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0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ttps://boulderlounge.sharepoint.com/sites/KletterKultur/Freigegebene Dokumente/General/1. Kundeninformationen/1.1. Order Sheets/"/>
    </mc:Choice>
  </mc:AlternateContent>
  <xr:revisionPtr revIDLastSave="223" documentId="8_{A6C4F820-1107-FB48-8CC5-948B8E688A64}" xr6:coauthVersionLast="47" xr6:coauthVersionMax="47" xr10:uidLastSave="{CA9B0DEB-F9BC-4077-A5F0-7E7D2BC7E89D}"/>
  <bookViews>
    <workbookView xWindow="0" yWindow="500" windowWidth="38400" windowHeight="21100" firstSheet="3" activeTab="1" xr2:uid="{4730A312-D12A-41A3-BBA5-716AB4028EFF}"/>
  </bookViews>
  <sheets>
    <sheet name="Info" sheetId="6" r:id="rId1"/>
    <sheet name="sets &amp; selections ( - 10%)" sheetId="18" r:id="rId2"/>
    <sheet name="wall volumes" sheetId="1" r:id="rId3"/>
    <sheet name="volume holds" sheetId="3" r:id="rId4"/>
    <sheet name="macros" sheetId="11" r:id="rId5"/>
    <sheet name="pu holds" sheetId="12" r:id="rId6"/>
    <sheet name="pe holds " sheetId="13" r:id="rId7"/>
    <sheet name="accessoire +tools" sheetId="15" r:id="rId8"/>
    <sheet name="cleaning products" sheetId="16" r:id="rId9"/>
    <sheet name="Data sheet KK" sheetId="20" r:id="rId10"/>
    <sheet name="data sheet Production" sheetId="19" r:id="rId11"/>
  </sheets>
  <definedNames>
    <definedName name="_xlnm._FilterDatabase" localSheetId="9" hidden="1">'Data sheet KK'!$A$1:$G$4586</definedName>
    <definedName name="_xlnm._FilterDatabase" localSheetId="10" hidden="1">'data sheet Production'!$A$1:$I$3580</definedName>
    <definedName name="_xlnm._FilterDatabase" localSheetId="5" hidden="1">'pu holds'!$B$9:$B$36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8" i="3" l="1"/>
  <c r="Q9" i="3"/>
  <c r="Q10" i="3"/>
  <c r="Q11" i="3"/>
  <c r="Q12" i="3"/>
  <c r="Q13" i="3"/>
  <c r="Q14" i="3"/>
  <c r="Q15" i="3"/>
  <c r="R141" i="11"/>
  <c r="R140" i="11"/>
  <c r="R139" i="11"/>
  <c r="R138" i="11"/>
  <c r="R137" i="11"/>
  <c r="R136" i="11"/>
  <c r="R135" i="11"/>
  <c r="R134" i="11"/>
  <c r="R133" i="11"/>
  <c r="R132" i="11"/>
  <c r="R131" i="11"/>
  <c r="R130" i="11"/>
  <c r="R129" i="11"/>
  <c r="R128" i="11"/>
  <c r="R127" i="11"/>
  <c r="R126" i="11"/>
  <c r="R125" i="11"/>
  <c r="R124" i="11"/>
  <c r="R123" i="11"/>
  <c r="R122" i="11"/>
  <c r="R121" i="11"/>
  <c r="R120" i="11"/>
  <c r="R117" i="11"/>
  <c r="R116" i="11"/>
  <c r="R115" i="11"/>
  <c r="R114" i="11"/>
  <c r="R113" i="11"/>
  <c r="R112" i="11"/>
  <c r="R111" i="11"/>
  <c r="R110" i="11"/>
  <c r="R109" i="11"/>
  <c r="R108" i="11"/>
  <c r="R107" i="11"/>
  <c r="R106" i="11"/>
  <c r="R105" i="11"/>
  <c r="R104" i="11"/>
  <c r="R103" i="11"/>
  <c r="R102" i="11"/>
  <c r="R101" i="11"/>
  <c r="R100" i="11"/>
  <c r="R99" i="11"/>
  <c r="R98" i="11"/>
  <c r="R97" i="11"/>
  <c r="R96" i="11"/>
  <c r="R93" i="11"/>
  <c r="R92" i="11"/>
  <c r="R91" i="11"/>
  <c r="R90" i="11"/>
  <c r="R89" i="11"/>
  <c r="R88" i="11"/>
  <c r="R87" i="11"/>
  <c r="R86" i="11"/>
  <c r="R83" i="11"/>
  <c r="R82" i="11"/>
  <c r="R81" i="11"/>
  <c r="R80" i="11"/>
  <c r="R79" i="11"/>
  <c r="R78" i="11"/>
  <c r="R77" i="11"/>
  <c r="R76" i="11"/>
  <c r="R73" i="11"/>
  <c r="R72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41" i="11"/>
  <c r="R11" i="11"/>
  <c r="R12" i="11"/>
  <c r="E2388" i="20" s="1"/>
  <c r="R13" i="11"/>
  <c r="R14" i="11"/>
  <c r="R15" i="11"/>
  <c r="R16" i="11"/>
  <c r="R17" i="11"/>
  <c r="R18" i="11"/>
  <c r="R19" i="11"/>
  <c r="R20" i="11"/>
  <c r="E2396" i="20" s="1"/>
  <c r="R21" i="11"/>
  <c r="R22" i="11"/>
  <c r="R23" i="11"/>
  <c r="R24" i="11"/>
  <c r="R25" i="11"/>
  <c r="R26" i="11"/>
  <c r="R27" i="11"/>
  <c r="R28" i="11"/>
  <c r="E2404" i="20" s="1"/>
  <c r="R29" i="11"/>
  <c r="R30" i="11"/>
  <c r="R31" i="11"/>
  <c r="R32" i="11"/>
  <c r="R33" i="11"/>
  <c r="R34" i="11"/>
  <c r="R35" i="11"/>
  <c r="R36" i="11"/>
  <c r="E2412" i="20" s="1"/>
  <c r="R37" i="11"/>
  <c r="R38" i="11"/>
  <c r="R10" i="11"/>
  <c r="H3514" i="20"/>
  <c r="C3514" i="20" s="1"/>
  <c r="H3513" i="20"/>
  <c r="C3513" i="20" s="1"/>
  <c r="H3512" i="20"/>
  <c r="C3512" i="20" s="1"/>
  <c r="H3511" i="20"/>
  <c r="C3511" i="20" s="1"/>
  <c r="H3510" i="20"/>
  <c r="C3510" i="20" s="1"/>
  <c r="H3509" i="20"/>
  <c r="C3509" i="20" s="1"/>
  <c r="H3508" i="20"/>
  <c r="C3508" i="20" s="1"/>
  <c r="H3507" i="20"/>
  <c r="C3507" i="20" s="1"/>
  <c r="H3506" i="20"/>
  <c r="C3506" i="20" s="1"/>
  <c r="H3505" i="20"/>
  <c r="C3505" i="20" s="1"/>
  <c r="H3504" i="20"/>
  <c r="C3504" i="20" s="1"/>
  <c r="H3503" i="20"/>
  <c r="C3503" i="20" s="1"/>
  <c r="H3502" i="20"/>
  <c r="C3502" i="20" s="1"/>
  <c r="H3501" i="20"/>
  <c r="C3501" i="20" s="1"/>
  <c r="H3500" i="20"/>
  <c r="C3500" i="20" s="1"/>
  <c r="H3499" i="20"/>
  <c r="C3499" i="20" s="1"/>
  <c r="H3498" i="20"/>
  <c r="C3498" i="20" s="1"/>
  <c r="H3497" i="20"/>
  <c r="C3497" i="20" s="1"/>
  <c r="H3496" i="20"/>
  <c r="C3496" i="20" s="1"/>
  <c r="H3495" i="20"/>
  <c r="C3495" i="20" s="1"/>
  <c r="H3494" i="20"/>
  <c r="C3494" i="20" s="1"/>
  <c r="H3493" i="20"/>
  <c r="C3493" i="20" s="1"/>
  <c r="H3492" i="20"/>
  <c r="C3492" i="20" s="1"/>
  <c r="H3491" i="20"/>
  <c r="C3491" i="20" s="1"/>
  <c r="H3490" i="20"/>
  <c r="C3490" i="20" s="1"/>
  <c r="H3489" i="20"/>
  <c r="C3489" i="20" s="1"/>
  <c r="H3488" i="20"/>
  <c r="C3488" i="20" s="1"/>
  <c r="H3487" i="20"/>
  <c r="C3487" i="20" s="1"/>
  <c r="H3486" i="20"/>
  <c r="C3486" i="20" s="1"/>
  <c r="H3485" i="20"/>
  <c r="C3485" i="20" s="1"/>
  <c r="H3484" i="20"/>
  <c r="C3484" i="20" s="1"/>
  <c r="H3483" i="20"/>
  <c r="C3483" i="20" s="1"/>
  <c r="H3482" i="20"/>
  <c r="C3482" i="20" s="1"/>
  <c r="H3481" i="20"/>
  <c r="C3481" i="20" s="1"/>
  <c r="H3480" i="20"/>
  <c r="C3480" i="20" s="1"/>
  <c r="H3479" i="20"/>
  <c r="C3479" i="20" s="1"/>
  <c r="H3515" i="20"/>
  <c r="C3515" i="20" s="1"/>
  <c r="H3551" i="20"/>
  <c r="C3551" i="20" s="1"/>
  <c r="H3550" i="20"/>
  <c r="C3550" i="20" s="1"/>
  <c r="H3549" i="20"/>
  <c r="C3549" i="20" s="1"/>
  <c r="H3548" i="20"/>
  <c r="C3548" i="20" s="1"/>
  <c r="H3547" i="20"/>
  <c r="C3547" i="20" s="1"/>
  <c r="H3546" i="20"/>
  <c r="C3546" i="20" s="1"/>
  <c r="H3545" i="20"/>
  <c r="C3545" i="20" s="1"/>
  <c r="H3544" i="20"/>
  <c r="C3544" i="20" s="1"/>
  <c r="H3543" i="20"/>
  <c r="C3543" i="20" s="1"/>
  <c r="H3542" i="20"/>
  <c r="C3542" i="20" s="1"/>
  <c r="H3541" i="20"/>
  <c r="C3541" i="20" s="1"/>
  <c r="H3540" i="20"/>
  <c r="C3540" i="20" s="1"/>
  <c r="H3539" i="20"/>
  <c r="C3539" i="20" s="1"/>
  <c r="H3538" i="20"/>
  <c r="C3538" i="20" s="1"/>
  <c r="H3537" i="20"/>
  <c r="C3537" i="20" s="1"/>
  <c r="H3536" i="20"/>
  <c r="C3536" i="20" s="1"/>
  <c r="H3535" i="20"/>
  <c r="C3535" i="20" s="1"/>
  <c r="H3534" i="20"/>
  <c r="C3534" i="20" s="1"/>
  <c r="H3533" i="20"/>
  <c r="C3533" i="20" s="1"/>
  <c r="H3532" i="20"/>
  <c r="C3532" i="20" s="1"/>
  <c r="H3531" i="20"/>
  <c r="C3531" i="20" s="1"/>
  <c r="H3530" i="20"/>
  <c r="C3530" i="20" s="1"/>
  <c r="H3529" i="20"/>
  <c r="C3529" i="20" s="1"/>
  <c r="H3528" i="20"/>
  <c r="C3528" i="20" s="1"/>
  <c r="H3527" i="20"/>
  <c r="C3527" i="20" s="1"/>
  <c r="H3526" i="20"/>
  <c r="C3526" i="20" s="1"/>
  <c r="H3525" i="20"/>
  <c r="C3525" i="20" s="1"/>
  <c r="H3524" i="20"/>
  <c r="C3524" i="20" s="1"/>
  <c r="H3523" i="20"/>
  <c r="C3523" i="20" s="1"/>
  <c r="H3522" i="20"/>
  <c r="C3522" i="20" s="1"/>
  <c r="H3521" i="20"/>
  <c r="C3521" i="20" s="1"/>
  <c r="H3520" i="20"/>
  <c r="C3520" i="20" s="1"/>
  <c r="H3519" i="20"/>
  <c r="C3519" i="20" s="1"/>
  <c r="H3518" i="20"/>
  <c r="C3518" i="20" s="1"/>
  <c r="H3517" i="20"/>
  <c r="C3517" i="20" s="1"/>
  <c r="H3516" i="20"/>
  <c r="C3516" i="20" s="1"/>
  <c r="H3552" i="20"/>
  <c r="C3552" i="20" s="1"/>
  <c r="H3588" i="20"/>
  <c r="C3588" i="20" s="1"/>
  <c r="H3587" i="20"/>
  <c r="C3587" i="20" s="1"/>
  <c r="H3586" i="20"/>
  <c r="C3586" i="20" s="1"/>
  <c r="H3585" i="20"/>
  <c r="C3585" i="20" s="1"/>
  <c r="H3584" i="20"/>
  <c r="C3584" i="20" s="1"/>
  <c r="H3583" i="20"/>
  <c r="C3583" i="20" s="1"/>
  <c r="H3582" i="20"/>
  <c r="C3582" i="20" s="1"/>
  <c r="H3581" i="20"/>
  <c r="C3581" i="20" s="1"/>
  <c r="H3580" i="20"/>
  <c r="C3580" i="20" s="1"/>
  <c r="H3579" i="20"/>
  <c r="C3579" i="20" s="1"/>
  <c r="H3578" i="20"/>
  <c r="C3578" i="20" s="1"/>
  <c r="H3577" i="20"/>
  <c r="C3577" i="20" s="1"/>
  <c r="H3576" i="20"/>
  <c r="C3576" i="20" s="1"/>
  <c r="H3575" i="20"/>
  <c r="C3575" i="20" s="1"/>
  <c r="H3574" i="20"/>
  <c r="C3574" i="20" s="1"/>
  <c r="H3573" i="20"/>
  <c r="C3573" i="20" s="1"/>
  <c r="H3572" i="20"/>
  <c r="C3572" i="20" s="1"/>
  <c r="H3571" i="20"/>
  <c r="C3571" i="20" s="1"/>
  <c r="H3570" i="20"/>
  <c r="C3570" i="20" s="1"/>
  <c r="H3569" i="20"/>
  <c r="C3569" i="20" s="1"/>
  <c r="H3568" i="20"/>
  <c r="C3568" i="20" s="1"/>
  <c r="H3567" i="20"/>
  <c r="C3567" i="20" s="1"/>
  <c r="H3566" i="20"/>
  <c r="C3566" i="20" s="1"/>
  <c r="H3565" i="20"/>
  <c r="C3565" i="20" s="1"/>
  <c r="H3564" i="20"/>
  <c r="C3564" i="20" s="1"/>
  <c r="H3563" i="20"/>
  <c r="C3563" i="20" s="1"/>
  <c r="H3562" i="20"/>
  <c r="C3562" i="20" s="1"/>
  <c r="H3561" i="20"/>
  <c r="C3561" i="20" s="1"/>
  <c r="H3560" i="20"/>
  <c r="C3560" i="20" s="1"/>
  <c r="H3559" i="20"/>
  <c r="C3559" i="20" s="1"/>
  <c r="H3558" i="20"/>
  <c r="C3558" i="20" s="1"/>
  <c r="H3557" i="20"/>
  <c r="C3557" i="20" s="1"/>
  <c r="H3556" i="20"/>
  <c r="C3556" i="20" s="1"/>
  <c r="H3555" i="20"/>
  <c r="C3555" i="20" s="1"/>
  <c r="H3554" i="20"/>
  <c r="C3554" i="20" s="1"/>
  <c r="H3553" i="20"/>
  <c r="C3553" i="20" s="1"/>
  <c r="H3589" i="20"/>
  <c r="C3589" i="20" s="1"/>
  <c r="H3592" i="20"/>
  <c r="C3592" i="20" s="1"/>
  <c r="H3591" i="20"/>
  <c r="C3591" i="20" s="1"/>
  <c r="H3590" i="20"/>
  <c r="C3590" i="20" s="1"/>
  <c r="H3625" i="20"/>
  <c r="C3625" i="20" s="1"/>
  <c r="H3624" i="20"/>
  <c r="C3624" i="20" s="1"/>
  <c r="H3623" i="20"/>
  <c r="C3623" i="20" s="1"/>
  <c r="H3622" i="20"/>
  <c r="C3622" i="20" s="1"/>
  <c r="H3621" i="20"/>
  <c r="C3621" i="20" s="1"/>
  <c r="H3620" i="20"/>
  <c r="C3620" i="20" s="1"/>
  <c r="H3619" i="20"/>
  <c r="C3619" i="20" s="1"/>
  <c r="H3618" i="20"/>
  <c r="C3618" i="20" s="1"/>
  <c r="H3617" i="20"/>
  <c r="C3617" i="20" s="1"/>
  <c r="H3616" i="20"/>
  <c r="C3616" i="20" s="1"/>
  <c r="H3615" i="20"/>
  <c r="C3615" i="20" s="1"/>
  <c r="H3614" i="20"/>
  <c r="C3614" i="20" s="1"/>
  <c r="H3613" i="20"/>
  <c r="C3613" i="20" s="1"/>
  <c r="H3612" i="20"/>
  <c r="C3612" i="20" s="1"/>
  <c r="H3611" i="20"/>
  <c r="C3611" i="20" s="1"/>
  <c r="H3610" i="20"/>
  <c r="C3610" i="20" s="1"/>
  <c r="H3609" i="20"/>
  <c r="C3609" i="20" s="1"/>
  <c r="H3608" i="20"/>
  <c r="C3608" i="20" s="1"/>
  <c r="H3607" i="20"/>
  <c r="C3607" i="20" s="1"/>
  <c r="H3606" i="20"/>
  <c r="C3606" i="20" s="1"/>
  <c r="H3605" i="20"/>
  <c r="C3605" i="20" s="1"/>
  <c r="H3604" i="20"/>
  <c r="C3604" i="20" s="1"/>
  <c r="H3603" i="20"/>
  <c r="C3603" i="20" s="1"/>
  <c r="H3602" i="20"/>
  <c r="C3602" i="20" s="1"/>
  <c r="H3601" i="20"/>
  <c r="C3601" i="20" s="1"/>
  <c r="H3600" i="20"/>
  <c r="C3600" i="20" s="1"/>
  <c r="H3599" i="20"/>
  <c r="C3599" i="20" s="1"/>
  <c r="H3598" i="20"/>
  <c r="C3598" i="20" s="1"/>
  <c r="H3597" i="20"/>
  <c r="C3597" i="20" s="1"/>
  <c r="H3596" i="20"/>
  <c r="C3596" i="20" s="1"/>
  <c r="H3595" i="20"/>
  <c r="C3595" i="20" s="1"/>
  <c r="H3594" i="20"/>
  <c r="C3594" i="20" s="1"/>
  <c r="H3593" i="20"/>
  <c r="C3593" i="20" s="1"/>
  <c r="H3626" i="20"/>
  <c r="C3626" i="20" s="1"/>
  <c r="H3631" i="20"/>
  <c r="C3631" i="20" s="1"/>
  <c r="H3630" i="20"/>
  <c r="C3630" i="20" s="1"/>
  <c r="H3629" i="20"/>
  <c r="C3629" i="20" s="1"/>
  <c r="H3628" i="20"/>
  <c r="C3628" i="20" s="1"/>
  <c r="H3627" i="20"/>
  <c r="C3627" i="20" s="1"/>
  <c r="H3662" i="20"/>
  <c r="C3662" i="20" s="1"/>
  <c r="H3661" i="20"/>
  <c r="C3661" i="20" s="1"/>
  <c r="H3660" i="20"/>
  <c r="C3660" i="20" s="1"/>
  <c r="H3659" i="20"/>
  <c r="C3659" i="20" s="1"/>
  <c r="H3658" i="20"/>
  <c r="C3658" i="20" s="1"/>
  <c r="H3657" i="20"/>
  <c r="C3657" i="20" s="1"/>
  <c r="H3656" i="20"/>
  <c r="C3656" i="20" s="1"/>
  <c r="H3655" i="20"/>
  <c r="C3655" i="20" s="1"/>
  <c r="H3654" i="20"/>
  <c r="C3654" i="20" s="1"/>
  <c r="H3653" i="20"/>
  <c r="C3653" i="20" s="1"/>
  <c r="H3652" i="20"/>
  <c r="C3652" i="20" s="1"/>
  <c r="H3651" i="20"/>
  <c r="C3651" i="20" s="1"/>
  <c r="H3650" i="20"/>
  <c r="C3650" i="20" s="1"/>
  <c r="H3649" i="20"/>
  <c r="C3649" i="20" s="1"/>
  <c r="H3648" i="20"/>
  <c r="C3648" i="20" s="1"/>
  <c r="H3647" i="20"/>
  <c r="C3647" i="20" s="1"/>
  <c r="H3646" i="20"/>
  <c r="C3646" i="20" s="1"/>
  <c r="H3645" i="20"/>
  <c r="C3645" i="20" s="1"/>
  <c r="H3644" i="20"/>
  <c r="C3644" i="20" s="1"/>
  <c r="H3643" i="20"/>
  <c r="C3643" i="20" s="1"/>
  <c r="H3642" i="20"/>
  <c r="C3642" i="20" s="1"/>
  <c r="H3641" i="20"/>
  <c r="C3641" i="20" s="1"/>
  <c r="H3640" i="20"/>
  <c r="C3640" i="20" s="1"/>
  <c r="H3639" i="20"/>
  <c r="C3639" i="20" s="1"/>
  <c r="H3638" i="20"/>
  <c r="C3638" i="20" s="1"/>
  <c r="H3637" i="20"/>
  <c r="C3637" i="20" s="1"/>
  <c r="H3636" i="20"/>
  <c r="C3636" i="20" s="1"/>
  <c r="H3635" i="20"/>
  <c r="C3635" i="20" s="1"/>
  <c r="H3634" i="20"/>
  <c r="C3634" i="20" s="1"/>
  <c r="H3633" i="20"/>
  <c r="C3633" i="20" s="1"/>
  <c r="H3632" i="20"/>
  <c r="C3632" i="20" s="1"/>
  <c r="H3663" i="20"/>
  <c r="C3663" i="20" s="1"/>
  <c r="H3667" i="20"/>
  <c r="C3667" i="20" s="1"/>
  <c r="H3666" i="20"/>
  <c r="C3666" i="20" s="1"/>
  <c r="H3665" i="20"/>
  <c r="C3665" i="20" s="1"/>
  <c r="H3664" i="20"/>
  <c r="C3664" i="20" s="1"/>
  <c r="H3699" i="20"/>
  <c r="C3699" i="20" s="1"/>
  <c r="H3698" i="20"/>
  <c r="C3698" i="20" s="1"/>
  <c r="H3697" i="20"/>
  <c r="C3697" i="20" s="1"/>
  <c r="H3696" i="20"/>
  <c r="C3696" i="20" s="1"/>
  <c r="H3695" i="20"/>
  <c r="C3695" i="20" s="1"/>
  <c r="H3694" i="20"/>
  <c r="C3694" i="20" s="1"/>
  <c r="H3693" i="20"/>
  <c r="C3693" i="20" s="1"/>
  <c r="H3692" i="20"/>
  <c r="C3692" i="20" s="1"/>
  <c r="H3691" i="20"/>
  <c r="C3691" i="20" s="1"/>
  <c r="H3690" i="20"/>
  <c r="C3690" i="20" s="1"/>
  <c r="H3689" i="20"/>
  <c r="C3689" i="20" s="1"/>
  <c r="H3688" i="20"/>
  <c r="C3688" i="20" s="1"/>
  <c r="H3687" i="20"/>
  <c r="C3687" i="20" s="1"/>
  <c r="H3686" i="20"/>
  <c r="C3686" i="20" s="1"/>
  <c r="H3685" i="20"/>
  <c r="C3685" i="20" s="1"/>
  <c r="H3684" i="20"/>
  <c r="C3684" i="20" s="1"/>
  <c r="H3683" i="20"/>
  <c r="C3683" i="20" s="1"/>
  <c r="H3682" i="20"/>
  <c r="C3682" i="20" s="1"/>
  <c r="H3681" i="20"/>
  <c r="C3681" i="20" s="1"/>
  <c r="H3680" i="20"/>
  <c r="C3680" i="20" s="1"/>
  <c r="H3679" i="20"/>
  <c r="C3679" i="20" s="1"/>
  <c r="H3678" i="20"/>
  <c r="C3678" i="20" s="1"/>
  <c r="H3677" i="20"/>
  <c r="C3677" i="20" s="1"/>
  <c r="H3676" i="20"/>
  <c r="C3676" i="20" s="1"/>
  <c r="H3675" i="20"/>
  <c r="C3675" i="20" s="1"/>
  <c r="H3674" i="20"/>
  <c r="C3674" i="20" s="1"/>
  <c r="H3673" i="20"/>
  <c r="C3673" i="20" s="1"/>
  <c r="H3672" i="20"/>
  <c r="C3672" i="20" s="1"/>
  <c r="H3671" i="20"/>
  <c r="C3671" i="20" s="1"/>
  <c r="H3670" i="20"/>
  <c r="C3670" i="20" s="1"/>
  <c r="H3669" i="20"/>
  <c r="C3669" i="20" s="1"/>
  <c r="H3668" i="20"/>
  <c r="C3668" i="20" s="1"/>
  <c r="H3700" i="20"/>
  <c r="C3700" i="20" s="1"/>
  <c r="H3736" i="20"/>
  <c r="C3736" i="20" s="1"/>
  <c r="H3735" i="20"/>
  <c r="C3735" i="20" s="1"/>
  <c r="H3734" i="20"/>
  <c r="C3734" i="20" s="1"/>
  <c r="H3733" i="20"/>
  <c r="C3733" i="20" s="1"/>
  <c r="H3732" i="20"/>
  <c r="C3732" i="20" s="1"/>
  <c r="H3731" i="20"/>
  <c r="C3731" i="20" s="1"/>
  <c r="H3730" i="20"/>
  <c r="C3730" i="20" s="1"/>
  <c r="H3729" i="20"/>
  <c r="C3729" i="20" s="1"/>
  <c r="H3728" i="20"/>
  <c r="C3728" i="20" s="1"/>
  <c r="H3727" i="20"/>
  <c r="C3727" i="20" s="1"/>
  <c r="H3726" i="20"/>
  <c r="C3726" i="20" s="1"/>
  <c r="H3725" i="20"/>
  <c r="C3725" i="20" s="1"/>
  <c r="H3724" i="20"/>
  <c r="C3724" i="20" s="1"/>
  <c r="H3723" i="20"/>
  <c r="C3723" i="20" s="1"/>
  <c r="H3722" i="20"/>
  <c r="C3722" i="20" s="1"/>
  <c r="H3721" i="20"/>
  <c r="C3721" i="20" s="1"/>
  <c r="H3720" i="20"/>
  <c r="C3720" i="20" s="1"/>
  <c r="H3719" i="20"/>
  <c r="C3719" i="20" s="1"/>
  <c r="H3718" i="20"/>
  <c r="C3718" i="20" s="1"/>
  <c r="H3717" i="20"/>
  <c r="C3717" i="20" s="1"/>
  <c r="H3716" i="20"/>
  <c r="C3716" i="20" s="1"/>
  <c r="H3715" i="20"/>
  <c r="C3715" i="20" s="1"/>
  <c r="H3714" i="20"/>
  <c r="C3714" i="20" s="1"/>
  <c r="H3713" i="20"/>
  <c r="C3713" i="20" s="1"/>
  <c r="H3712" i="20"/>
  <c r="C3712" i="20" s="1"/>
  <c r="H3711" i="20"/>
  <c r="C3711" i="20" s="1"/>
  <c r="H3710" i="20"/>
  <c r="C3710" i="20" s="1"/>
  <c r="H3709" i="20"/>
  <c r="C3709" i="20" s="1"/>
  <c r="H3708" i="20"/>
  <c r="C3708" i="20" s="1"/>
  <c r="H3707" i="20"/>
  <c r="C3707" i="20" s="1"/>
  <c r="H3706" i="20"/>
  <c r="C3706" i="20" s="1"/>
  <c r="H3705" i="20"/>
  <c r="C3705" i="20" s="1"/>
  <c r="H3704" i="20"/>
  <c r="C3704" i="20" s="1"/>
  <c r="H3703" i="20"/>
  <c r="C3703" i="20" s="1"/>
  <c r="H3702" i="20"/>
  <c r="C3702" i="20" s="1"/>
  <c r="H3701" i="20"/>
  <c r="C3701" i="20" s="1"/>
  <c r="H3737" i="20"/>
  <c r="C3737" i="20" s="1"/>
  <c r="H3773" i="20"/>
  <c r="C3773" i="20" s="1"/>
  <c r="H3772" i="20"/>
  <c r="C3772" i="20" s="1"/>
  <c r="H3771" i="20"/>
  <c r="C3771" i="20" s="1"/>
  <c r="H3770" i="20"/>
  <c r="C3770" i="20" s="1"/>
  <c r="H3769" i="20"/>
  <c r="C3769" i="20" s="1"/>
  <c r="H3768" i="20"/>
  <c r="C3768" i="20" s="1"/>
  <c r="H3767" i="20"/>
  <c r="C3767" i="20" s="1"/>
  <c r="H3766" i="20"/>
  <c r="C3766" i="20" s="1"/>
  <c r="H3765" i="20"/>
  <c r="C3765" i="20" s="1"/>
  <c r="H3764" i="20"/>
  <c r="C3764" i="20" s="1"/>
  <c r="H3763" i="20"/>
  <c r="C3763" i="20" s="1"/>
  <c r="H3762" i="20"/>
  <c r="C3762" i="20" s="1"/>
  <c r="H3761" i="20"/>
  <c r="C3761" i="20" s="1"/>
  <c r="H3760" i="20"/>
  <c r="C3760" i="20" s="1"/>
  <c r="H3759" i="20"/>
  <c r="C3759" i="20" s="1"/>
  <c r="H3758" i="20"/>
  <c r="C3758" i="20" s="1"/>
  <c r="H3757" i="20"/>
  <c r="C3757" i="20" s="1"/>
  <c r="H3756" i="20"/>
  <c r="C3756" i="20" s="1"/>
  <c r="H3755" i="20"/>
  <c r="C3755" i="20" s="1"/>
  <c r="H3754" i="20"/>
  <c r="C3754" i="20" s="1"/>
  <c r="H3753" i="20"/>
  <c r="C3753" i="20" s="1"/>
  <c r="H3752" i="20"/>
  <c r="C3752" i="20" s="1"/>
  <c r="H3751" i="20"/>
  <c r="C3751" i="20" s="1"/>
  <c r="H3750" i="20"/>
  <c r="C3750" i="20" s="1"/>
  <c r="H3749" i="20"/>
  <c r="C3749" i="20" s="1"/>
  <c r="H3748" i="20"/>
  <c r="C3748" i="20" s="1"/>
  <c r="H3747" i="20"/>
  <c r="C3747" i="20" s="1"/>
  <c r="H3746" i="20"/>
  <c r="C3746" i="20" s="1"/>
  <c r="H3745" i="20"/>
  <c r="C3745" i="20" s="1"/>
  <c r="H3744" i="20"/>
  <c r="C3744" i="20" s="1"/>
  <c r="H3743" i="20"/>
  <c r="C3743" i="20" s="1"/>
  <c r="H3742" i="20"/>
  <c r="C3742" i="20" s="1"/>
  <c r="H3741" i="20"/>
  <c r="C3741" i="20" s="1"/>
  <c r="H3740" i="20"/>
  <c r="C3740" i="20" s="1"/>
  <c r="H3739" i="20"/>
  <c r="C3739" i="20" s="1"/>
  <c r="H3738" i="20"/>
  <c r="C3738" i="20" s="1"/>
  <c r="H3774" i="20"/>
  <c r="C3774" i="20" s="1"/>
  <c r="H3810" i="20"/>
  <c r="C3810" i="20" s="1"/>
  <c r="H3809" i="20"/>
  <c r="C3809" i="20" s="1"/>
  <c r="H3808" i="20"/>
  <c r="C3808" i="20" s="1"/>
  <c r="H3807" i="20"/>
  <c r="C3807" i="20" s="1"/>
  <c r="H3806" i="20"/>
  <c r="C3806" i="20" s="1"/>
  <c r="H3805" i="20"/>
  <c r="C3805" i="20" s="1"/>
  <c r="H3804" i="20"/>
  <c r="C3804" i="20" s="1"/>
  <c r="H3803" i="20"/>
  <c r="C3803" i="20" s="1"/>
  <c r="H3802" i="20"/>
  <c r="C3802" i="20" s="1"/>
  <c r="H3801" i="20"/>
  <c r="C3801" i="20" s="1"/>
  <c r="H3800" i="20"/>
  <c r="C3800" i="20" s="1"/>
  <c r="H3799" i="20"/>
  <c r="C3799" i="20" s="1"/>
  <c r="H3798" i="20"/>
  <c r="C3798" i="20" s="1"/>
  <c r="H3797" i="20"/>
  <c r="C3797" i="20" s="1"/>
  <c r="H3796" i="20"/>
  <c r="C3796" i="20" s="1"/>
  <c r="H3795" i="20"/>
  <c r="C3795" i="20" s="1"/>
  <c r="H3794" i="20"/>
  <c r="C3794" i="20" s="1"/>
  <c r="H3793" i="20"/>
  <c r="C3793" i="20" s="1"/>
  <c r="H3792" i="20"/>
  <c r="C3792" i="20" s="1"/>
  <c r="H3791" i="20"/>
  <c r="C3791" i="20" s="1"/>
  <c r="H3790" i="20"/>
  <c r="C3790" i="20" s="1"/>
  <c r="H3789" i="20"/>
  <c r="C3789" i="20" s="1"/>
  <c r="H3788" i="20"/>
  <c r="C3788" i="20" s="1"/>
  <c r="H3787" i="20"/>
  <c r="C3787" i="20" s="1"/>
  <c r="H3786" i="20"/>
  <c r="C3786" i="20" s="1"/>
  <c r="H3785" i="20"/>
  <c r="C3785" i="20" s="1"/>
  <c r="H3784" i="20"/>
  <c r="C3784" i="20" s="1"/>
  <c r="H3783" i="20"/>
  <c r="C3783" i="20" s="1"/>
  <c r="H3782" i="20"/>
  <c r="C3782" i="20" s="1"/>
  <c r="H3781" i="20"/>
  <c r="C3781" i="20" s="1"/>
  <c r="H3780" i="20"/>
  <c r="C3780" i="20" s="1"/>
  <c r="H3779" i="20"/>
  <c r="C3779" i="20" s="1"/>
  <c r="H3778" i="20"/>
  <c r="C3778" i="20" s="1"/>
  <c r="H3777" i="20"/>
  <c r="C3777" i="20" s="1"/>
  <c r="H3776" i="20"/>
  <c r="C3776" i="20" s="1"/>
  <c r="H3775" i="20"/>
  <c r="C3775" i="20" s="1"/>
  <c r="H3811" i="20"/>
  <c r="C3811" i="20" s="1"/>
  <c r="H3847" i="20"/>
  <c r="C3847" i="20" s="1"/>
  <c r="H3846" i="20"/>
  <c r="C3846" i="20" s="1"/>
  <c r="H3845" i="20"/>
  <c r="C3845" i="20" s="1"/>
  <c r="H3844" i="20"/>
  <c r="C3844" i="20" s="1"/>
  <c r="H3843" i="20"/>
  <c r="C3843" i="20" s="1"/>
  <c r="H3842" i="20"/>
  <c r="C3842" i="20" s="1"/>
  <c r="H3841" i="20"/>
  <c r="C3841" i="20" s="1"/>
  <c r="H3840" i="20"/>
  <c r="C3840" i="20" s="1"/>
  <c r="H3839" i="20"/>
  <c r="C3839" i="20" s="1"/>
  <c r="H3838" i="20"/>
  <c r="C3838" i="20" s="1"/>
  <c r="H3837" i="20"/>
  <c r="C3837" i="20" s="1"/>
  <c r="H3836" i="20"/>
  <c r="C3836" i="20" s="1"/>
  <c r="H3835" i="20"/>
  <c r="C3835" i="20" s="1"/>
  <c r="H3834" i="20"/>
  <c r="C3834" i="20" s="1"/>
  <c r="H3833" i="20"/>
  <c r="C3833" i="20" s="1"/>
  <c r="H3832" i="20"/>
  <c r="C3832" i="20" s="1"/>
  <c r="H3831" i="20"/>
  <c r="C3831" i="20" s="1"/>
  <c r="H3830" i="20"/>
  <c r="C3830" i="20" s="1"/>
  <c r="H3829" i="20"/>
  <c r="C3829" i="20" s="1"/>
  <c r="H3828" i="20"/>
  <c r="C3828" i="20" s="1"/>
  <c r="H3827" i="20"/>
  <c r="C3827" i="20" s="1"/>
  <c r="H3826" i="20"/>
  <c r="C3826" i="20" s="1"/>
  <c r="H3825" i="20"/>
  <c r="C3825" i="20" s="1"/>
  <c r="H3824" i="20"/>
  <c r="C3824" i="20" s="1"/>
  <c r="H3823" i="20"/>
  <c r="C3823" i="20" s="1"/>
  <c r="H3822" i="20"/>
  <c r="C3822" i="20" s="1"/>
  <c r="H3821" i="20"/>
  <c r="C3821" i="20" s="1"/>
  <c r="H3820" i="20"/>
  <c r="C3820" i="20" s="1"/>
  <c r="H3819" i="20"/>
  <c r="C3819" i="20" s="1"/>
  <c r="H3818" i="20"/>
  <c r="C3818" i="20" s="1"/>
  <c r="H3817" i="20"/>
  <c r="C3817" i="20" s="1"/>
  <c r="H3816" i="20"/>
  <c r="C3816" i="20" s="1"/>
  <c r="H3815" i="20"/>
  <c r="C3815" i="20" s="1"/>
  <c r="H3814" i="20"/>
  <c r="C3814" i="20" s="1"/>
  <c r="H3813" i="20"/>
  <c r="C3813" i="20" s="1"/>
  <c r="H3812" i="20"/>
  <c r="C3812" i="20" s="1"/>
  <c r="H3848" i="20"/>
  <c r="C3848" i="20" s="1"/>
  <c r="H3885" i="20"/>
  <c r="C3885" i="20" s="1"/>
  <c r="H3884" i="20"/>
  <c r="C3884" i="20" s="1"/>
  <c r="H3883" i="20"/>
  <c r="C3883" i="20" s="1"/>
  <c r="H3882" i="20"/>
  <c r="C3882" i="20" s="1"/>
  <c r="H3881" i="20"/>
  <c r="C3881" i="20" s="1"/>
  <c r="H3880" i="20"/>
  <c r="C3880" i="20" s="1"/>
  <c r="H3879" i="20"/>
  <c r="C3879" i="20" s="1"/>
  <c r="H3878" i="20"/>
  <c r="C3878" i="20" s="1"/>
  <c r="H3877" i="20"/>
  <c r="C3877" i="20" s="1"/>
  <c r="H3876" i="20"/>
  <c r="C3876" i="20" s="1"/>
  <c r="H3875" i="20"/>
  <c r="C3875" i="20" s="1"/>
  <c r="H3874" i="20"/>
  <c r="C3874" i="20" s="1"/>
  <c r="H3873" i="20"/>
  <c r="C3873" i="20" s="1"/>
  <c r="H3872" i="20"/>
  <c r="C3872" i="20" s="1"/>
  <c r="H3871" i="20"/>
  <c r="C3871" i="20" s="1"/>
  <c r="H3870" i="20"/>
  <c r="C3870" i="20" s="1"/>
  <c r="H3869" i="20"/>
  <c r="C3869" i="20" s="1"/>
  <c r="H3868" i="20"/>
  <c r="C3868" i="20" s="1"/>
  <c r="H3867" i="20"/>
  <c r="C3867" i="20" s="1"/>
  <c r="H3866" i="20"/>
  <c r="C3866" i="20" s="1"/>
  <c r="H3865" i="20"/>
  <c r="C3865" i="20" s="1"/>
  <c r="H3864" i="20"/>
  <c r="C3864" i="20" s="1"/>
  <c r="H3863" i="20"/>
  <c r="C3863" i="20" s="1"/>
  <c r="H3862" i="20"/>
  <c r="C3862" i="20" s="1"/>
  <c r="H3861" i="20"/>
  <c r="C3861" i="20" s="1"/>
  <c r="H3860" i="20"/>
  <c r="C3860" i="20" s="1"/>
  <c r="H3859" i="20"/>
  <c r="C3859" i="20" s="1"/>
  <c r="H3858" i="20"/>
  <c r="C3858" i="20" s="1"/>
  <c r="H3857" i="20"/>
  <c r="C3857" i="20" s="1"/>
  <c r="H3856" i="20"/>
  <c r="C3856" i="20" s="1"/>
  <c r="H3855" i="20"/>
  <c r="C3855" i="20" s="1"/>
  <c r="H3854" i="20"/>
  <c r="C3854" i="20" s="1"/>
  <c r="H3853" i="20"/>
  <c r="C3853" i="20" s="1"/>
  <c r="H3852" i="20"/>
  <c r="C3852" i="20" s="1"/>
  <c r="H3851" i="20"/>
  <c r="C3851" i="20" s="1"/>
  <c r="H3850" i="20"/>
  <c r="C3850" i="20" s="1"/>
  <c r="H3849" i="20"/>
  <c r="C3849" i="20" s="1"/>
  <c r="H3921" i="20"/>
  <c r="C3921" i="20" s="1"/>
  <c r="H3920" i="20"/>
  <c r="C3920" i="20" s="1"/>
  <c r="H3919" i="20"/>
  <c r="C3919" i="20" s="1"/>
  <c r="H3918" i="20"/>
  <c r="C3918" i="20" s="1"/>
  <c r="H3917" i="20"/>
  <c r="C3917" i="20" s="1"/>
  <c r="H3916" i="20"/>
  <c r="C3916" i="20" s="1"/>
  <c r="H3915" i="20"/>
  <c r="C3915" i="20" s="1"/>
  <c r="H3914" i="20"/>
  <c r="C3914" i="20" s="1"/>
  <c r="H3913" i="20"/>
  <c r="C3913" i="20" s="1"/>
  <c r="H3912" i="20"/>
  <c r="C3912" i="20" s="1"/>
  <c r="H3911" i="20"/>
  <c r="C3911" i="20" s="1"/>
  <c r="H3910" i="20"/>
  <c r="C3910" i="20" s="1"/>
  <c r="H3909" i="20"/>
  <c r="C3909" i="20" s="1"/>
  <c r="H3908" i="20"/>
  <c r="C3908" i="20" s="1"/>
  <c r="H3907" i="20"/>
  <c r="C3907" i="20" s="1"/>
  <c r="H3906" i="20"/>
  <c r="C3906" i="20" s="1"/>
  <c r="H3905" i="20"/>
  <c r="C3905" i="20" s="1"/>
  <c r="H3904" i="20"/>
  <c r="C3904" i="20" s="1"/>
  <c r="H3903" i="20"/>
  <c r="C3903" i="20" s="1"/>
  <c r="H3902" i="20"/>
  <c r="C3902" i="20" s="1"/>
  <c r="H3901" i="20"/>
  <c r="C3901" i="20" s="1"/>
  <c r="H3900" i="20"/>
  <c r="C3900" i="20" s="1"/>
  <c r="H3899" i="20"/>
  <c r="C3899" i="20" s="1"/>
  <c r="H3898" i="20"/>
  <c r="C3898" i="20" s="1"/>
  <c r="H3897" i="20"/>
  <c r="C3897" i="20" s="1"/>
  <c r="H3896" i="20"/>
  <c r="C3896" i="20" s="1"/>
  <c r="H3895" i="20"/>
  <c r="C3895" i="20" s="1"/>
  <c r="H3894" i="20"/>
  <c r="C3894" i="20" s="1"/>
  <c r="H3893" i="20"/>
  <c r="C3893" i="20" s="1"/>
  <c r="H3892" i="20"/>
  <c r="C3892" i="20" s="1"/>
  <c r="H3891" i="20"/>
  <c r="C3891" i="20" s="1"/>
  <c r="H3890" i="20"/>
  <c r="C3890" i="20" s="1"/>
  <c r="H3889" i="20"/>
  <c r="C3889" i="20" s="1"/>
  <c r="H3888" i="20"/>
  <c r="C3888" i="20" s="1"/>
  <c r="H3887" i="20"/>
  <c r="C3887" i="20" s="1"/>
  <c r="H3886" i="20"/>
  <c r="C3886" i="20" s="1"/>
  <c r="H3922" i="20"/>
  <c r="C3922" i="20" s="1"/>
  <c r="H3924" i="20"/>
  <c r="C3924" i="20" s="1"/>
  <c r="H3925" i="20"/>
  <c r="C3925" i="20" s="1"/>
  <c r="H3926" i="20"/>
  <c r="C3926" i="20" s="1"/>
  <c r="H3927" i="20"/>
  <c r="C3927" i="20" s="1"/>
  <c r="H3928" i="20"/>
  <c r="C3928" i="20" s="1"/>
  <c r="H3929" i="20"/>
  <c r="C3929" i="20" s="1"/>
  <c r="H3930" i="20"/>
  <c r="C3930" i="20" s="1"/>
  <c r="H3931" i="20"/>
  <c r="C3931" i="20" s="1"/>
  <c r="H3932" i="20"/>
  <c r="C3932" i="20" s="1"/>
  <c r="H3933" i="20"/>
  <c r="C3933" i="20" s="1"/>
  <c r="H3934" i="20"/>
  <c r="C3934" i="20" s="1"/>
  <c r="H3935" i="20"/>
  <c r="C3935" i="20" s="1"/>
  <c r="H3936" i="20"/>
  <c r="C3936" i="20" s="1"/>
  <c r="H3937" i="20"/>
  <c r="C3937" i="20" s="1"/>
  <c r="H3938" i="20"/>
  <c r="C3938" i="20" s="1"/>
  <c r="H3939" i="20"/>
  <c r="C3939" i="20" s="1"/>
  <c r="H3940" i="20"/>
  <c r="C3940" i="20" s="1"/>
  <c r="H3941" i="20"/>
  <c r="C3941" i="20" s="1"/>
  <c r="H3942" i="20"/>
  <c r="C3942" i="20" s="1"/>
  <c r="H3943" i="20"/>
  <c r="C3943" i="20" s="1"/>
  <c r="H3944" i="20"/>
  <c r="C3944" i="20" s="1"/>
  <c r="H3945" i="20"/>
  <c r="C3945" i="20" s="1"/>
  <c r="H3946" i="20"/>
  <c r="C3946" i="20" s="1"/>
  <c r="H3947" i="20"/>
  <c r="C3947" i="20" s="1"/>
  <c r="H3948" i="20"/>
  <c r="C3948" i="20" s="1"/>
  <c r="H3949" i="20"/>
  <c r="C3949" i="20" s="1"/>
  <c r="H3950" i="20"/>
  <c r="C3950" i="20" s="1"/>
  <c r="H3951" i="20"/>
  <c r="C3951" i="20" s="1"/>
  <c r="H3952" i="20"/>
  <c r="C3952" i="20" s="1"/>
  <c r="H3953" i="20"/>
  <c r="C3953" i="20" s="1"/>
  <c r="H3954" i="20"/>
  <c r="C3954" i="20" s="1"/>
  <c r="H3955" i="20"/>
  <c r="C3955" i="20" s="1"/>
  <c r="H3956" i="20"/>
  <c r="C3956" i="20" s="1"/>
  <c r="H3957" i="20"/>
  <c r="C3957" i="20" s="1"/>
  <c r="H3958" i="20"/>
  <c r="C3958" i="20" s="1"/>
  <c r="H3959" i="20"/>
  <c r="C3959" i="20" s="1"/>
  <c r="H3923" i="20"/>
  <c r="C3923" i="20" s="1"/>
  <c r="H3995" i="20"/>
  <c r="C3995" i="20" s="1"/>
  <c r="H3994" i="20"/>
  <c r="C3994" i="20" s="1"/>
  <c r="H3993" i="20"/>
  <c r="C3993" i="20" s="1"/>
  <c r="H3992" i="20"/>
  <c r="C3992" i="20" s="1"/>
  <c r="H3991" i="20"/>
  <c r="C3991" i="20" s="1"/>
  <c r="H3990" i="20"/>
  <c r="C3990" i="20" s="1"/>
  <c r="H3989" i="20"/>
  <c r="C3989" i="20" s="1"/>
  <c r="H3988" i="20"/>
  <c r="C3988" i="20" s="1"/>
  <c r="H3987" i="20"/>
  <c r="C3987" i="20" s="1"/>
  <c r="H3986" i="20"/>
  <c r="C3986" i="20" s="1"/>
  <c r="H3985" i="20"/>
  <c r="C3985" i="20" s="1"/>
  <c r="H3984" i="20"/>
  <c r="C3984" i="20" s="1"/>
  <c r="H3983" i="20"/>
  <c r="C3983" i="20" s="1"/>
  <c r="H3982" i="20"/>
  <c r="C3982" i="20" s="1"/>
  <c r="H3981" i="20"/>
  <c r="C3981" i="20" s="1"/>
  <c r="H3980" i="20"/>
  <c r="C3980" i="20" s="1"/>
  <c r="H3979" i="20"/>
  <c r="C3979" i="20" s="1"/>
  <c r="H3978" i="20"/>
  <c r="C3978" i="20" s="1"/>
  <c r="H3977" i="20"/>
  <c r="C3977" i="20" s="1"/>
  <c r="H3976" i="20"/>
  <c r="C3976" i="20" s="1"/>
  <c r="H3975" i="20"/>
  <c r="C3975" i="20" s="1"/>
  <c r="H3974" i="20"/>
  <c r="C3974" i="20" s="1"/>
  <c r="H3973" i="20"/>
  <c r="C3973" i="20" s="1"/>
  <c r="H3972" i="20"/>
  <c r="C3972" i="20" s="1"/>
  <c r="H3971" i="20"/>
  <c r="C3971" i="20" s="1"/>
  <c r="H3970" i="20"/>
  <c r="C3970" i="20" s="1"/>
  <c r="H3969" i="20"/>
  <c r="C3969" i="20" s="1"/>
  <c r="H3968" i="20"/>
  <c r="C3968" i="20" s="1"/>
  <c r="H3967" i="20"/>
  <c r="C3967" i="20" s="1"/>
  <c r="H3966" i="20"/>
  <c r="C3966" i="20" s="1"/>
  <c r="H3965" i="20"/>
  <c r="C3965" i="20" s="1"/>
  <c r="H3964" i="20"/>
  <c r="C3964" i="20" s="1"/>
  <c r="H3963" i="20"/>
  <c r="C3963" i="20" s="1"/>
  <c r="H3962" i="20"/>
  <c r="C3962" i="20" s="1"/>
  <c r="H3961" i="20"/>
  <c r="C3961" i="20" s="1"/>
  <c r="H3960" i="20"/>
  <c r="C3960" i="20" s="1"/>
  <c r="H3996" i="20"/>
  <c r="C3996" i="20" s="1"/>
  <c r="H3478" i="20"/>
  <c r="C3478" i="20" s="1"/>
  <c r="H3477" i="20"/>
  <c r="C3477" i="20" s="1"/>
  <c r="H3476" i="20"/>
  <c r="C3476" i="20" s="1"/>
  <c r="H3475" i="20"/>
  <c r="C3475" i="20" s="1"/>
  <c r="H3474" i="20"/>
  <c r="C3474" i="20" s="1"/>
  <c r="H3473" i="20"/>
  <c r="C3473" i="20" s="1"/>
  <c r="H3472" i="20"/>
  <c r="C3472" i="20" s="1"/>
  <c r="H3471" i="20"/>
  <c r="C3471" i="20" s="1"/>
  <c r="H3470" i="20"/>
  <c r="C3470" i="20" s="1"/>
  <c r="H3469" i="20"/>
  <c r="C3469" i="20" s="1"/>
  <c r="H3468" i="20"/>
  <c r="C3468" i="20" s="1"/>
  <c r="H3467" i="20"/>
  <c r="C3467" i="20" s="1"/>
  <c r="H3466" i="20"/>
  <c r="C3466" i="20" s="1"/>
  <c r="H3465" i="20"/>
  <c r="C3465" i="20" s="1"/>
  <c r="H3464" i="20"/>
  <c r="C3464" i="20" s="1"/>
  <c r="H3463" i="20"/>
  <c r="C3463" i="20" s="1"/>
  <c r="H3462" i="20"/>
  <c r="C3462" i="20" s="1"/>
  <c r="H3461" i="20"/>
  <c r="C3461" i="20" s="1"/>
  <c r="H3460" i="20"/>
  <c r="C3460" i="20" s="1"/>
  <c r="H3459" i="20"/>
  <c r="C3459" i="20" s="1"/>
  <c r="H3458" i="20"/>
  <c r="C3458" i="20" s="1"/>
  <c r="H3457" i="20"/>
  <c r="C3457" i="20" s="1"/>
  <c r="H3456" i="20"/>
  <c r="C3456" i="20" s="1"/>
  <c r="H3455" i="20"/>
  <c r="C3455" i="20" s="1"/>
  <c r="H3454" i="20"/>
  <c r="C3454" i="20" s="1"/>
  <c r="H3453" i="20"/>
  <c r="C3453" i="20" s="1"/>
  <c r="H3452" i="20"/>
  <c r="C3452" i="20" s="1"/>
  <c r="H3451" i="20"/>
  <c r="C3451" i="20" s="1"/>
  <c r="H3450" i="20"/>
  <c r="C3450" i="20" s="1"/>
  <c r="H3449" i="20"/>
  <c r="C3449" i="20" s="1"/>
  <c r="H3448" i="20"/>
  <c r="C3448" i="20" s="1"/>
  <c r="H3447" i="20"/>
  <c r="C3447" i="20" s="1"/>
  <c r="H3446" i="20"/>
  <c r="C3446" i="20" s="1"/>
  <c r="H3445" i="20"/>
  <c r="C3445" i="20" s="1"/>
  <c r="H3444" i="20"/>
  <c r="C3444" i="20" s="1"/>
  <c r="H3443" i="20"/>
  <c r="C3443" i="20" s="1"/>
  <c r="H3442" i="20"/>
  <c r="C3442" i="20" s="1"/>
  <c r="G4098" i="20"/>
  <c r="C4098" i="20" s="1"/>
  <c r="G4586" i="20"/>
  <c r="C4586" i="20" s="1"/>
  <c r="G4585" i="20"/>
  <c r="C4585" i="20" s="1"/>
  <c r="G4584" i="20"/>
  <c r="C4584" i="20" s="1"/>
  <c r="G4583" i="20"/>
  <c r="C4583" i="20" s="1"/>
  <c r="G4582" i="20"/>
  <c r="C4582" i="20" s="1"/>
  <c r="G4581" i="20"/>
  <c r="C4581" i="20" s="1"/>
  <c r="G4580" i="20"/>
  <c r="C4580" i="20" s="1"/>
  <c r="G4579" i="20"/>
  <c r="C4579" i="20" s="1"/>
  <c r="G4578" i="20"/>
  <c r="C4578" i="20" s="1"/>
  <c r="G4577" i="20"/>
  <c r="C4577" i="20" s="1"/>
  <c r="G4576" i="20"/>
  <c r="C4576" i="20" s="1"/>
  <c r="G4575" i="20"/>
  <c r="C4575" i="20" s="1"/>
  <c r="G4574" i="20"/>
  <c r="C4574" i="20" s="1"/>
  <c r="G4573" i="20"/>
  <c r="C4573" i="20" s="1"/>
  <c r="G4572" i="20"/>
  <c r="C4572" i="20" s="1"/>
  <c r="G4571" i="20"/>
  <c r="C4571" i="20" s="1"/>
  <c r="G4570" i="20"/>
  <c r="C4570" i="20" s="1"/>
  <c r="G4569" i="20"/>
  <c r="C4569" i="20" s="1"/>
  <c r="G4568" i="20"/>
  <c r="C4568" i="20" s="1"/>
  <c r="G4567" i="20"/>
  <c r="C4567" i="20" s="1"/>
  <c r="G4566" i="20"/>
  <c r="C4566" i="20" s="1"/>
  <c r="G4565" i="20"/>
  <c r="C4565" i="20" s="1"/>
  <c r="G4564" i="20"/>
  <c r="C4564" i="20" s="1"/>
  <c r="G4563" i="20"/>
  <c r="C4563" i="20" s="1"/>
  <c r="G4562" i="20"/>
  <c r="C4562" i="20" s="1"/>
  <c r="G4561" i="20"/>
  <c r="C4561" i="20" s="1"/>
  <c r="G4560" i="20"/>
  <c r="C4560" i="20" s="1"/>
  <c r="G4559" i="20"/>
  <c r="C4559" i="20" s="1"/>
  <c r="G4558" i="20"/>
  <c r="C4558" i="20" s="1"/>
  <c r="G4557" i="20"/>
  <c r="C4557" i="20" s="1"/>
  <c r="G4556" i="20"/>
  <c r="C4556" i="20" s="1"/>
  <c r="G4555" i="20"/>
  <c r="C4555" i="20" s="1"/>
  <c r="G4554" i="20"/>
  <c r="C4554" i="20" s="1"/>
  <c r="G4553" i="20"/>
  <c r="C4553" i="20" s="1"/>
  <c r="G4552" i="20"/>
  <c r="C4552" i="20" s="1"/>
  <c r="G4551" i="20"/>
  <c r="C4551" i="20" s="1"/>
  <c r="G4550" i="20"/>
  <c r="C4550" i="20" s="1"/>
  <c r="G4549" i="20"/>
  <c r="C4549" i="20" s="1"/>
  <c r="G4548" i="20"/>
  <c r="C4548" i="20" s="1"/>
  <c r="G4547" i="20"/>
  <c r="C4547" i="20" s="1"/>
  <c r="G4546" i="20"/>
  <c r="C4546" i="20" s="1"/>
  <c r="G4545" i="20"/>
  <c r="C4545" i="20" s="1"/>
  <c r="G4544" i="20"/>
  <c r="C4544" i="20" s="1"/>
  <c r="G4543" i="20"/>
  <c r="C4543" i="20" s="1"/>
  <c r="G4542" i="20"/>
  <c r="C4542" i="20" s="1"/>
  <c r="G4541" i="20"/>
  <c r="C4541" i="20" s="1"/>
  <c r="G4540" i="20"/>
  <c r="C4540" i="20" s="1"/>
  <c r="G4539" i="20"/>
  <c r="C4539" i="20" s="1"/>
  <c r="G4538" i="20"/>
  <c r="C4538" i="20" s="1"/>
  <c r="G4537" i="20"/>
  <c r="C4537" i="20" s="1"/>
  <c r="G4536" i="20"/>
  <c r="C4536" i="20" s="1"/>
  <c r="G4535" i="20"/>
  <c r="C4535" i="20" s="1"/>
  <c r="G4534" i="20"/>
  <c r="C4534" i="20" s="1"/>
  <c r="G4533" i="20"/>
  <c r="C4533" i="20" s="1"/>
  <c r="G4532" i="20"/>
  <c r="C4532" i="20" s="1"/>
  <c r="G4531" i="20"/>
  <c r="C4531" i="20" s="1"/>
  <c r="G4530" i="20"/>
  <c r="C4530" i="20" s="1"/>
  <c r="G4529" i="20"/>
  <c r="C4529" i="20" s="1"/>
  <c r="G4528" i="20"/>
  <c r="C4528" i="20" s="1"/>
  <c r="G4527" i="20"/>
  <c r="C4527" i="20" s="1"/>
  <c r="G4526" i="20"/>
  <c r="C4526" i="20" s="1"/>
  <c r="G4525" i="20"/>
  <c r="C4525" i="20" s="1"/>
  <c r="G4524" i="20"/>
  <c r="C4524" i="20" s="1"/>
  <c r="G4523" i="20"/>
  <c r="C4523" i="20" s="1"/>
  <c r="G4522" i="20"/>
  <c r="C4522" i="20" s="1"/>
  <c r="G4521" i="20"/>
  <c r="C4521" i="20" s="1"/>
  <c r="G4520" i="20"/>
  <c r="C4520" i="20" s="1"/>
  <c r="G4519" i="20"/>
  <c r="C4519" i="20" s="1"/>
  <c r="G4518" i="20"/>
  <c r="C4518" i="20" s="1"/>
  <c r="G4517" i="20"/>
  <c r="C4517" i="20" s="1"/>
  <c r="G4516" i="20"/>
  <c r="C4516" i="20" s="1"/>
  <c r="G4515" i="20"/>
  <c r="C4515" i="20" s="1"/>
  <c r="G4514" i="20"/>
  <c r="C4514" i="20" s="1"/>
  <c r="G4513" i="20"/>
  <c r="C4513" i="20" s="1"/>
  <c r="G4512" i="20"/>
  <c r="C4512" i="20" s="1"/>
  <c r="G4511" i="20"/>
  <c r="C4511" i="20" s="1"/>
  <c r="G4510" i="20"/>
  <c r="C4510" i="20" s="1"/>
  <c r="G4509" i="20"/>
  <c r="C4509" i="20" s="1"/>
  <c r="G4508" i="20"/>
  <c r="C4508" i="20" s="1"/>
  <c r="G4507" i="20"/>
  <c r="C4507" i="20" s="1"/>
  <c r="G4506" i="20"/>
  <c r="C4506" i="20" s="1"/>
  <c r="G4505" i="20"/>
  <c r="C4505" i="20" s="1"/>
  <c r="G4504" i="20"/>
  <c r="C4504" i="20" s="1"/>
  <c r="G4503" i="20"/>
  <c r="C4503" i="20" s="1"/>
  <c r="G4502" i="20"/>
  <c r="C4502" i="20" s="1"/>
  <c r="G4501" i="20"/>
  <c r="C4501" i="20" s="1"/>
  <c r="G4500" i="20"/>
  <c r="C4500" i="20" s="1"/>
  <c r="G4499" i="20"/>
  <c r="C4499" i="20" s="1"/>
  <c r="G4498" i="20"/>
  <c r="C4498" i="20" s="1"/>
  <c r="G4497" i="20"/>
  <c r="C4497" i="20" s="1"/>
  <c r="G4496" i="20"/>
  <c r="C4496" i="20" s="1"/>
  <c r="G4495" i="20"/>
  <c r="C4495" i="20" s="1"/>
  <c r="G4494" i="20"/>
  <c r="C4494" i="20" s="1"/>
  <c r="G4493" i="20"/>
  <c r="C4493" i="20" s="1"/>
  <c r="G4492" i="20"/>
  <c r="C4492" i="20" s="1"/>
  <c r="G4491" i="20"/>
  <c r="C4491" i="20" s="1"/>
  <c r="G4490" i="20"/>
  <c r="C4490" i="20" s="1"/>
  <c r="G4489" i="20"/>
  <c r="C4489" i="20" s="1"/>
  <c r="G4488" i="20"/>
  <c r="C4488" i="20" s="1"/>
  <c r="G4487" i="20"/>
  <c r="C4487" i="20" s="1"/>
  <c r="G4486" i="20"/>
  <c r="C4486" i="20" s="1"/>
  <c r="G4485" i="20"/>
  <c r="C4485" i="20" s="1"/>
  <c r="G4484" i="20"/>
  <c r="C4484" i="20" s="1"/>
  <c r="G4483" i="20"/>
  <c r="C4483" i="20" s="1"/>
  <c r="G4482" i="20"/>
  <c r="C4482" i="20" s="1"/>
  <c r="G4481" i="20"/>
  <c r="C4481" i="20" s="1"/>
  <c r="G4480" i="20"/>
  <c r="C4480" i="20" s="1"/>
  <c r="G4479" i="20"/>
  <c r="C4479" i="20" s="1"/>
  <c r="G4478" i="20"/>
  <c r="C4478" i="20" s="1"/>
  <c r="G4477" i="20"/>
  <c r="C4477" i="20" s="1"/>
  <c r="G4476" i="20"/>
  <c r="C4476" i="20" s="1"/>
  <c r="G4475" i="20"/>
  <c r="C4475" i="20" s="1"/>
  <c r="G4474" i="20"/>
  <c r="C4474" i="20" s="1"/>
  <c r="G4473" i="20"/>
  <c r="C4473" i="20" s="1"/>
  <c r="G4472" i="20"/>
  <c r="C4472" i="20" s="1"/>
  <c r="G4471" i="20"/>
  <c r="C4471" i="20" s="1"/>
  <c r="G4470" i="20"/>
  <c r="C4470" i="20" s="1"/>
  <c r="G4469" i="20"/>
  <c r="C4469" i="20" s="1"/>
  <c r="G4468" i="20"/>
  <c r="C4468" i="20" s="1"/>
  <c r="G4467" i="20"/>
  <c r="C4467" i="20" s="1"/>
  <c r="G4466" i="20"/>
  <c r="C4466" i="20" s="1"/>
  <c r="G4465" i="20"/>
  <c r="C4465" i="20" s="1"/>
  <c r="G4464" i="20"/>
  <c r="C4464" i="20" s="1"/>
  <c r="G4463" i="20"/>
  <c r="C4463" i="20" s="1"/>
  <c r="G4462" i="20"/>
  <c r="C4462" i="20" s="1"/>
  <c r="G4461" i="20"/>
  <c r="C4461" i="20" s="1"/>
  <c r="G4460" i="20"/>
  <c r="C4460" i="20" s="1"/>
  <c r="G4459" i="20"/>
  <c r="C4459" i="20" s="1"/>
  <c r="G4458" i="20"/>
  <c r="C4458" i="20" s="1"/>
  <c r="G4457" i="20"/>
  <c r="C4457" i="20" s="1"/>
  <c r="G4456" i="20"/>
  <c r="C4456" i="20" s="1"/>
  <c r="G4455" i="20"/>
  <c r="C4455" i="20" s="1"/>
  <c r="G4454" i="20"/>
  <c r="C4454" i="20" s="1"/>
  <c r="G4453" i="20"/>
  <c r="C4453" i="20" s="1"/>
  <c r="G4452" i="20"/>
  <c r="C4452" i="20" s="1"/>
  <c r="G4451" i="20"/>
  <c r="C4451" i="20" s="1"/>
  <c r="G4450" i="20"/>
  <c r="C4450" i="20" s="1"/>
  <c r="G4449" i="20"/>
  <c r="C4449" i="20" s="1"/>
  <c r="G4448" i="20"/>
  <c r="C4448" i="20" s="1"/>
  <c r="G4447" i="20"/>
  <c r="C4447" i="20" s="1"/>
  <c r="G4446" i="20"/>
  <c r="C4446" i="20" s="1"/>
  <c r="G4445" i="20"/>
  <c r="C4445" i="20" s="1"/>
  <c r="G4444" i="20"/>
  <c r="C4444" i="20" s="1"/>
  <c r="G4443" i="20"/>
  <c r="C4443" i="20" s="1"/>
  <c r="G4442" i="20"/>
  <c r="C4442" i="20" s="1"/>
  <c r="G4441" i="20"/>
  <c r="C4441" i="20" s="1"/>
  <c r="G4440" i="20"/>
  <c r="C4440" i="20" s="1"/>
  <c r="G4439" i="20"/>
  <c r="C4439" i="20" s="1"/>
  <c r="G4438" i="20"/>
  <c r="C4438" i="20" s="1"/>
  <c r="G4437" i="20"/>
  <c r="C4437" i="20" s="1"/>
  <c r="G4436" i="20"/>
  <c r="C4436" i="20" s="1"/>
  <c r="G4435" i="20"/>
  <c r="C4435" i="20" s="1"/>
  <c r="G4434" i="20"/>
  <c r="C4434" i="20" s="1"/>
  <c r="G4433" i="20"/>
  <c r="C4433" i="20" s="1"/>
  <c r="G4432" i="20"/>
  <c r="C4432" i="20" s="1"/>
  <c r="G4431" i="20"/>
  <c r="C4431" i="20" s="1"/>
  <c r="G4430" i="20"/>
  <c r="C4430" i="20" s="1"/>
  <c r="G4429" i="20"/>
  <c r="C4429" i="20" s="1"/>
  <c r="G4428" i="20"/>
  <c r="C4428" i="20" s="1"/>
  <c r="G4427" i="20"/>
  <c r="C4427" i="20" s="1"/>
  <c r="G4426" i="20"/>
  <c r="C4426" i="20" s="1"/>
  <c r="G4425" i="20"/>
  <c r="C4425" i="20" s="1"/>
  <c r="G4424" i="20"/>
  <c r="C4424" i="20" s="1"/>
  <c r="G4423" i="20"/>
  <c r="C4423" i="20" s="1"/>
  <c r="G4422" i="20"/>
  <c r="C4422" i="20" s="1"/>
  <c r="G4421" i="20"/>
  <c r="C4421" i="20" s="1"/>
  <c r="G4420" i="20"/>
  <c r="C4420" i="20" s="1"/>
  <c r="G4419" i="20"/>
  <c r="C4419" i="20" s="1"/>
  <c r="G4418" i="20"/>
  <c r="C4418" i="20" s="1"/>
  <c r="G4417" i="20"/>
  <c r="C4417" i="20" s="1"/>
  <c r="G4416" i="20"/>
  <c r="C4416" i="20" s="1"/>
  <c r="G4415" i="20"/>
  <c r="C4415" i="20" s="1"/>
  <c r="G4414" i="20"/>
  <c r="C4414" i="20" s="1"/>
  <c r="G4413" i="20"/>
  <c r="C4413" i="20" s="1"/>
  <c r="G4412" i="20"/>
  <c r="C4412" i="20" s="1"/>
  <c r="G4411" i="20"/>
  <c r="C4411" i="20" s="1"/>
  <c r="G4410" i="20"/>
  <c r="C4410" i="20" s="1"/>
  <c r="G4409" i="20"/>
  <c r="C4409" i="20" s="1"/>
  <c r="G4408" i="20"/>
  <c r="C4408" i="20" s="1"/>
  <c r="G4407" i="20"/>
  <c r="C4407" i="20" s="1"/>
  <c r="G4406" i="20"/>
  <c r="C4406" i="20" s="1"/>
  <c r="G4405" i="20"/>
  <c r="C4405" i="20" s="1"/>
  <c r="G4404" i="20"/>
  <c r="C4404" i="20" s="1"/>
  <c r="G4403" i="20"/>
  <c r="C4403" i="20" s="1"/>
  <c r="G4402" i="20"/>
  <c r="C4402" i="20" s="1"/>
  <c r="G4401" i="20"/>
  <c r="C4401" i="20" s="1"/>
  <c r="G4400" i="20"/>
  <c r="C4400" i="20" s="1"/>
  <c r="G4399" i="20"/>
  <c r="C4399" i="20" s="1"/>
  <c r="G4398" i="20"/>
  <c r="C4398" i="20" s="1"/>
  <c r="G4397" i="20"/>
  <c r="C4397" i="20" s="1"/>
  <c r="G4396" i="20"/>
  <c r="C4396" i="20" s="1"/>
  <c r="G4395" i="20"/>
  <c r="C4395" i="20" s="1"/>
  <c r="G4394" i="20"/>
  <c r="C4394" i="20" s="1"/>
  <c r="G4393" i="20"/>
  <c r="C4393" i="20" s="1"/>
  <c r="G4392" i="20"/>
  <c r="C4392" i="20" s="1"/>
  <c r="G4391" i="20"/>
  <c r="C4391" i="20" s="1"/>
  <c r="G4390" i="20"/>
  <c r="C4390" i="20" s="1"/>
  <c r="G4389" i="20"/>
  <c r="C4389" i="20" s="1"/>
  <c r="G4388" i="20"/>
  <c r="C4388" i="20" s="1"/>
  <c r="G4387" i="20"/>
  <c r="C4387" i="20" s="1"/>
  <c r="G4386" i="20"/>
  <c r="C4386" i="20" s="1"/>
  <c r="G4385" i="20"/>
  <c r="C4385" i="20" s="1"/>
  <c r="G4384" i="20"/>
  <c r="C4384" i="20" s="1"/>
  <c r="G4383" i="20"/>
  <c r="C4383" i="20" s="1"/>
  <c r="G4382" i="20"/>
  <c r="C4382" i="20" s="1"/>
  <c r="G4381" i="20"/>
  <c r="C4381" i="20" s="1"/>
  <c r="G4380" i="20"/>
  <c r="C4380" i="20" s="1"/>
  <c r="G4379" i="20"/>
  <c r="C4379" i="20" s="1"/>
  <c r="G4378" i="20"/>
  <c r="C4378" i="20" s="1"/>
  <c r="G4377" i="20"/>
  <c r="C4377" i="20" s="1"/>
  <c r="G4376" i="20"/>
  <c r="C4376" i="20" s="1"/>
  <c r="G4375" i="20"/>
  <c r="C4375" i="20" s="1"/>
  <c r="G4374" i="20"/>
  <c r="C4374" i="20" s="1"/>
  <c r="G4373" i="20"/>
  <c r="C4373" i="20" s="1"/>
  <c r="G4372" i="20"/>
  <c r="C4372" i="20" s="1"/>
  <c r="G4371" i="20"/>
  <c r="C4371" i="20" s="1"/>
  <c r="G4370" i="20"/>
  <c r="C4370" i="20" s="1"/>
  <c r="G4369" i="20"/>
  <c r="C4369" i="20" s="1"/>
  <c r="G4368" i="20"/>
  <c r="C4368" i="20" s="1"/>
  <c r="G4367" i="20"/>
  <c r="C4367" i="20" s="1"/>
  <c r="G4366" i="20"/>
  <c r="C4366" i="20" s="1"/>
  <c r="G4365" i="20"/>
  <c r="C4365" i="20" s="1"/>
  <c r="G4364" i="20"/>
  <c r="C4364" i="20" s="1"/>
  <c r="G4363" i="20"/>
  <c r="C4363" i="20" s="1"/>
  <c r="G4362" i="20"/>
  <c r="C4362" i="20" s="1"/>
  <c r="G4361" i="20"/>
  <c r="C4361" i="20" s="1"/>
  <c r="G4360" i="20"/>
  <c r="C4360" i="20" s="1"/>
  <c r="G4359" i="20"/>
  <c r="C4359" i="20" s="1"/>
  <c r="G4358" i="20"/>
  <c r="C4358" i="20" s="1"/>
  <c r="G4357" i="20"/>
  <c r="C4357" i="20" s="1"/>
  <c r="G4356" i="20"/>
  <c r="C4356" i="20" s="1"/>
  <c r="G4355" i="20"/>
  <c r="C4355" i="20" s="1"/>
  <c r="G4354" i="20"/>
  <c r="C4354" i="20" s="1"/>
  <c r="G4353" i="20"/>
  <c r="C4353" i="20" s="1"/>
  <c r="G4352" i="20"/>
  <c r="C4352" i="20" s="1"/>
  <c r="G4351" i="20"/>
  <c r="C4351" i="20" s="1"/>
  <c r="G4350" i="20"/>
  <c r="C4350" i="20" s="1"/>
  <c r="G4349" i="20"/>
  <c r="C4349" i="20" s="1"/>
  <c r="G4348" i="20"/>
  <c r="C4348" i="20" s="1"/>
  <c r="G4347" i="20"/>
  <c r="C4347" i="20" s="1"/>
  <c r="G4346" i="20"/>
  <c r="C4346" i="20" s="1"/>
  <c r="G4345" i="20"/>
  <c r="C4345" i="20" s="1"/>
  <c r="G4344" i="20"/>
  <c r="C4344" i="20" s="1"/>
  <c r="G4343" i="20"/>
  <c r="C4343" i="20" s="1"/>
  <c r="G4342" i="20"/>
  <c r="C4342" i="20" s="1"/>
  <c r="G4341" i="20"/>
  <c r="C4341" i="20" s="1"/>
  <c r="G4340" i="20"/>
  <c r="C4340" i="20" s="1"/>
  <c r="G4339" i="20"/>
  <c r="C4339" i="20" s="1"/>
  <c r="G4338" i="20"/>
  <c r="C4338" i="20" s="1"/>
  <c r="G4337" i="20"/>
  <c r="C4337" i="20" s="1"/>
  <c r="G4336" i="20"/>
  <c r="C4336" i="20" s="1"/>
  <c r="G4335" i="20"/>
  <c r="C4335" i="20" s="1"/>
  <c r="G4334" i="20"/>
  <c r="C4334" i="20" s="1"/>
  <c r="G4333" i="20"/>
  <c r="C4333" i="20" s="1"/>
  <c r="G4332" i="20"/>
  <c r="C4332" i="20" s="1"/>
  <c r="G4331" i="20"/>
  <c r="C4331" i="20" s="1"/>
  <c r="G4330" i="20"/>
  <c r="C4330" i="20" s="1"/>
  <c r="G4329" i="20"/>
  <c r="C4329" i="20" s="1"/>
  <c r="G4328" i="20"/>
  <c r="C4328" i="20" s="1"/>
  <c r="G4327" i="20"/>
  <c r="C4327" i="20" s="1"/>
  <c r="G4326" i="20"/>
  <c r="C4326" i="20" s="1"/>
  <c r="G4325" i="20"/>
  <c r="C4325" i="20" s="1"/>
  <c r="G4324" i="20"/>
  <c r="C4324" i="20" s="1"/>
  <c r="G4323" i="20"/>
  <c r="C4323" i="20" s="1"/>
  <c r="G4322" i="20"/>
  <c r="C4322" i="20" s="1"/>
  <c r="G4321" i="20"/>
  <c r="C4321" i="20" s="1"/>
  <c r="G4320" i="20"/>
  <c r="C4320" i="20" s="1"/>
  <c r="G4319" i="20"/>
  <c r="C4319" i="20" s="1"/>
  <c r="G4318" i="20"/>
  <c r="C4318" i="20" s="1"/>
  <c r="G4317" i="20"/>
  <c r="C4317" i="20" s="1"/>
  <c r="G4316" i="20"/>
  <c r="C4316" i="20" s="1"/>
  <c r="G4315" i="20"/>
  <c r="C4315" i="20" s="1"/>
  <c r="G4314" i="20"/>
  <c r="C4314" i="20" s="1"/>
  <c r="G4313" i="20"/>
  <c r="C4313" i="20" s="1"/>
  <c r="G4312" i="20"/>
  <c r="C4312" i="20" s="1"/>
  <c r="G4311" i="20"/>
  <c r="C4311" i="20" s="1"/>
  <c r="G4310" i="20"/>
  <c r="C4310" i="20" s="1"/>
  <c r="G4309" i="20"/>
  <c r="C4309" i="20" s="1"/>
  <c r="G4308" i="20"/>
  <c r="C4308" i="20" s="1"/>
  <c r="G4307" i="20"/>
  <c r="C4307" i="20" s="1"/>
  <c r="G4306" i="20"/>
  <c r="C4306" i="20" s="1"/>
  <c r="G4305" i="20"/>
  <c r="C4305" i="20" s="1"/>
  <c r="G4304" i="20"/>
  <c r="C4304" i="20" s="1"/>
  <c r="G4303" i="20"/>
  <c r="C4303" i="20" s="1"/>
  <c r="G4302" i="20"/>
  <c r="C4302" i="20" s="1"/>
  <c r="G4301" i="20"/>
  <c r="C4301" i="20" s="1"/>
  <c r="G4300" i="20"/>
  <c r="C4300" i="20" s="1"/>
  <c r="G4299" i="20"/>
  <c r="C4299" i="20" s="1"/>
  <c r="G4298" i="20"/>
  <c r="C4298" i="20" s="1"/>
  <c r="G4297" i="20"/>
  <c r="C4297" i="20" s="1"/>
  <c r="G4296" i="20"/>
  <c r="C4296" i="20" s="1"/>
  <c r="G4295" i="20"/>
  <c r="C4295" i="20" s="1"/>
  <c r="G4294" i="20"/>
  <c r="C4294" i="20" s="1"/>
  <c r="G4293" i="20"/>
  <c r="C4293" i="20" s="1"/>
  <c r="G4292" i="20"/>
  <c r="C4292" i="20" s="1"/>
  <c r="G4291" i="20"/>
  <c r="C4291" i="20" s="1"/>
  <c r="G4290" i="20"/>
  <c r="C4290" i="20" s="1"/>
  <c r="G4289" i="20"/>
  <c r="C4289" i="20" s="1"/>
  <c r="G4288" i="20"/>
  <c r="C4288" i="20" s="1"/>
  <c r="G4287" i="20"/>
  <c r="C4287" i="20" s="1"/>
  <c r="G4286" i="20"/>
  <c r="C4286" i="20" s="1"/>
  <c r="G4285" i="20"/>
  <c r="C4285" i="20" s="1"/>
  <c r="G4284" i="20"/>
  <c r="C4284" i="20" s="1"/>
  <c r="G4283" i="20"/>
  <c r="C4283" i="20" s="1"/>
  <c r="G4282" i="20"/>
  <c r="C4282" i="20" s="1"/>
  <c r="G4281" i="20"/>
  <c r="C4281" i="20" s="1"/>
  <c r="G4280" i="20"/>
  <c r="C4280" i="20" s="1"/>
  <c r="G4279" i="20"/>
  <c r="C4279" i="20" s="1"/>
  <c r="G4278" i="20"/>
  <c r="C4278" i="20" s="1"/>
  <c r="G4277" i="20"/>
  <c r="C4277" i="20" s="1"/>
  <c r="G4276" i="20"/>
  <c r="C4276" i="20" s="1"/>
  <c r="G4275" i="20"/>
  <c r="C4275" i="20" s="1"/>
  <c r="G4274" i="20"/>
  <c r="C4274" i="20" s="1"/>
  <c r="G4273" i="20"/>
  <c r="C4273" i="20" s="1"/>
  <c r="G4272" i="20"/>
  <c r="C4272" i="20" s="1"/>
  <c r="G4271" i="20"/>
  <c r="C4271" i="20" s="1"/>
  <c r="G4270" i="20"/>
  <c r="C4270" i="20" s="1"/>
  <c r="G4269" i="20"/>
  <c r="C4269" i="20" s="1"/>
  <c r="G4268" i="20"/>
  <c r="C4268" i="20" s="1"/>
  <c r="G4267" i="20"/>
  <c r="C4267" i="20" s="1"/>
  <c r="G4266" i="20"/>
  <c r="C4266" i="20" s="1"/>
  <c r="G4265" i="20"/>
  <c r="C4265" i="20" s="1"/>
  <c r="G4264" i="20"/>
  <c r="C4264" i="20" s="1"/>
  <c r="G4263" i="20"/>
  <c r="C4263" i="20" s="1"/>
  <c r="G4262" i="20"/>
  <c r="C4262" i="20" s="1"/>
  <c r="G4261" i="20"/>
  <c r="C4261" i="20" s="1"/>
  <c r="G4260" i="20"/>
  <c r="C4260" i="20" s="1"/>
  <c r="G4259" i="20"/>
  <c r="C4259" i="20" s="1"/>
  <c r="G4258" i="20"/>
  <c r="C4258" i="20" s="1"/>
  <c r="G4257" i="20"/>
  <c r="C4257" i="20" s="1"/>
  <c r="G4256" i="20"/>
  <c r="C4256" i="20" s="1"/>
  <c r="G4255" i="20"/>
  <c r="C4255" i="20" s="1"/>
  <c r="G4254" i="20"/>
  <c r="C4254" i="20" s="1"/>
  <c r="G4253" i="20"/>
  <c r="C4253" i="20" s="1"/>
  <c r="G4252" i="20"/>
  <c r="C4252" i="20" s="1"/>
  <c r="G4251" i="20"/>
  <c r="C4251" i="20" s="1"/>
  <c r="G4250" i="20"/>
  <c r="C4250" i="20" s="1"/>
  <c r="G4249" i="20"/>
  <c r="C4249" i="20" s="1"/>
  <c r="G4248" i="20"/>
  <c r="C4248" i="20" s="1"/>
  <c r="G4247" i="20"/>
  <c r="C4247" i="20" s="1"/>
  <c r="G4246" i="20"/>
  <c r="C4246" i="20" s="1"/>
  <c r="G4214" i="20"/>
  <c r="C4214" i="20" s="1"/>
  <c r="G4213" i="20"/>
  <c r="C4213" i="20" s="1"/>
  <c r="G4212" i="20"/>
  <c r="C4212" i="20" s="1"/>
  <c r="G4211" i="20"/>
  <c r="C4211" i="20" s="1"/>
  <c r="G4210" i="20"/>
  <c r="C4210" i="20" s="1"/>
  <c r="G4209" i="20"/>
  <c r="C4209" i="20" s="1"/>
  <c r="G4208" i="20"/>
  <c r="C4208" i="20" s="1"/>
  <c r="G4207" i="20"/>
  <c r="C4207" i="20" s="1"/>
  <c r="G4206" i="20"/>
  <c r="C4206" i="20" s="1"/>
  <c r="G4205" i="20"/>
  <c r="C4205" i="20" s="1"/>
  <c r="G4204" i="20"/>
  <c r="C4204" i="20" s="1"/>
  <c r="G4203" i="20"/>
  <c r="C4203" i="20" s="1"/>
  <c r="G4202" i="20"/>
  <c r="C4202" i="20" s="1"/>
  <c r="G4201" i="20"/>
  <c r="C4201" i="20" s="1"/>
  <c r="G4200" i="20"/>
  <c r="C4200" i="20" s="1"/>
  <c r="G4199" i="20"/>
  <c r="C4199" i="20" s="1"/>
  <c r="G4198" i="20"/>
  <c r="C4198" i="20" s="1"/>
  <c r="G4197" i="20"/>
  <c r="C4197" i="20" s="1"/>
  <c r="G4196" i="20"/>
  <c r="C4196" i="20" s="1"/>
  <c r="G4195" i="20"/>
  <c r="C4195" i="20" s="1"/>
  <c r="G4194" i="20"/>
  <c r="C4194" i="20" s="1"/>
  <c r="G4193" i="20"/>
  <c r="C4193" i="20" s="1"/>
  <c r="G4192" i="20"/>
  <c r="C4192" i="20" s="1"/>
  <c r="G4191" i="20"/>
  <c r="C4191" i="20" s="1"/>
  <c r="G4190" i="20"/>
  <c r="C4190" i="20" s="1"/>
  <c r="G4189" i="20"/>
  <c r="C4189" i="20" s="1"/>
  <c r="G4188" i="20"/>
  <c r="C4188" i="20" s="1"/>
  <c r="G4187" i="20"/>
  <c r="C4187" i="20" s="1"/>
  <c r="G4186" i="20"/>
  <c r="C4186" i="20" s="1"/>
  <c r="G4185" i="20"/>
  <c r="C4185" i="20" s="1"/>
  <c r="G4184" i="20"/>
  <c r="C4184" i="20" s="1"/>
  <c r="G4152" i="20"/>
  <c r="C4152" i="20" s="1"/>
  <c r="G4151" i="20"/>
  <c r="C4151" i="20" s="1"/>
  <c r="G4150" i="20"/>
  <c r="C4150" i="20" s="1"/>
  <c r="G4149" i="20"/>
  <c r="C4149" i="20" s="1"/>
  <c r="G4148" i="20"/>
  <c r="C4148" i="20" s="1"/>
  <c r="G4147" i="20"/>
  <c r="C4147" i="20" s="1"/>
  <c r="G4146" i="20"/>
  <c r="C4146" i="20" s="1"/>
  <c r="G4145" i="20"/>
  <c r="C4145" i="20" s="1"/>
  <c r="G4144" i="20"/>
  <c r="C4144" i="20" s="1"/>
  <c r="G4143" i="20"/>
  <c r="C4143" i="20" s="1"/>
  <c r="G4142" i="20"/>
  <c r="C4142" i="20" s="1"/>
  <c r="G4141" i="20"/>
  <c r="C4141" i="20" s="1"/>
  <c r="G4140" i="20"/>
  <c r="C4140" i="20" s="1"/>
  <c r="G4139" i="20"/>
  <c r="C4139" i="20" s="1"/>
  <c r="G4138" i="20"/>
  <c r="C4138" i="20" s="1"/>
  <c r="G4137" i="20"/>
  <c r="C4137" i="20" s="1"/>
  <c r="G4136" i="20"/>
  <c r="C4136" i="20" s="1"/>
  <c r="G4135" i="20"/>
  <c r="C4135" i="20" s="1"/>
  <c r="G4134" i="20"/>
  <c r="C4134" i="20" s="1"/>
  <c r="G4133" i="20"/>
  <c r="C4133" i="20" s="1"/>
  <c r="G4132" i="20"/>
  <c r="C4132" i="20" s="1"/>
  <c r="G4131" i="20"/>
  <c r="C4131" i="20" s="1"/>
  <c r="G4130" i="20"/>
  <c r="C4130" i="20" s="1"/>
  <c r="G4129" i="20"/>
  <c r="C4129" i="20" s="1"/>
  <c r="G4128" i="20"/>
  <c r="C4128" i="20" s="1"/>
  <c r="G4127" i="20"/>
  <c r="C4127" i="20" s="1"/>
  <c r="G4126" i="20"/>
  <c r="C4126" i="20" s="1"/>
  <c r="G4125" i="20"/>
  <c r="C4125" i="20" s="1"/>
  <c r="G4124" i="20"/>
  <c r="C4124" i="20" s="1"/>
  <c r="G4123" i="20"/>
  <c r="C4123" i="20" s="1"/>
  <c r="G4122" i="20"/>
  <c r="C4122" i="20" s="1"/>
  <c r="G4183" i="20"/>
  <c r="C4183" i="20" s="1"/>
  <c r="G4182" i="20"/>
  <c r="C4182" i="20" s="1"/>
  <c r="G4181" i="20"/>
  <c r="C4181" i="20" s="1"/>
  <c r="G4180" i="20"/>
  <c r="C4180" i="20" s="1"/>
  <c r="G4179" i="20"/>
  <c r="C4179" i="20" s="1"/>
  <c r="G4178" i="20"/>
  <c r="C4178" i="20" s="1"/>
  <c r="G4177" i="20"/>
  <c r="C4177" i="20" s="1"/>
  <c r="G4176" i="20"/>
  <c r="C4176" i="20" s="1"/>
  <c r="G4175" i="20"/>
  <c r="C4175" i="20" s="1"/>
  <c r="G4174" i="20"/>
  <c r="C4174" i="20" s="1"/>
  <c r="G4173" i="20"/>
  <c r="C4173" i="20" s="1"/>
  <c r="G4172" i="20"/>
  <c r="C4172" i="20" s="1"/>
  <c r="G4171" i="20"/>
  <c r="C4171" i="20" s="1"/>
  <c r="G4170" i="20"/>
  <c r="C4170" i="20" s="1"/>
  <c r="G4169" i="20"/>
  <c r="C4169" i="20" s="1"/>
  <c r="G4168" i="20"/>
  <c r="C4168" i="20" s="1"/>
  <c r="G4167" i="20"/>
  <c r="C4167" i="20" s="1"/>
  <c r="G4166" i="20"/>
  <c r="C4166" i="20" s="1"/>
  <c r="G4165" i="20"/>
  <c r="C4165" i="20" s="1"/>
  <c r="G4164" i="20"/>
  <c r="C4164" i="20" s="1"/>
  <c r="G4163" i="20"/>
  <c r="C4163" i="20" s="1"/>
  <c r="G4162" i="20"/>
  <c r="C4162" i="20" s="1"/>
  <c r="G4161" i="20"/>
  <c r="C4161" i="20" s="1"/>
  <c r="G4160" i="20"/>
  <c r="C4160" i="20" s="1"/>
  <c r="G4159" i="20"/>
  <c r="C4159" i="20" s="1"/>
  <c r="G4158" i="20"/>
  <c r="C4158" i="20" s="1"/>
  <c r="G4157" i="20"/>
  <c r="C4157" i="20" s="1"/>
  <c r="G4156" i="20"/>
  <c r="C4156" i="20" s="1"/>
  <c r="G4155" i="20"/>
  <c r="C4155" i="20" s="1"/>
  <c r="G4154" i="20"/>
  <c r="C4154" i="20" s="1"/>
  <c r="G4153" i="20"/>
  <c r="C4153" i="20" s="1"/>
  <c r="B4586" i="20"/>
  <c r="B4585" i="20"/>
  <c r="B4584" i="20"/>
  <c r="B4583" i="20"/>
  <c r="B4582" i="20"/>
  <c r="B4581" i="20"/>
  <c r="B4580" i="20"/>
  <c r="B4579" i="20"/>
  <c r="B4578" i="20"/>
  <c r="B4577" i="20"/>
  <c r="B4576" i="20"/>
  <c r="B4575" i="20"/>
  <c r="B4574" i="20"/>
  <c r="B4573" i="20"/>
  <c r="B4572" i="20"/>
  <c r="B4571" i="20"/>
  <c r="B4570" i="20"/>
  <c r="B4569" i="20"/>
  <c r="B4568" i="20"/>
  <c r="B4567" i="20"/>
  <c r="B4566" i="20"/>
  <c r="B4565" i="20"/>
  <c r="B4564" i="20"/>
  <c r="B4563" i="20"/>
  <c r="B4562" i="20"/>
  <c r="B4561" i="20"/>
  <c r="B4560" i="20"/>
  <c r="B4559" i="20"/>
  <c r="B4558" i="20"/>
  <c r="B4557" i="20"/>
  <c r="B4556" i="20"/>
  <c r="B4555" i="20"/>
  <c r="B4554" i="20"/>
  <c r="B4553" i="20"/>
  <c r="B4552" i="20"/>
  <c r="B4551" i="20"/>
  <c r="B4550" i="20"/>
  <c r="B4549" i="20"/>
  <c r="B4548" i="20"/>
  <c r="B4547" i="20"/>
  <c r="B4546" i="20"/>
  <c r="B4545" i="20"/>
  <c r="B4544" i="20"/>
  <c r="B4543" i="20"/>
  <c r="B4542" i="20"/>
  <c r="B4541" i="20"/>
  <c r="B4540" i="20"/>
  <c r="B4539" i="20"/>
  <c r="B4538" i="20"/>
  <c r="B4537" i="20"/>
  <c r="B4536" i="20"/>
  <c r="B4535" i="20"/>
  <c r="B4534" i="20"/>
  <c r="B4533" i="20"/>
  <c r="B4532" i="20"/>
  <c r="B4531" i="20"/>
  <c r="B4530" i="20"/>
  <c r="B4529" i="20"/>
  <c r="B4528" i="20"/>
  <c r="B4527" i="20"/>
  <c r="B4526" i="20"/>
  <c r="B4525" i="20"/>
  <c r="B4524" i="20"/>
  <c r="B4523" i="20"/>
  <c r="B4522" i="20"/>
  <c r="B4521" i="20"/>
  <c r="B4520" i="20"/>
  <c r="B4519" i="20"/>
  <c r="B4518" i="20"/>
  <c r="B4517" i="20"/>
  <c r="B4516" i="20"/>
  <c r="B4515" i="20"/>
  <c r="B4514" i="20"/>
  <c r="B4513" i="20"/>
  <c r="B4512" i="20"/>
  <c r="B4511" i="20"/>
  <c r="B4510" i="20"/>
  <c r="B4509" i="20"/>
  <c r="B4508" i="20"/>
  <c r="B4507" i="20"/>
  <c r="B4506" i="20"/>
  <c r="B4505" i="20"/>
  <c r="B4504" i="20"/>
  <c r="B4503" i="20"/>
  <c r="B4502" i="20"/>
  <c r="B4501" i="20"/>
  <c r="B4500" i="20"/>
  <c r="B4499" i="20"/>
  <c r="B4498" i="20"/>
  <c r="B4497" i="20"/>
  <c r="B4496" i="20"/>
  <c r="B4495" i="20"/>
  <c r="B4494" i="20"/>
  <c r="B4493" i="20"/>
  <c r="B4492" i="20"/>
  <c r="B4491" i="20"/>
  <c r="B4490" i="20"/>
  <c r="B4489" i="20"/>
  <c r="B4488" i="20"/>
  <c r="B4487" i="20"/>
  <c r="B4486" i="20"/>
  <c r="B4485" i="20"/>
  <c r="B4484" i="20"/>
  <c r="B4483" i="20"/>
  <c r="B4482" i="20"/>
  <c r="B4481" i="20"/>
  <c r="B4480" i="20"/>
  <c r="B4479" i="20"/>
  <c r="B4478" i="20"/>
  <c r="B4477" i="20"/>
  <c r="B4476" i="20"/>
  <c r="B4475" i="20"/>
  <c r="B4474" i="20"/>
  <c r="B4473" i="20"/>
  <c r="B4472" i="20"/>
  <c r="B4471" i="20"/>
  <c r="B4470" i="20"/>
  <c r="B4469" i="20"/>
  <c r="B4468" i="20"/>
  <c r="B4467" i="20"/>
  <c r="B4466" i="20"/>
  <c r="B4465" i="20"/>
  <c r="B4464" i="20"/>
  <c r="B4463" i="20"/>
  <c r="B4462" i="20"/>
  <c r="B4461" i="20"/>
  <c r="B4460" i="20"/>
  <c r="B4459" i="20"/>
  <c r="B4458" i="20"/>
  <c r="B4457" i="20"/>
  <c r="B4456" i="20"/>
  <c r="B4455" i="20"/>
  <c r="B4454" i="20"/>
  <c r="B4453" i="20"/>
  <c r="B4452" i="20"/>
  <c r="B4451" i="20"/>
  <c r="B4450" i="20"/>
  <c r="B4449" i="20"/>
  <c r="B4448" i="20"/>
  <c r="B4447" i="20"/>
  <c r="B4446" i="20"/>
  <c r="B4445" i="20"/>
  <c r="B4444" i="20"/>
  <c r="B4443" i="20"/>
  <c r="B4442" i="20"/>
  <c r="B4441" i="20"/>
  <c r="B4440" i="20"/>
  <c r="B4439" i="20"/>
  <c r="B4438" i="20"/>
  <c r="B4437" i="20"/>
  <c r="B4436" i="20"/>
  <c r="B4435" i="20"/>
  <c r="B4434" i="20"/>
  <c r="B4433" i="20"/>
  <c r="B4432" i="20"/>
  <c r="B4431" i="20"/>
  <c r="B4430" i="20"/>
  <c r="B4429" i="20"/>
  <c r="B4428" i="20"/>
  <c r="B4427" i="20"/>
  <c r="B4426" i="20"/>
  <c r="B4425" i="20"/>
  <c r="B4424" i="20"/>
  <c r="B4423" i="20"/>
  <c r="B4422" i="20"/>
  <c r="B4421" i="20"/>
  <c r="B4420" i="20"/>
  <c r="B4419" i="20"/>
  <c r="B4418" i="20"/>
  <c r="B4417" i="20"/>
  <c r="B4416" i="20"/>
  <c r="B4415" i="20"/>
  <c r="B4414" i="20"/>
  <c r="B4413" i="20"/>
  <c r="B4412" i="20"/>
  <c r="B4411" i="20"/>
  <c r="B4410" i="20"/>
  <c r="B4409" i="20"/>
  <c r="B4408" i="20"/>
  <c r="B4407" i="20"/>
  <c r="B4406" i="20"/>
  <c r="B4405" i="20"/>
  <c r="B4404" i="20"/>
  <c r="B4403" i="20"/>
  <c r="B4402" i="20"/>
  <c r="B4401" i="20"/>
  <c r="B4400" i="20"/>
  <c r="B4399" i="20"/>
  <c r="B4398" i="20"/>
  <c r="B4397" i="20"/>
  <c r="B4396" i="20"/>
  <c r="B4395" i="20"/>
  <c r="B4394" i="20"/>
  <c r="B4393" i="20"/>
  <c r="B4392" i="20"/>
  <c r="B4391" i="20"/>
  <c r="B4390" i="20"/>
  <c r="B4389" i="20"/>
  <c r="B4388" i="20"/>
  <c r="B4387" i="20"/>
  <c r="B4386" i="20"/>
  <c r="B4385" i="20"/>
  <c r="B4384" i="20"/>
  <c r="B4383" i="20"/>
  <c r="B4382" i="20"/>
  <c r="B4381" i="20"/>
  <c r="B4380" i="20"/>
  <c r="B4379" i="20"/>
  <c r="B4378" i="20"/>
  <c r="B4377" i="20"/>
  <c r="B4376" i="20"/>
  <c r="B4375" i="20"/>
  <c r="B4374" i="20"/>
  <c r="B4373" i="20"/>
  <c r="B4372" i="20"/>
  <c r="B4371" i="20"/>
  <c r="B4370" i="20"/>
  <c r="B4369" i="20"/>
  <c r="B4368" i="20"/>
  <c r="B4367" i="20"/>
  <c r="B4366" i="20"/>
  <c r="B4365" i="20"/>
  <c r="B4364" i="20"/>
  <c r="B4363" i="20"/>
  <c r="B4362" i="20"/>
  <c r="B4361" i="20"/>
  <c r="B4360" i="20"/>
  <c r="B4359" i="20"/>
  <c r="B4358" i="20"/>
  <c r="B4357" i="20"/>
  <c r="B4356" i="20"/>
  <c r="B4355" i="20"/>
  <c r="B4354" i="20"/>
  <c r="B4353" i="20"/>
  <c r="B4352" i="20"/>
  <c r="B4351" i="20"/>
  <c r="B4350" i="20"/>
  <c r="B4349" i="20"/>
  <c r="B4348" i="20"/>
  <c r="B4347" i="20"/>
  <c r="B4346" i="20"/>
  <c r="B4345" i="20"/>
  <c r="B4344" i="20"/>
  <c r="B4343" i="20"/>
  <c r="B4342" i="20"/>
  <c r="B4341" i="20"/>
  <c r="B4340" i="20"/>
  <c r="B4339" i="20"/>
  <c r="B4338" i="20"/>
  <c r="B4337" i="20"/>
  <c r="B4336" i="20"/>
  <c r="B4335" i="20"/>
  <c r="B4334" i="20"/>
  <c r="B4333" i="20"/>
  <c r="B4332" i="20"/>
  <c r="B4331" i="20"/>
  <c r="B4330" i="20"/>
  <c r="B4329" i="20"/>
  <c r="B4328" i="20"/>
  <c r="B4327" i="20"/>
  <c r="B4326" i="20"/>
  <c r="B4325" i="20"/>
  <c r="B4324" i="20"/>
  <c r="B4323" i="20"/>
  <c r="B4322" i="20"/>
  <c r="B4321" i="20"/>
  <c r="B4320" i="20"/>
  <c r="B4319" i="20"/>
  <c r="B4318" i="20"/>
  <c r="B4317" i="20"/>
  <c r="B4316" i="20"/>
  <c r="B4315" i="20"/>
  <c r="B4314" i="20"/>
  <c r="B4313" i="20"/>
  <c r="B4312" i="20"/>
  <c r="B4311" i="20"/>
  <c r="B4310" i="20"/>
  <c r="B4309" i="20"/>
  <c r="B4308" i="20"/>
  <c r="B4307" i="20"/>
  <c r="B4306" i="20"/>
  <c r="B4305" i="20"/>
  <c r="B4304" i="20"/>
  <c r="B4303" i="20"/>
  <c r="B4302" i="20"/>
  <c r="B4301" i="20"/>
  <c r="B4300" i="20"/>
  <c r="B4299" i="20"/>
  <c r="B4298" i="20"/>
  <c r="B4297" i="20"/>
  <c r="B4296" i="20"/>
  <c r="B4295" i="20"/>
  <c r="B4294" i="20"/>
  <c r="B4293" i="20"/>
  <c r="B4292" i="20"/>
  <c r="B4291" i="20"/>
  <c r="B4290" i="20"/>
  <c r="B4289" i="20"/>
  <c r="B4288" i="20"/>
  <c r="B4287" i="20"/>
  <c r="B4286" i="20"/>
  <c r="B4285" i="20"/>
  <c r="B4284" i="20"/>
  <c r="B4283" i="20"/>
  <c r="B4282" i="20"/>
  <c r="B4281" i="20"/>
  <c r="B4280" i="20"/>
  <c r="B4279" i="20"/>
  <c r="B4278" i="20"/>
  <c r="B4277" i="20"/>
  <c r="B4276" i="20"/>
  <c r="B4275" i="20"/>
  <c r="B4274" i="20"/>
  <c r="B4273" i="20"/>
  <c r="B4272" i="20"/>
  <c r="B4271" i="20"/>
  <c r="B4270" i="20"/>
  <c r="B4269" i="20"/>
  <c r="B4268" i="20"/>
  <c r="B4267" i="20"/>
  <c r="B4266" i="20"/>
  <c r="B4265" i="20"/>
  <c r="B4264" i="20"/>
  <c r="B4263" i="20"/>
  <c r="B4262" i="20"/>
  <c r="B4261" i="20"/>
  <c r="B4260" i="20"/>
  <c r="B4259" i="20"/>
  <c r="B4258" i="20"/>
  <c r="B4257" i="20"/>
  <c r="B4256" i="20"/>
  <c r="B4255" i="20"/>
  <c r="B4254" i="20"/>
  <c r="B4253" i="20"/>
  <c r="B4252" i="20"/>
  <c r="B4251" i="20"/>
  <c r="B4250" i="20"/>
  <c r="B4249" i="20"/>
  <c r="B4248" i="20"/>
  <c r="B4247" i="20"/>
  <c r="B4246" i="20"/>
  <c r="G4245" i="20"/>
  <c r="C4245" i="20" s="1"/>
  <c r="B4245" i="20"/>
  <c r="G4244" i="20"/>
  <c r="C4244" i="20" s="1"/>
  <c r="B4244" i="20"/>
  <c r="G4243" i="20"/>
  <c r="C4243" i="20" s="1"/>
  <c r="B4243" i="20"/>
  <c r="G4242" i="20"/>
  <c r="C4242" i="20" s="1"/>
  <c r="B4242" i="20"/>
  <c r="G4241" i="20"/>
  <c r="C4241" i="20" s="1"/>
  <c r="B4241" i="20"/>
  <c r="G4240" i="20"/>
  <c r="C4240" i="20" s="1"/>
  <c r="B4240" i="20"/>
  <c r="G4239" i="20"/>
  <c r="C4239" i="20" s="1"/>
  <c r="B4239" i="20"/>
  <c r="G4238" i="20"/>
  <c r="C4238" i="20" s="1"/>
  <c r="B4238" i="20"/>
  <c r="G4237" i="20"/>
  <c r="C4237" i="20" s="1"/>
  <c r="B4237" i="20"/>
  <c r="G4236" i="20"/>
  <c r="C4236" i="20" s="1"/>
  <c r="B4236" i="20"/>
  <c r="G4235" i="20"/>
  <c r="C4235" i="20" s="1"/>
  <c r="B4235" i="20"/>
  <c r="G4234" i="20"/>
  <c r="C4234" i="20" s="1"/>
  <c r="B4234" i="20"/>
  <c r="G4233" i="20"/>
  <c r="C4233" i="20" s="1"/>
  <c r="B4233" i="20"/>
  <c r="G4232" i="20"/>
  <c r="C4232" i="20" s="1"/>
  <c r="B4232" i="20"/>
  <c r="G4231" i="20"/>
  <c r="C4231" i="20" s="1"/>
  <c r="B4231" i="20"/>
  <c r="G4230" i="20"/>
  <c r="C4230" i="20" s="1"/>
  <c r="B4230" i="20"/>
  <c r="G4229" i="20"/>
  <c r="C4229" i="20" s="1"/>
  <c r="B4229" i="20"/>
  <c r="G4228" i="20"/>
  <c r="C4228" i="20" s="1"/>
  <c r="B4228" i="20"/>
  <c r="G4227" i="20"/>
  <c r="C4227" i="20" s="1"/>
  <c r="B4227" i="20"/>
  <c r="G4226" i="20"/>
  <c r="C4226" i="20" s="1"/>
  <c r="B4226" i="20"/>
  <c r="G4225" i="20"/>
  <c r="C4225" i="20" s="1"/>
  <c r="B4225" i="20"/>
  <c r="G4224" i="20"/>
  <c r="C4224" i="20" s="1"/>
  <c r="B4224" i="20"/>
  <c r="G4223" i="20"/>
  <c r="C4223" i="20" s="1"/>
  <c r="B4223" i="20"/>
  <c r="G4222" i="20"/>
  <c r="C4222" i="20" s="1"/>
  <c r="B4222" i="20"/>
  <c r="G4221" i="20"/>
  <c r="C4221" i="20" s="1"/>
  <c r="B4221" i="20"/>
  <c r="G4220" i="20"/>
  <c r="C4220" i="20" s="1"/>
  <c r="B4220" i="20"/>
  <c r="G4219" i="20"/>
  <c r="C4219" i="20" s="1"/>
  <c r="B4219" i="20"/>
  <c r="G4218" i="20"/>
  <c r="C4218" i="20" s="1"/>
  <c r="B4218" i="20"/>
  <c r="G4217" i="20"/>
  <c r="C4217" i="20" s="1"/>
  <c r="B4217" i="20"/>
  <c r="G4216" i="20"/>
  <c r="C4216" i="20" s="1"/>
  <c r="B4216" i="20"/>
  <c r="G4215" i="20"/>
  <c r="C4215" i="20" s="1"/>
  <c r="B4215" i="20"/>
  <c r="B4214" i="20"/>
  <c r="B4213" i="20"/>
  <c r="B4212" i="20"/>
  <c r="B4211" i="20"/>
  <c r="B4210" i="20"/>
  <c r="B4209" i="20"/>
  <c r="B4208" i="20"/>
  <c r="B4207" i="20"/>
  <c r="B4206" i="20"/>
  <c r="B4205" i="20"/>
  <c r="B4204" i="20"/>
  <c r="B4203" i="20"/>
  <c r="B4202" i="20"/>
  <c r="B4201" i="20"/>
  <c r="B4200" i="20"/>
  <c r="B4199" i="20"/>
  <c r="B4198" i="20"/>
  <c r="B4197" i="20"/>
  <c r="B4196" i="20"/>
  <c r="B4195" i="20"/>
  <c r="B4194" i="20"/>
  <c r="B4193" i="20"/>
  <c r="B4192" i="20"/>
  <c r="B4191" i="20"/>
  <c r="B4190" i="20"/>
  <c r="B4189" i="20"/>
  <c r="B4188" i="20"/>
  <c r="B4187" i="20"/>
  <c r="B4186" i="20"/>
  <c r="B4185" i="20"/>
  <c r="B4184" i="20"/>
  <c r="B4183" i="20"/>
  <c r="B4182" i="20"/>
  <c r="B4181" i="20"/>
  <c r="B4180" i="20"/>
  <c r="B4179" i="20"/>
  <c r="B4178" i="20"/>
  <c r="B4177" i="20"/>
  <c r="B4176" i="20"/>
  <c r="B4175" i="20"/>
  <c r="B4174" i="20"/>
  <c r="B4173" i="20"/>
  <c r="B4172" i="20"/>
  <c r="B4171" i="20"/>
  <c r="B4170" i="20"/>
  <c r="B4169" i="20"/>
  <c r="B4168" i="20"/>
  <c r="B4167" i="20"/>
  <c r="B4166" i="20"/>
  <c r="B4165" i="20"/>
  <c r="B4164" i="20"/>
  <c r="B4163" i="20"/>
  <c r="B4162" i="20"/>
  <c r="B4161" i="20"/>
  <c r="B4160" i="20"/>
  <c r="B4159" i="20"/>
  <c r="B4158" i="20"/>
  <c r="B4157" i="20"/>
  <c r="B4156" i="20"/>
  <c r="B4155" i="20"/>
  <c r="B4154" i="20"/>
  <c r="B4153" i="20"/>
  <c r="G4121" i="20"/>
  <c r="C4121" i="20" s="1"/>
  <c r="G4120" i="20"/>
  <c r="C4120" i="20" s="1"/>
  <c r="G4119" i="20"/>
  <c r="C4119" i="20" s="1"/>
  <c r="G4118" i="20"/>
  <c r="C4118" i="20" s="1"/>
  <c r="G4117" i="20"/>
  <c r="C4117" i="20" s="1"/>
  <c r="G4116" i="20"/>
  <c r="C4116" i="20" s="1"/>
  <c r="G4115" i="20"/>
  <c r="C4115" i="20" s="1"/>
  <c r="G4114" i="20"/>
  <c r="C4114" i="20" s="1"/>
  <c r="G4113" i="20"/>
  <c r="C4113" i="20" s="1"/>
  <c r="G4112" i="20"/>
  <c r="C4112" i="20" s="1"/>
  <c r="G4111" i="20"/>
  <c r="C4111" i="20" s="1"/>
  <c r="G4110" i="20"/>
  <c r="C4110" i="20" s="1"/>
  <c r="G4099" i="20"/>
  <c r="C4099" i="20" s="1"/>
  <c r="G4100" i="20"/>
  <c r="C4100" i="20" s="1"/>
  <c r="G4101" i="20"/>
  <c r="C4101" i="20" s="1"/>
  <c r="G4102" i="20"/>
  <c r="C4102" i="20" s="1"/>
  <c r="G4103" i="20"/>
  <c r="C4103" i="20" s="1"/>
  <c r="G4104" i="20"/>
  <c r="C4104" i="20" s="1"/>
  <c r="G4105" i="20"/>
  <c r="C4105" i="20" s="1"/>
  <c r="G4106" i="20"/>
  <c r="C4106" i="20" s="1"/>
  <c r="G4107" i="20"/>
  <c r="C4107" i="20" s="1"/>
  <c r="G4108" i="20"/>
  <c r="C4108" i="20" s="1"/>
  <c r="G4109" i="20"/>
  <c r="C4109" i="20" s="1"/>
  <c r="B4121" i="20"/>
  <c r="B4122" i="20"/>
  <c r="B4123" i="20"/>
  <c r="B4124" i="20"/>
  <c r="B4125" i="20"/>
  <c r="B4126" i="20"/>
  <c r="B4127" i="20"/>
  <c r="B4128" i="20"/>
  <c r="B4129" i="20"/>
  <c r="B4130" i="20"/>
  <c r="B4131" i="20"/>
  <c r="B4132" i="20"/>
  <c r="B4133" i="20"/>
  <c r="B4134" i="20"/>
  <c r="B4135" i="20"/>
  <c r="B4136" i="20"/>
  <c r="B4137" i="20"/>
  <c r="B4138" i="20"/>
  <c r="B4139" i="20"/>
  <c r="B4140" i="20"/>
  <c r="B4141" i="20"/>
  <c r="B4142" i="20"/>
  <c r="B4143" i="20"/>
  <c r="B4144" i="20"/>
  <c r="B4145" i="20"/>
  <c r="B4146" i="20"/>
  <c r="B4147" i="20"/>
  <c r="B4148" i="20"/>
  <c r="B4149" i="20"/>
  <c r="B4150" i="20"/>
  <c r="B4151" i="20"/>
  <c r="B4152" i="20"/>
  <c r="H2556" i="20"/>
  <c r="C2556" i="20" s="1"/>
  <c r="H2557" i="20"/>
  <c r="C2557" i="20" s="1"/>
  <c r="H2558" i="20"/>
  <c r="C2558" i="20" s="1"/>
  <c r="H2559" i="20"/>
  <c r="C2559" i="20" s="1"/>
  <c r="H2560" i="20"/>
  <c r="C2560" i="20" s="1"/>
  <c r="H2561" i="20"/>
  <c r="C2561" i="20" s="1"/>
  <c r="H2562" i="20"/>
  <c r="C2562" i="20" s="1"/>
  <c r="H2563" i="20"/>
  <c r="C2563" i="20" s="1"/>
  <c r="H2564" i="20"/>
  <c r="C2564" i="20" s="1"/>
  <c r="H2565" i="20"/>
  <c r="C2565" i="20" s="1"/>
  <c r="H2566" i="20"/>
  <c r="C2566" i="20" s="1"/>
  <c r="H2567" i="20"/>
  <c r="C2567" i="20" s="1"/>
  <c r="H2568" i="20"/>
  <c r="C2568" i="20" s="1"/>
  <c r="H2569" i="20"/>
  <c r="C2569" i="20" s="1"/>
  <c r="H2570" i="20"/>
  <c r="C2570" i="20" s="1"/>
  <c r="H2571" i="20"/>
  <c r="C2571" i="20" s="1"/>
  <c r="H2572" i="20"/>
  <c r="C2572" i="20" s="1"/>
  <c r="H2573" i="20"/>
  <c r="C2573" i="20" s="1"/>
  <c r="H2574" i="20"/>
  <c r="C2574" i="20" s="1"/>
  <c r="H2575" i="20"/>
  <c r="C2575" i="20" s="1"/>
  <c r="H2576" i="20"/>
  <c r="C2576" i="20" s="1"/>
  <c r="H2577" i="20"/>
  <c r="C2577" i="20" s="1"/>
  <c r="H2578" i="20"/>
  <c r="C2578" i="20" s="1"/>
  <c r="H2579" i="20"/>
  <c r="C2579" i="20" s="1"/>
  <c r="H2580" i="20"/>
  <c r="C2580" i="20" s="1"/>
  <c r="H2581" i="20"/>
  <c r="C2581" i="20" s="1"/>
  <c r="H2582" i="20"/>
  <c r="C2582" i="20" s="1"/>
  <c r="H2583" i="20"/>
  <c r="C2583" i="20" s="1"/>
  <c r="H2584" i="20"/>
  <c r="C2584" i="20" s="1"/>
  <c r="H2585" i="20"/>
  <c r="C2585" i="20" s="1"/>
  <c r="H2586" i="20"/>
  <c r="C2586" i="20" s="1"/>
  <c r="H2587" i="20"/>
  <c r="C2587" i="20" s="1"/>
  <c r="H2588" i="20"/>
  <c r="C2588" i="20" s="1"/>
  <c r="H2589" i="20"/>
  <c r="C2589" i="20" s="1"/>
  <c r="H2590" i="20"/>
  <c r="C2590" i="20" s="1"/>
  <c r="H2591" i="20"/>
  <c r="C2591" i="20" s="1"/>
  <c r="H2592" i="20"/>
  <c r="C2592" i="20" s="1"/>
  <c r="H2593" i="20"/>
  <c r="C2593" i="20" s="1"/>
  <c r="H2594" i="20"/>
  <c r="C2594" i="20" s="1"/>
  <c r="H2595" i="20"/>
  <c r="C2595" i="20" s="1"/>
  <c r="H2596" i="20"/>
  <c r="C2596" i="20" s="1"/>
  <c r="H2597" i="20"/>
  <c r="C2597" i="20" s="1"/>
  <c r="H2598" i="20"/>
  <c r="C2598" i="20" s="1"/>
  <c r="H2599" i="20"/>
  <c r="C2599" i="20" s="1"/>
  <c r="H2635" i="20"/>
  <c r="C2635" i="20" s="1"/>
  <c r="H2636" i="20"/>
  <c r="C2636" i="20" s="1"/>
  <c r="H2637" i="20"/>
  <c r="C2637" i="20" s="1"/>
  <c r="H2638" i="20"/>
  <c r="C2638" i="20" s="1"/>
  <c r="H2639" i="20"/>
  <c r="C2639" i="20" s="1"/>
  <c r="H2640" i="20"/>
  <c r="C2640" i="20" s="1"/>
  <c r="H2641" i="20"/>
  <c r="C2641" i="20" s="1"/>
  <c r="H2642" i="20"/>
  <c r="C2642" i="20" s="1"/>
  <c r="H2643" i="20"/>
  <c r="C2643" i="20" s="1"/>
  <c r="H2644" i="20"/>
  <c r="C2644" i="20" s="1"/>
  <c r="H2645" i="20"/>
  <c r="C2645" i="20" s="1"/>
  <c r="H2646" i="20"/>
  <c r="C2646" i="20" s="1"/>
  <c r="H2647" i="20"/>
  <c r="C2647" i="20" s="1"/>
  <c r="H2648" i="20"/>
  <c r="C2648" i="20" s="1"/>
  <c r="H2649" i="20"/>
  <c r="C2649" i="20" s="1"/>
  <c r="H2650" i="20"/>
  <c r="C2650" i="20" s="1"/>
  <c r="H2651" i="20"/>
  <c r="C2651" i="20" s="1"/>
  <c r="H2652" i="20"/>
  <c r="C2652" i="20" s="1"/>
  <c r="H2653" i="20"/>
  <c r="C2653" i="20" s="1"/>
  <c r="H2654" i="20"/>
  <c r="C2654" i="20" s="1"/>
  <c r="H2655" i="20"/>
  <c r="C2655" i="20" s="1"/>
  <c r="H2656" i="20"/>
  <c r="C2656" i="20" s="1"/>
  <c r="H2657" i="20"/>
  <c r="C2657" i="20" s="1"/>
  <c r="H2658" i="20"/>
  <c r="C2658" i="20" s="1"/>
  <c r="H2659" i="20"/>
  <c r="C2659" i="20" s="1"/>
  <c r="H2660" i="20"/>
  <c r="C2660" i="20" s="1"/>
  <c r="H2661" i="20"/>
  <c r="C2661" i="20" s="1"/>
  <c r="H2662" i="20"/>
  <c r="C2662" i="20" s="1"/>
  <c r="H2663" i="20"/>
  <c r="C2663" i="20" s="1"/>
  <c r="H2664" i="20"/>
  <c r="C2664" i="20" s="1"/>
  <c r="H2665" i="20"/>
  <c r="C2665" i="20" s="1"/>
  <c r="H2666" i="20"/>
  <c r="C2666" i="20" s="1"/>
  <c r="H2667" i="20"/>
  <c r="C2667" i="20" s="1"/>
  <c r="H2668" i="20"/>
  <c r="C2668" i="20" s="1"/>
  <c r="H2669" i="20"/>
  <c r="C2669" i="20" s="1"/>
  <c r="H2670" i="20"/>
  <c r="C2670" i="20" s="1"/>
  <c r="H2671" i="20"/>
  <c r="C2671" i="20" s="1"/>
  <c r="H2672" i="20"/>
  <c r="C2672" i="20" s="1"/>
  <c r="H2673" i="20"/>
  <c r="C2673" i="20" s="1"/>
  <c r="H2674" i="20"/>
  <c r="C2674" i="20" s="1"/>
  <c r="H2675" i="20"/>
  <c r="C2675" i="20" s="1"/>
  <c r="H2676" i="20"/>
  <c r="C2676" i="20" s="1"/>
  <c r="H2677" i="20"/>
  <c r="C2677" i="20" s="1"/>
  <c r="H2713" i="20"/>
  <c r="C2713" i="20" s="1"/>
  <c r="H2714" i="20"/>
  <c r="C2714" i="20" s="1"/>
  <c r="H2715" i="20"/>
  <c r="C2715" i="20" s="1"/>
  <c r="H2716" i="20"/>
  <c r="C2716" i="20" s="1"/>
  <c r="H2717" i="20"/>
  <c r="C2717" i="20" s="1"/>
  <c r="H2718" i="20"/>
  <c r="C2718" i="20" s="1"/>
  <c r="H2719" i="20"/>
  <c r="C2719" i="20" s="1"/>
  <c r="H2720" i="20"/>
  <c r="C2720" i="20" s="1"/>
  <c r="H2721" i="20"/>
  <c r="C2721" i="20" s="1"/>
  <c r="H2722" i="20"/>
  <c r="C2722" i="20" s="1"/>
  <c r="H2723" i="20"/>
  <c r="C2723" i="20" s="1"/>
  <c r="H2724" i="20"/>
  <c r="C2724" i="20" s="1"/>
  <c r="H2725" i="20"/>
  <c r="C2725" i="20" s="1"/>
  <c r="H2726" i="20"/>
  <c r="C2726" i="20" s="1"/>
  <c r="H2727" i="20"/>
  <c r="C2727" i="20" s="1"/>
  <c r="H2728" i="20"/>
  <c r="C2728" i="20" s="1"/>
  <c r="H2729" i="20"/>
  <c r="C2729" i="20" s="1"/>
  <c r="H2730" i="20"/>
  <c r="C2730" i="20" s="1"/>
  <c r="H2731" i="20"/>
  <c r="C2731" i="20" s="1"/>
  <c r="H2732" i="20"/>
  <c r="C2732" i="20" s="1"/>
  <c r="H2733" i="20"/>
  <c r="C2733" i="20" s="1"/>
  <c r="H2734" i="20"/>
  <c r="C2734" i="20" s="1"/>
  <c r="H2735" i="20"/>
  <c r="C2735" i="20" s="1"/>
  <c r="H2736" i="20"/>
  <c r="C2736" i="20" s="1"/>
  <c r="H2737" i="20"/>
  <c r="C2737" i="20" s="1"/>
  <c r="H2738" i="20"/>
  <c r="C2738" i="20" s="1"/>
  <c r="H2739" i="20"/>
  <c r="C2739" i="20" s="1"/>
  <c r="H2740" i="20"/>
  <c r="C2740" i="20" s="1"/>
  <c r="H2741" i="20"/>
  <c r="C2741" i="20" s="1"/>
  <c r="H2742" i="20"/>
  <c r="C2742" i="20" s="1"/>
  <c r="H2743" i="20"/>
  <c r="C2743" i="20" s="1"/>
  <c r="H2744" i="20"/>
  <c r="C2744" i="20" s="1"/>
  <c r="H2745" i="20"/>
  <c r="C2745" i="20" s="1"/>
  <c r="H2746" i="20"/>
  <c r="C2746" i="20" s="1"/>
  <c r="H2747" i="20"/>
  <c r="C2747" i="20" s="1"/>
  <c r="H2748" i="20"/>
  <c r="C2748" i="20" s="1"/>
  <c r="H2749" i="20"/>
  <c r="C2749" i="20" s="1"/>
  <c r="H2750" i="20"/>
  <c r="C2750" i="20" s="1"/>
  <c r="H2751" i="20"/>
  <c r="C2751" i="20" s="1"/>
  <c r="H2752" i="20"/>
  <c r="C2752" i="20" s="1"/>
  <c r="H2753" i="20"/>
  <c r="C2753" i="20" s="1"/>
  <c r="H2754" i="20"/>
  <c r="C2754" i="20" s="1"/>
  <c r="H2755" i="20"/>
  <c r="C2755" i="20" s="1"/>
  <c r="H2790" i="20"/>
  <c r="C2790" i="20" s="1"/>
  <c r="H2791" i="20"/>
  <c r="C2791" i="20" s="1"/>
  <c r="H2792" i="20"/>
  <c r="C2792" i="20" s="1"/>
  <c r="H2793" i="20"/>
  <c r="C2793" i="20" s="1"/>
  <c r="H2794" i="20"/>
  <c r="C2794" i="20" s="1"/>
  <c r="H2795" i="20"/>
  <c r="C2795" i="20" s="1"/>
  <c r="H2796" i="20"/>
  <c r="C2796" i="20" s="1"/>
  <c r="H2797" i="20"/>
  <c r="C2797" i="20" s="1"/>
  <c r="H2798" i="20"/>
  <c r="C2798" i="20" s="1"/>
  <c r="H2799" i="20"/>
  <c r="C2799" i="20" s="1"/>
  <c r="H2800" i="20"/>
  <c r="C2800" i="20" s="1"/>
  <c r="H2801" i="20"/>
  <c r="C2801" i="20" s="1"/>
  <c r="H2802" i="20"/>
  <c r="C2802" i="20" s="1"/>
  <c r="H2803" i="20"/>
  <c r="C2803" i="20" s="1"/>
  <c r="H2804" i="20"/>
  <c r="C2804" i="20" s="1"/>
  <c r="H2805" i="20"/>
  <c r="C2805" i="20" s="1"/>
  <c r="H2806" i="20"/>
  <c r="C2806" i="20" s="1"/>
  <c r="H2807" i="20"/>
  <c r="C2807" i="20" s="1"/>
  <c r="H2808" i="20"/>
  <c r="C2808" i="20" s="1"/>
  <c r="H2809" i="20"/>
  <c r="C2809" i="20" s="1"/>
  <c r="H2810" i="20"/>
  <c r="C2810" i="20" s="1"/>
  <c r="H2811" i="20"/>
  <c r="C2811" i="20" s="1"/>
  <c r="H2812" i="20"/>
  <c r="C2812" i="20" s="1"/>
  <c r="H2813" i="20"/>
  <c r="C2813" i="20" s="1"/>
  <c r="H2814" i="20"/>
  <c r="C2814" i="20" s="1"/>
  <c r="H2815" i="20"/>
  <c r="C2815" i="20" s="1"/>
  <c r="H2816" i="20"/>
  <c r="C2816" i="20" s="1"/>
  <c r="H2817" i="20"/>
  <c r="C2817" i="20" s="1"/>
  <c r="H2818" i="20"/>
  <c r="C2818" i="20" s="1"/>
  <c r="H2819" i="20"/>
  <c r="C2819" i="20" s="1"/>
  <c r="H2820" i="20"/>
  <c r="C2820" i="20" s="1"/>
  <c r="H2821" i="20"/>
  <c r="C2821" i="20" s="1"/>
  <c r="H2822" i="20"/>
  <c r="C2822" i="20" s="1"/>
  <c r="H2823" i="20"/>
  <c r="C2823" i="20" s="1"/>
  <c r="H2824" i="20"/>
  <c r="C2824" i="20" s="1"/>
  <c r="H2825" i="20"/>
  <c r="C2825" i="20" s="1"/>
  <c r="H2826" i="20"/>
  <c r="C2826" i="20" s="1"/>
  <c r="H2827" i="20"/>
  <c r="C2827" i="20" s="1"/>
  <c r="H2828" i="20"/>
  <c r="C2828" i="20" s="1"/>
  <c r="H2829" i="20"/>
  <c r="C2829" i="20" s="1"/>
  <c r="H2830" i="20"/>
  <c r="C2830" i="20" s="1"/>
  <c r="H2831" i="20"/>
  <c r="C2831" i="20" s="1"/>
  <c r="H2832" i="20"/>
  <c r="C2832" i="20" s="1"/>
  <c r="H2833" i="20"/>
  <c r="C2833" i="20" s="1"/>
  <c r="H2868" i="20"/>
  <c r="C2868" i="20" s="1"/>
  <c r="H2869" i="20"/>
  <c r="C2869" i="20" s="1"/>
  <c r="H2870" i="20"/>
  <c r="C2870" i="20" s="1"/>
  <c r="H2871" i="20"/>
  <c r="C2871" i="20" s="1"/>
  <c r="H2872" i="20"/>
  <c r="C2872" i="20" s="1"/>
  <c r="H2873" i="20"/>
  <c r="C2873" i="20" s="1"/>
  <c r="H2874" i="20"/>
  <c r="C2874" i="20" s="1"/>
  <c r="H2875" i="20"/>
  <c r="C2875" i="20" s="1"/>
  <c r="H2876" i="20"/>
  <c r="C2876" i="20" s="1"/>
  <c r="H2877" i="20"/>
  <c r="C2877" i="20" s="1"/>
  <c r="H2878" i="20"/>
  <c r="C2878" i="20" s="1"/>
  <c r="H2879" i="20"/>
  <c r="C2879" i="20" s="1"/>
  <c r="H2880" i="20"/>
  <c r="C2880" i="20" s="1"/>
  <c r="H2881" i="20"/>
  <c r="C2881" i="20" s="1"/>
  <c r="H2882" i="20"/>
  <c r="C2882" i="20" s="1"/>
  <c r="H2883" i="20"/>
  <c r="C2883" i="20" s="1"/>
  <c r="H2884" i="20"/>
  <c r="C2884" i="20" s="1"/>
  <c r="H2885" i="20"/>
  <c r="C2885" i="20" s="1"/>
  <c r="H2886" i="20"/>
  <c r="C2886" i="20" s="1"/>
  <c r="H2887" i="20"/>
  <c r="C2887" i="20" s="1"/>
  <c r="H2888" i="20"/>
  <c r="C2888" i="20" s="1"/>
  <c r="H2889" i="20"/>
  <c r="C2889" i="20" s="1"/>
  <c r="H2890" i="20"/>
  <c r="C2890" i="20" s="1"/>
  <c r="H2891" i="20"/>
  <c r="C2891" i="20" s="1"/>
  <c r="H2892" i="20"/>
  <c r="C2892" i="20" s="1"/>
  <c r="H2893" i="20"/>
  <c r="C2893" i="20" s="1"/>
  <c r="H2894" i="20"/>
  <c r="C2894" i="20" s="1"/>
  <c r="H2895" i="20"/>
  <c r="C2895" i="20" s="1"/>
  <c r="H2896" i="20"/>
  <c r="C2896" i="20" s="1"/>
  <c r="H2897" i="20"/>
  <c r="C2897" i="20" s="1"/>
  <c r="H2898" i="20"/>
  <c r="C2898" i="20" s="1"/>
  <c r="H2899" i="20"/>
  <c r="C2899" i="20" s="1"/>
  <c r="H2900" i="20"/>
  <c r="C2900" i="20" s="1"/>
  <c r="H2901" i="20"/>
  <c r="C2901" i="20" s="1"/>
  <c r="H2902" i="20"/>
  <c r="C2902" i="20" s="1"/>
  <c r="H2903" i="20"/>
  <c r="C2903" i="20" s="1"/>
  <c r="H2904" i="20"/>
  <c r="C2904" i="20" s="1"/>
  <c r="H2905" i="20"/>
  <c r="C2905" i="20" s="1"/>
  <c r="H2906" i="20"/>
  <c r="C2906" i="20" s="1"/>
  <c r="H2907" i="20"/>
  <c r="C2907" i="20" s="1"/>
  <c r="H2908" i="20"/>
  <c r="C2908" i="20" s="1"/>
  <c r="H2909" i="20"/>
  <c r="C2909" i="20" s="1"/>
  <c r="H2910" i="20"/>
  <c r="C2910" i="20" s="1"/>
  <c r="H2911" i="20"/>
  <c r="C2911" i="20" s="1"/>
  <c r="H2946" i="20"/>
  <c r="C2946" i="20" s="1"/>
  <c r="H2947" i="20"/>
  <c r="C2947" i="20" s="1"/>
  <c r="H2948" i="20"/>
  <c r="C2948" i="20" s="1"/>
  <c r="H2949" i="20"/>
  <c r="C2949" i="20" s="1"/>
  <c r="H2950" i="20"/>
  <c r="C2950" i="20" s="1"/>
  <c r="H2951" i="20"/>
  <c r="C2951" i="20" s="1"/>
  <c r="H2952" i="20"/>
  <c r="C2952" i="20" s="1"/>
  <c r="H2953" i="20"/>
  <c r="C2953" i="20" s="1"/>
  <c r="H2954" i="20"/>
  <c r="C2954" i="20" s="1"/>
  <c r="H2955" i="20"/>
  <c r="C2955" i="20" s="1"/>
  <c r="H2956" i="20"/>
  <c r="C2956" i="20" s="1"/>
  <c r="H2957" i="20"/>
  <c r="C2957" i="20" s="1"/>
  <c r="H2958" i="20"/>
  <c r="C2958" i="20" s="1"/>
  <c r="H2959" i="20"/>
  <c r="C2959" i="20" s="1"/>
  <c r="H2960" i="20"/>
  <c r="C2960" i="20" s="1"/>
  <c r="H2961" i="20"/>
  <c r="C2961" i="20" s="1"/>
  <c r="H2962" i="20"/>
  <c r="C2962" i="20" s="1"/>
  <c r="H2963" i="20"/>
  <c r="C2963" i="20" s="1"/>
  <c r="H2964" i="20"/>
  <c r="C2964" i="20" s="1"/>
  <c r="H2965" i="20"/>
  <c r="C2965" i="20" s="1"/>
  <c r="H2966" i="20"/>
  <c r="C2966" i="20" s="1"/>
  <c r="H2967" i="20"/>
  <c r="C2967" i="20" s="1"/>
  <c r="H2968" i="20"/>
  <c r="C2968" i="20" s="1"/>
  <c r="H2969" i="20"/>
  <c r="C2969" i="20" s="1"/>
  <c r="H2970" i="20"/>
  <c r="C2970" i="20" s="1"/>
  <c r="H2971" i="20"/>
  <c r="C2971" i="20" s="1"/>
  <c r="H2972" i="20"/>
  <c r="C2972" i="20" s="1"/>
  <c r="H2973" i="20"/>
  <c r="C2973" i="20" s="1"/>
  <c r="H2974" i="20"/>
  <c r="C2974" i="20" s="1"/>
  <c r="H2975" i="20"/>
  <c r="C2975" i="20" s="1"/>
  <c r="H2976" i="20"/>
  <c r="C2976" i="20" s="1"/>
  <c r="H2977" i="20"/>
  <c r="C2977" i="20" s="1"/>
  <c r="H2978" i="20"/>
  <c r="C2978" i="20" s="1"/>
  <c r="H2979" i="20"/>
  <c r="C2979" i="20" s="1"/>
  <c r="H2980" i="20"/>
  <c r="C2980" i="20" s="1"/>
  <c r="H2981" i="20"/>
  <c r="C2981" i="20" s="1"/>
  <c r="H2982" i="20"/>
  <c r="C2982" i="20" s="1"/>
  <c r="H2983" i="20"/>
  <c r="C2983" i="20" s="1"/>
  <c r="H2984" i="20"/>
  <c r="C2984" i="20" s="1"/>
  <c r="H2985" i="20"/>
  <c r="C2985" i="20" s="1"/>
  <c r="H2986" i="20"/>
  <c r="C2986" i="20" s="1"/>
  <c r="H2987" i="20"/>
  <c r="C2987" i="20" s="1"/>
  <c r="H2988" i="20"/>
  <c r="C2988" i="20" s="1"/>
  <c r="H2989" i="20"/>
  <c r="C2989" i="20" s="1"/>
  <c r="H3093" i="20"/>
  <c r="C3093" i="20" s="1"/>
  <c r="H3094" i="20"/>
  <c r="C3094" i="20" s="1"/>
  <c r="H3095" i="20"/>
  <c r="C3095" i="20" s="1"/>
  <c r="H3096" i="20"/>
  <c r="C3096" i="20" s="1"/>
  <c r="H3097" i="20"/>
  <c r="C3097" i="20" s="1"/>
  <c r="H3098" i="20"/>
  <c r="C3098" i="20" s="1"/>
  <c r="H3099" i="20"/>
  <c r="C3099" i="20" s="1"/>
  <c r="H3100" i="20"/>
  <c r="C3100" i="20" s="1"/>
  <c r="H3101" i="20"/>
  <c r="C3101" i="20" s="1"/>
  <c r="H3102" i="20"/>
  <c r="C3102" i="20" s="1"/>
  <c r="H3103" i="20"/>
  <c r="C3103" i="20" s="1"/>
  <c r="H3104" i="20"/>
  <c r="C3104" i="20" s="1"/>
  <c r="H3105" i="20"/>
  <c r="C3105" i="20" s="1"/>
  <c r="H3106" i="20"/>
  <c r="C3106" i="20" s="1"/>
  <c r="H3107" i="20"/>
  <c r="C3107" i="20" s="1"/>
  <c r="H3108" i="20"/>
  <c r="C3108" i="20" s="1"/>
  <c r="H3109" i="20"/>
  <c r="C3109" i="20" s="1"/>
  <c r="H3110" i="20"/>
  <c r="C3110" i="20" s="1"/>
  <c r="H3111" i="20"/>
  <c r="C3111" i="20" s="1"/>
  <c r="H3112" i="20"/>
  <c r="C3112" i="20" s="1"/>
  <c r="H3113" i="20"/>
  <c r="C3113" i="20" s="1"/>
  <c r="H3114" i="20"/>
  <c r="C3114" i="20" s="1"/>
  <c r="H3115" i="20"/>
  <c r="C3115" i="20" s="1"/>
  <c r="H3116" i="20"/>
  <c r="C3116" i="20" s="1"/>
  <c r="H3117" i="20"/>
  <c r="C3117" i="20" s="1"/>
  <c r="H3118" i="20"/>
  <c r="C3118" i="20" s="1"/>
  <c r="H3119" i="20"/>
  <c r="C3119" i="20" s="1"/>
  <c r="H3120" i="20"/>
  <c r="C3120" i="20" s="1"/>
  <c r="H3121" i="20"/>
  <c r="C3121" i="20" s="1"/>
  <c r="H3122" i="20"/>
  <c r="C3122" i="20" s="1"/>
  <c r="H3123" i="20"/>
  <c r="C3123" i="20" s="1"/>
  <c r="H3124" i="20"/>
  <c r="C3124" i="20" s="1"/>
  <c r="H3125" i="20"/>
  <c r="C3125" i="20" s="1"/>
  <c r="H3126" i="20"/>
  <c r="C3126" i="20" s="1"/>
  <c r="H3127" i="20"/>
  <c r="C3127" i="20" s="1"/>
  <c r="H3128" i="20"/>
  <c r="C3128" i="20" s="1"/>
  <c r="H3129" i="20"/>
  <c r="C3129" i="20" s="1"/>
  <c r="H3130" i="20"/>
  <c r="C3130" i="20" s="1"/>
  <c r="H3131" i="20"/>
  <c r="C3131" i="20" s="1"/>
  <c r="H3132" i="20"/>
  <c r="C3132" i="20" s="1"/>
  <c r="H3133" i="20"/>
  <c r="C3133" i="20" s="1"/>
  <c r="H3134" i="20"/>
  <c r="C3134" i="20" s="1"/>
  <c r="H3135" i="20"/>
  <c r="C3135" i="20" s="1"/>
  <c r="H3136" i="20"/>
  <c r="C3136" i="20" s="1"/>
  <c r="H3137" i="20"/>
  <c r="C3137" i="20" s="1"/>
  <c r="H3172" i="20"/>
  <c r="C3172" i="20" s="1"/>
  <c r="H3173" i="20"/>
  <c r="C3173" i="20" s="1"/>
  <c r="H3174" i="20"/>
  <c r="C3174" i="20" s="1"/>
  <c r="H3175" i="20"/>
  <c r="C3175" i="20" s="1"/>
  <c r="H3176" i="20"/>
  <c r="C3176" i="20" s="1"/>
  <c r="H3177" i="20"/>
  <c r="C3177" i="20" s="1"/>
  <c r="H3178" i="20"/>
  <c r="C3178" i="20" s="1"/>
  <c r="H3179" i="20"/>
  <c r="C3179" i="20" s="1"/>
  <c r="H3180" i="20"/>
  <c r="C3180" i="20" s="1"/>
  <c r="H3181" i="20"/>
  <c r="C3181" i="20" s="1"/>
  <c r="H3182" i="20"/>
  <c r="C3182" i="20" s="1"/>
  <c r="H3183" i="20"/>
  <c r="C3183" i="20" s="1"/>
  <c r="H3184" i="20"/>
  <c r="C3184" i="20" s="1"/>
  <c r="H3185" i="20"/>
  <c r="C3185" i="20" s="1"/>
  <c r="H3186" i="20"/>
  <c r="C3186" i="20" s="1"/>
  <c r="H3187" i="20"/>
  <c r="C3187" i="20" s="1"/>
  <c r="H3188" i="20"/>
  <c r="C3188" i="20" s="1"/>
  <c r="H3189" i="20"/>
  <c r="C3189" i="20" s="1"/>
  <c r="H3190" i="20"/>
  <c r="C3190" i="20" s="1"/>
  <c r="H3191" i="20"/>
  <c r="C3191" i="20" s="1"/>
  <c r="H3192" i="20"/>
  <c r="C3192" i="20" s="1"/>
  <c r="H3193" i="20"/>
  <c r="C3193" i="20" s="1"/>
  <c r="H3194" i="20"/>
  <c r="C3194" i="20" s="1"/>
  <c r="H3195" i="20"/>
  <c r="C3195" i="20" s="1"/>
  <c r="H3196" i="20"/>
  <c r="C3196" i="20" s="1"/>
  <c r="H3197" i="20"/>
  <c r="C3197" i="20" s="1"/>
  <c r="H3198" i="20"/>
  <c r="C3198" i="20" s="1"/>
  <c r="H3199" i="20"/>
  <c r="C3199" i="20" s="1"/>
  <c r="H3200" i="20"/>
  <c r="C3200" i="20" s="1"/>
  <c r="H3201" i="20"/>
  <c r="C3201" i="20" s="1"/>
  <c r="H3202" i="20"/>
  <c r="C3202" i="20" s="1"/>
  <c r="H3203" i="20"/>
  <c r="C3203" i="20" s="1"/>
  <c r="H3204" i="20"/>
  <c r="C3204" i="20" s="1"/>
  <c r="H3205" i="20"/>
  <c r="C3205" i="20" s="1"/>
  <c r="H3206" i="20"/>
  <c r="C3206" i="20" s="1"/>
  <c r="H3207" i="20"/>
  <c r="C3207" i="20" s="1"/>
  <c r="H3208" i="20"/>
  <c r="C3208" i="20" s="1"/>
  <c r="H3209" i="20"/>
  <c r="C3209" i="20" s="1"/>
  <c r="H3210" i="20"/>
  <c r="C3210" i="20" s="1"/>
  <c r="H3211" i="20"/>
  <c r="C3211" i="20" s="1"/>
  <c r="H3212" i="20"/>
  <c r="C3212" i="20" s="1"/>
  <c r="H3213" i="20"/>
  <c r="C3213" i="20" s="1"/>
  <c r="H3214" i="20"/>
  <c r="C3214" i="20" s="1"/>
  <c r="H3215" i="20"/>
  <c r="C3215" i="20" s="1"/>
  <c r="H3320" i="20"/>
  <c r="C3320" i="20" s="1"/>
  <c r="H3321" i="20"/>
  <c r="C3321" i="20" s="1"/>
  <c r="H3322" i="20"/>
  <c r="C3322" i="20" s="1"/>
  <c r="H3323" i="20"/>
  <c r="C3323" i="20" s="1"/>
  <c r="H3324" i="20"/>
  <c r="C3324" i="20" s="1"/>
  <c r="H3325" i="20"/>
  <c r="C3325" i="20" s="1"/>
  <c r="H3326" i="20"/>
  <c r="C3326" i="20" s="1"/>
  <c r="H3327" i="20"/>
  <c r="C3327" i="20" s="1"/>
  <c r="H3328" i="20"/>
  <c r="C3328" i="20" s="1"/>
  <c r="H3329" i="20"/>
  <c r="C3329" i="20" s="1"/>
  <c r="H3330" i="20"/>
  <c r="C3330" i="20" s="1"/>
  <c r="H3331" i="20"/>
  <c r="C3331" i="20" s="1"/>
  <c r="H3332" i="20"/>
  <c r="C3332" i="20" s="1"/>
  <c r="H3333" i="20"/>
  <c r="C3333" i="20" s="1"/>
  <c r="H3334" i="20"/>
  <c r="C3334" i="20" s="1"/>
  <c r="H3335" i="20"/>
  <c r="C3335" i="20" s="1"/>
  <c r="H3336" i="20"/>
  <c r="C3336" i="20" s="1"/>
  <c r="H3337" i="20"/>
  <c r="C3337" i="20" s="1"/>
  <c r="H3338" i="20"/>
  <c r="C3338" i="20" s="1"/>
  <c r="H3339" i="20"/>
  <c r="C3339" i="20" s="1"/>
  <c r="H3340" i="20"/>
  <c r="C3340" i="20" s="1"/>
  <c r="H3341" i="20"/>
  <c r="C3341" i="20" s="1"/>
  <c r="H3342" i="20"/>
  <c r="C3342" i="20" s="1"/>
  <c r="H3343" i="20"/>
  <c r="C3343" i="20" s="1"/>
  <c r="H3344" i="20"/>
  <c r="C3344" i="20" s="1"/>
  <c r="H3345" i="20"/>
  <c r="C3345" i="20" s="1"/>
  <c r="H3346" i="20"/>
  <c r="C3346" i="20" s="1"/>
  <c r="H3347" i="20"/>
  <c r="C3347" i="20" s="1"/>
  <c r="H3348" i="20"/>
  <c r="C3348" i="20" s="1"/>
  <c r="H3349" i="20"/>
  <c r="C3349" i="20" s="1"/>
  <c r="H3350" i="20"/>
  <c r="C3350" i="20" s="1"/>
  <c r="H3351" i="20"/>
  <c r="C3351" i="20" s="1"/>
  <c r="H3352" i="20"/>
  <c r="C3352" i="20" s="1"/>
  <c r="H3353" i="20"/>
  <c r="C3353" i="20" s="1"/>
  <c r="H3354" i="20"/>
  <c r="C3354" i="20" s="1"/>
  <c r="H3355" i="20"/>
  <c r="C3355" i="20" s="1"/>
  <c r="H3356" i="20"/>
  <c r="C3356" i="20" s="1"/>
  <c r="H3357" i="20"/>
  <c r="C3357" i="20" s="1"/>
  <c r="H3358" i="20"/>
  <c r="C3358" i="20" s="1"/>
  <c r="H3359" i="20"/>
  <c r="C3359" i="20" s="1"/>
  <c r="H3360" i="20"/>
  <c r="C3360" i="20" s="1"/>
  <c r="H3361" i="20"/>
  <c r="C3361" i="20" s="1"/>
  <c r="H3362" i="20"/>
  <c r="C3362" i="20" s="1"/>
  <c r="H3363" i="20"/>
  <c r="C3363" i="20" s="1"/>
  <c r="H3397" i="20"/>
  <c r="C3397" i="20" s="1"/>
  <c r="H3398" i="20"/>
  <c r="C3398" i="20" s="1"/>
  <c r="H3399" i="20"/>
  <c r="C3399" i="20" s="1"/>
  <c r="H3400" i="20"/>
  <c r="C3400" i="20" s="1"/>
  <c r="H3401" i="20"/>
  <c r="C3401" i="20" s="1"/>
  <c r="H3402" i="20"/>
  <c r="C3402" i="20" s="1"/>
  <c r="H3403" i="20"/>
  <c r="C3403" i="20" s="1"/>
  <c r="H3404" i="20"/>
  <c r="C3404" i="20" s="1"/>
  <c r="H3405" i="20"/>
  <c r="C3405" i="20" s="1"/>
  <c r="H3406" i="20"/>
  <c r="C3406" i="20" s="1"/>
  <c r="H3407" i="20"/>
  <c r="C3407" i="20" s="1"/>
  <c r="H3408" i="20"/>
  <c r="C3408" i="20" s="1"/>
  <c r="H3409" i="20"/>
  <c r="C3409" i="20" s="1"/>
  <c r="H3410" i="20"/>
  <c r="C3410" i="20" s="1"/>
  <c r="H3411" i="20"/>
  <c r="C3411" i="20" s="1"/>
  <c r="H3412" i="20"/>
  <c r="C3412" i="20" s="1"/>
  <c r="H3413" i="20"/>
  <c r="C3413" i="20" s="1"/>
  <c r="H3414" i="20"/>
  <c r="C3414" i="20" s="1"/>
  <c r="H3415" i="20"/>
  <c r="C3415" i="20" s="1"/>
  <c r="H3416" i="20"/>
  <c r="C3416" i="20" s="1"/>
  <c r="H3417" i="20"/>
  <c r="C3417" i="20" s="1"/>
  <c r="H3418" i="20"/>
  <c r="C3418" i="20" s="1"/>
  <c r="H3419" i="20"/>
  <c r="C3419" i="20" s="1"/>
  <c r="H3420" i="20"/>
  <c r="C3420" i="20" s="1"/>
  <c r="H3421" i="20"/>
  <c r="C3421" i="20" s="1"/>
  <c r="H3422" i="20"/>
  <c r="C3422" i="20" s="1"/>
  <c r="H3423" i="20"/>
  <c r="C3423" i="20" s="1"/>
  <c r="H3424" i="20"/>
  <c r="C3424" i="20" s="1"/>
  <c r="H3425" i="20"/>
  <c r="C3425" i="20" s="1"/>
  <c r="H3426" i="20"/>
  <c r="C3426" i="20" s="1"/>
  <c r="H3427" i="20"/>
  <c r="C3427" i="20" s="1"/>
  <c r="H3428" i="20"/>
  <c r="C3428" i="20" s="1"/>
  <c r="H3429" i="20"/>
  <c r="C3429" i="20" s="1"/>
  <c r="H3430" i="20"/>
  <c r="C3430" i="20" s="1"/>
  <c r="H3431" i="20"/>
  <c r="C3431" i="20" s="1"/>
  <c r="H3432" i="20"/>
  <c r="C3432" i="20" s="1"/>
  <c r="H3433" i="20"/>
  <c r="C3433" i="20" s="1"/>
  <c r="H3434" i="20"/>
  <c r="C3434" i="20" s="1"/>
  <c r="H3435" i="20"/>
  <c r="C3435" i="20" s="1"/>
  <c r="H3436" i="20"/>
  <c r="C3436" i="20" s="1"/>
  <c r="H3437" i="20"/>
  <c r="C3437" i="20" s="1"/>
  <c r="H3438" i="20"/>
  <c r="C3438" i="20" s="1"/>
  <c r="H3439" i="20"/>
  <c r="C3439" i="20" s="1"/>
  <c r="H3440" i="20"/>
  <c r="C3440" i="20" s="1"/>
  <c r="H3441" i="20"/>
  <c r="C3441" i="20" s="1"/>
  <c r="E3441" i="20"/>
  <c r="B3441" i="20"/>
  <c r="E3440" i="20"/>
  <c r="B3440" i="20"/>
  <c r="E3439" i="20"/>
  <c r="B3439" i="20"/>
  <c r="E3438" i="20"/>
  <c r="B3438" i="20"/>
  <c r="E3437" i="20"/>
  <c r="B3437" i="20"/>
  <c r="E3436" i="20"/>
  <c r="B3436" i="20"/>
  <c r="E3435" i="20"/>
  <c r="B3435" i="20"/>
  <c r="E3434" i="20"/>
  <c r="B3434" i="20"/>
  <c r="E3433" i="20"/>
  <c r="B3433" i="20"/>
  <c r="E3432" i="20"/>
  <c r="B3432" i="20"/>
  <c r="E3431" i="20"/>
  <c r="B3431" i="20"/>
  <c r="E3430" i="20"/>
  <c r="B3430" i="20"/>
  <c r="E3429" i="20"/>
  <c r="B3429" i="20"/>
  <c r="E3428" i="20"/>
  <c r="B3428" i="20"/>
  <c r="E3427" i="20"/>
  <c r="B3427" i="20"/>
  <c r="E3426" i="20"/>
  <c r="B3426" i="20"/>
  <c r="E3425" i="20"/>
  <c r="B3425" i="20"/>
  <c r="E3424" i="20"/>
  <c r="B3424" i="20"/>
  <c r="E3423" i="20"/>
  <c r="B3423" i="20"/>
  <c r="E3422" i="20"/>
  <c r="B3422" i="20"/>
  <c r="E3421" i="20"/>
  <c r="B3421" i="20"/>
  <c r="E3420" i="20"/>
  <c r="B3420" i="20"/>
  <c r="E3419" i="20"/>
  <c r="B3419" i="20"/>
  <c r="E3418" i="20"/>
  <c r="B3418" i="20"/>
  <c r="E3417" i="20"/>
  <c r="B3417" i="20"/>
  <c r="E3416" i="20"/>
  <c r="B3416" i="20"/>
  <c r="E3415" i="20"/>
  <c r="B3415" i="20"/>
  <c r="E3414" i="20"/>
  <c r="B3414" i="20"/>
  <c r="E3413" i="20"/>
  <c r="B3413" i="20"/>
  <c r="E3412" i="20"/>
  <c r="B3412" i="20"/>
  <c r="E3411" i="20"/>
  <c r="B3411" i="20"/>
  <c r="E3410" i="20"/>
  <c r="B3410" i="20"/>
  <c r="E3409" i="20"/>
  <c r="B3409" i="20"/>
  <c r="E3408" i="20"/>
  <c r="B3408" i="20"/>
  <c r="E3407" i="20"/>
  <c r="B3407" i="20"/>
  <c r="E3406" i="20"/>
  <c r="B3406" i="20"/>
  <c r="E3405" i="20"/>
  <c r="B3405" i="20"/>
  <c r="E3404" i="20"/>
  <c r="B3404" i="20"/>
  <c r="E3403" i="20"/>
  <c r="B3403" i="20"/>
  <c r="E3402" i="20"/>
  <c r="B3402" i="20"/>
  <c r="E3401" i="20"/>
  <c r="B3401" i="20"/>
  <c r="E3400" i="20"/>
  <c r="B3400" i="20"/>
  <c r="E3399" i="20"/>
  <c r="B3399" i="20"/>
  <c r="E3363" i="20"/>
  <c r="B3363" i="20"/>
  <c r="E3362" i="20"/>
  <c r="B3362" i="20"/>
  <c r="E3361" i="20"/>
  <c r="B3361" i="20"/>
  <c r="E3360" i="20"/>
  <c r="B3360" i="20"/>
  <c r="E3359" i="20"/>
  <c r="B3359" i="20"/>
  <c r="E3358" i="20"/>
  <c r="B3358" i="20"/>
  <c r="E3357" i="20"/>
  <c r="B3357" i="20"/>
  <c r="E3356" i="20"/>
  <c r="B3356" i="20"/>
  <c r="E3355" i="20"/>
  <c r="B3355" i="20"/>
  <c r="E3354" i="20"/>
  <c r="B3354" i="20"/>
  <c r="E3353" i="20"/>
  <c r="B3353" i="20"/>
  <c r="E3352" i="20"/>
  <c r="B3352" i="20"/>
  <c r="E3351" i="20"/>
  <c r="B3351" i="20"/>
  <c r="E3350" i="20"/>
  <c r="B3350" i="20"/>
  <c r="E3349" i="20"/>
  <c r="B3349" i="20"/>
  <c r="E3348" i="20"/>
  <c r="B3348" i="20"/>
  <c r="E3347" i="20"/>
  <c r="B3347" i="20"/>
  <c r="E3346" i="20"/>
  <c r="B3346" i="20"/>
  <c r="E3345" i="20"/>
  <c r="B3345" i="20"/>
  <c r="E3344" i="20"/>
  <c r="B3344" i="20"/>
  <c r="E3343" i="20"/>
  <c r="B3343" i="20"/>
  <c r="E3342" i="20"/>
  <c r="B3342" i="20"/>
  <c r="E3341" i="20"/>
  <c r="B3341" i="20"/>
  <c r="E3340" i="20"/>
  <c r="B3340" i="20"/>
  <c r="E3339" i="20"/>
  <c r="B3339" i="20"/>
  <c r="E3338" i="20"/>
  <c r="B3338" i="20"/>
  <c r="E3337" i="20"/>
  <c r="B3337" i="20"/>
  <c r="E3336" i="20"/>
  <c r="B3336" i="20"/>
  <c r="E3335" i="20"/>
  <c r="B3335" i="20"/>
  <c r="E3334" i="20"/>
  <c r="B3334" i="20"/>
  <c r="E3333" i="20"/>
  <c r="B3333" i="20"/>
  <c r="E3332" i="20"/>
  <c r="B3332" i="20"/>
  <c r="E3331" i="20"/>
  <c r="B3331" i="20"/>
  <c r="E3330" i="20"/>
  <c r="B3330" i="20"/>
  <c r="E3329" i="20"/>
  <c r="B3329" i="20"/>
  <c r="E3328" i="20"/>
  <c r="B3328" i="20"/>
  <c r="E3327" i="20"/>
  <c r="B3327" i="20"/>
  <c r="E3326" i="20"/>
  <c r="B3326" i="20"/>
  <c r="E3325" i="20"/>
  <c r="B3325" i="20"/>
  <c r="E3324" i="20"/>
  <c r="B3324" i="20"/>
  <c r="E3323" i="20"/>
  <c r="B3323" i="20"/>
  <c r="E3322" i="20"/>
  <c r="B3322" i="20"/>
  <c r="E3321" i="20"/>
  <c r="B3321" i="20"/>
  <c r="E3215" i="20"/>
  <c r="B3215" i="20"/>
  <c r="E3214" i="20"/>
  <c r="B3214" i="20"/>
  <c r="E3213" i="20"/>
  <c r="B3213" i="20"/>
  <c r="E3212" i="20"/>
  <c r="B3212" i="20"/>
  <c r="E3211" i="20"/>
  <c r="B3211" i="20"/>
  <c r="E3210" i="20"/>
  <c r="B3210" i="20"/>
  <c r="E3209" i="20"/>
  <c r="B3209" i="20"/>
  <c r="E3208" i="20"/>
  <c r="B3208" i="20"/>
  <c r="E3207" i="20"/>
  <c r="B3207" i="20"/>
  <c r="E3206" i="20"/>
  <c r="B3206" i="20"/>
  <c r="E3205" i="20"/>
  <c r="B3205" i="20"/>
  <c r="E3204" i="20"/>
  <c r="B3204" i="20"/>
  <c r="E3203" i="20"/>
  <c r="B3203" i="20"/>
  <c r="E3202" i="20"/>
  <c r="B3202" i="20"/>
  <c r="E3201" i="20"/>
  <c r="B3201" i="20"/>
  <c r="E3200" i="20"/>
  <c r="B3200" i="20"/>
  <c r="E3199" i="20"/>
  <c r="B3199" i="20"/>
  <c r="E3198" i="20"/>
  <c r="B3198" i="20"/>
  <c r="E3197" i="20"/>
  <c r="B3197" i="20"/>
  <c r="E3196" i="20"/>
  <c r="B3196" i="20"/>
  <c r="E3195" i="20"/>
  <c r="B3195" i="20"/>
  <c r="E3194" i="20"/>
  <c r="B3194" i="20"/>
  <c r="E3193" i="20"/>
  <c r="B3193" i="20"/>
  <c r="E3192" i="20"/>
  <c r="B3192" i="20"/>
  <c r="E3191" i="20"/>
  <c r="B3191" i="20"/>
  <c r="E3190" i="20"/>
  <c r="B3190" i="20"/>
  <c r="E3189" i="20"/>
  <c r="B3189" i="20"/>
  <c r="E3188" i="20"/>
  <c r="B3188" i="20"/>
  <c r="E3187" i="20"/>
  <c r="B3187" i="20"/>
  <c r="E3186" i="20"/>
  <c r="B3186" i="20"/>
  <c r="E3185" i="20"/>
  <c r="B3185" i="20"/>
  <c r="E3184" i="20"/>
  <c r="B3184" i="20"/>
  <c r="E3183" i="20"/>
  <c r="B3183" i="20"/>
  <c r="E3182" i="20"/>
  <c r="B3182" i="20"/>
  <c r="E3181" i="20"/>
  <c r="B3181" i="20"/>
  <c r="E3180" i="20"/>
  <c r="B3180" i="20"/>
  <c r="E3179" i="20"/>
  <c r="B3179" i="20"/>
  <c r="E3178" i="20"/>
  <c r="B3178" i="20"/>
  <c r="E3177" i="20"/>
  <c r="B3177" i="20"/>
  <c r="E3176" i="20"/>
  <c r="B3176" i="20"/>
  <c r="E3175" i="20"/>
  <c r="B3175" i="20"/>
  <c r="E3174" i="20"/>
  <c r="B3174" i="20"/>
  <c r="E3173" i="20"/>
  <c r="B3173" i="20"/>
  <c r="E3137" i="20"/>
  <c r="B3137" i="20"/>
  <c r="E3136" i="20"/>
  <c r="B3136" i="20"/>
  <c r="E3135" i="20"/>
  <c r="B3135" i="20"/>
  <c r="E3134" i="20"/>
  <c r="B3134" i="20"/>
  <c r="E3133" i="20"/>
  <c r="B3133" i="20"/>
  <c r="E3132" i="20"/>
  <c r="B3132" i="20"/>
  <c r="E3131" i="20"/>
  <c r="B3131" i="20"/>
  <c r="E3130" i="20"/>
  <c r="B3130" i="20"/>
  <c r="E3129" i="20"/>
  <c r="B3129" i="20"/>
  <c r="E3128" i="20"/>
  <c r="B3128" i="20"/>
  <c r="E3127" i="20"/>
  <c r="B3127" i="20"/>
  <c r="E3126" i="20"/>
  <c r="B3126" i="20"/>
  <c r="E3125" i="20"/>
  <c r="B3125" i="20"/>
  <c r="E3124" i="20"/>
  <c r="B3124" i="20"/>
  <c r="E3123" i="20"/>
  <c r="B3123" i="20"/>
  <c r="E3122" i="20"/>
  <c r="B3122" i="20"/>
  <c r="E3121" i="20"/>
  <c r="B3121" i="20"/>
  <c r="E3120" i="20"/>
  <c r="B3120" i="20"/>
  <c r="E3119" i="20"/>
  <c r="B3119" i="20"/>
  <c r="E3118" i="20"/>
  <c r="B3118" i="20"/>
  <c r="E3117" i="20"/>
  <c r="B3117" i="20"/>
  <c r="E3116" i="20"/>
  <c r="B3116" i="20"/>
  <c r="E3115" i="20"/>
  <c r="B3115" i="20"/>
  <c r="E3114" i="20"/>
  <c r="B3114" i="20"/>
  <c r="E3113" i="20"/>
  <c r="B3113" i="20"/>
  <c r="E3112" i="20"/>
  <c r="B3112" i="20"/>
  <c r="E3111" i="20"/>
  <c r="B3111" i="20"/>
  <c r="E3110" i="20"/>
  <c r="B3110" i="20"/>
  <c r="E3109" i="20"/>
  <c r="B3109" i="20"/>
  <c r="E3108" i="20"/>
  <c r="B3108" i="20"/>
  <c r="E3107" i="20"/>
  <c r="B3107" i="20"/>
  <c r="E3106" i="20"/>
  <c r="B3106" i="20"/>
  <c r="E3105" i="20"/>
  <c r="B3105" i="20"/>
  <c r="E3104" i="20"/>
  <c r="B3104" i="20"/>
  <c r="E3103" i="20"/>
  <c r="B3103" i="20"/>
  <c r="E3102" i="20"/>
  <c r="B3102" i="20"/>
  <c r="E3101" i="20"/>
  <c r="B3101" i="20"/>
  <c r="E3100" i="20"/>
  <c r="B3100" i="20"/>
  <c r="E3099" i="20"/>
  <c r="B3099" i="20"/>
  <c r="E3098" i="20"/>
  <c r="B3098" i="20"/>
  <c r="E3097" i="20"/>
  <c r="B3097" i="20"/>
  <c r="E3096" i="20"/>
  <c r="B3096" i="20"/>
  <c r="E3095" i="20"/>
  <c r="B3095" i="20"/>
  <c r="E2989" i="20"/>
  <c r="B2989" i="20"/>
  <c r="E2988" i="20"/>
  <c r="B2988" i="20"/>
  <c r="E2987" i="20"/>
  <c r="B2987" i="20"/>
  <c r="E2986" i="20"/>
  <c r="B2986" i="20"/>
  <c r="E2985" i="20"/>
  <c r="B2985" i="20"/>
  <c r="E2984" i="20"/>
  <c r="B2984" i="20"/>
  <c r="E2983" i="20"/>
  <c r="B2983" i="20"/>
  <c r="E2982" i="20"/>
  <c r="B2982" i="20"/>
  <c r="E2981" i="20"/>
  <c r="B2981" i="20"/>
  <c r="E2980" i="20"/>
  <c r="B2980" i="20"/>
  <c r="E2979" i="20"/>
  <c r="B2979" i="20"/>
  <c r="E2978" i="20"/>
  <c r="B2978" i="20"/>
  <c r="E2977" i="20"/>
  <c r="B2977" i="20"/>
  <c r="E2976" i="20"/>
  <c r="B2976" i="20"/>
  <c r="E2975" i="20"/>
  <c r="B2975" i="20"/>
  <c r="E2974" i="20"/>
  <c r="B2974" i="20"/>
  <c r="E2973" i="20"/>
  <c r="B2973" i="20"/>
  <c r="E2972" i="20"/>
  <c r="B2972" i="20"/>
  <c r="E2971" i="20"/>
  <c r="B2971" i="20"/>
  <c r="E2970" i="20"/>
  <c r="B2970" i="20"/>
  <c r="E2969" i="20"/>
  <c r="B2969" i="20"/>
  <c r="E2968" i="20"/>
  <c r="B2968" i="20"/>
  <c r="E2967" i="20"/>
  <c r="B2967" i="20"/>
  <c r="E2966" i="20"/>
  <c r="B2966" i="20"/>
  <c r="E2965" i="20"/>
  <c r="B2965" i="20"/>
  <c r="E2964" i="20"/>
  <c r="B2964" i="20"/>
  <c r="E2963" i="20"/>
  <c r="B2963" i="20"/>
  <c r="E2962" i="20"/>
  <c r="B2962" i="20"/>
  <c r="E2961" i="20"/>
  <c r="B2961" i="20"/>
  <c r="E2960" i="20"/>
  <c r="B2960" i="20"/>
  <c r="E2959" i="20"/>
  <c r="B2959" i="20"/>
  <c r="E2958" i="20"/>
  <c r="B2958" i="20"/>
  <c r="E2957" i="20"/>
  <c r="B2957" i="20"/>
  <c r="E2956" i="20"/>
  <c r="B2956" i="20"/>
  <c r="E2955" i="20"/>
  <c r="B2955" i="20"/>
  <c r="E2954" i="20"/>
  <c r="B2954" i="20"/>
  <c r="E2953" i="20"/>
  <c r="B2953" i="20"/>
  <c r="E2952" i="20"/>
  <c r="B2952" i="20"/>
  <c r="E2951" i="20"/>
  <c r="B2951" i="20"/>
  <c r="E2950" i="20"/>
  <c r="B2950" i="20"/>
  <c r="E2949" i="20"/>
  <c r="B2949" i="20"/>
  <c r="E2948" i="20"/>
  <c r="B2948" i="20"/>
  <c r="E2947" i="20"/>
  <c r="B2947" i="20"/>
  <c r="E2911" i="20"/>
  <c r="B2911" i="20"/>
  <c r="E2910" i="20"/>
  <c r="B2910" i="20"/>
  <c r="E2909" i="20"/>
  <c r="B2909" i="20"/>
  <c r="E2908" i="20"/>
  <c r="B2908" i="20"/>
  <c r="E2907" i="20"/>
  <c r="B2907" i="20"/>
  <c r="E2906" i="20"/>
  <c r="B2906" i="20"/>
  <c r="E2905" i="20"/>
  <c r="B2905" i="20"/>
  <c r="E2904" i="20"/>
  <c r="B2904" i="20"/>
  <c r="E2903" i="20"/>
  <c r="B2903" i="20"/>
  <c r="E2902" i="20"/>
  <c r="B2902" i="20"/>
  <c r="E2901" i="20"/>
  <c r="B2901" i="20"/>
  <c r="E2900" i="20"/>
  <c r="B2900" i="20"/>
  <c r="E2899" i="20"/>
  <c r="B2899" i="20"/>
  <c r="E2898" i="20"/>
  <c r="B2898" i="20"/>
  <c r="E2897" i="20"/>
  <c r="B2897" i="20"/>
  <c r="E2896" i="20"/>
  <c r="B2896" i="20"/>
  <c r="E2895" i="20"/>
  <c r="B2895" i="20"/>
  <c r="E2894" i="20"/>
  <c r="B2894" i="20"/>
  <c r="E2893" i="20"/>
  <c r="B2893" i="20"/>
  <c r="E2892" i="20"/>
  <c r="B2892" i="20"/>
  <c r="E2891" i="20"/>
  <c r="B2891" i="20"/>
  <c r="E2890" i="20"/>
  <c r="B2890" i="20"/>
  <c r="E2889" i="20"/>
  <c r="B2889" i="20"/>
  <c r="E2888" i="20"/>
  <c r="B2888" i="20"/>
  <c r="E2887" i="20"/>
  <c r="B2887" i="20"/>
  <c r="E2886" i="20"/>
  <c r="B2886" i="20"/>
  <c r="E2885" i="20"/>
  <c r="B2885" i="20"/>
  <c r="E2884" i="20"/>
  <c r="B2884" i="20"/>
  <c r="E2883" i="20"/>
  <c r="B2883" i="20"/>
  <c r="E2882" i="20"/>
  <c r="B2882" i="20"/>
  <c r="E2881" i="20"/>
  <c r="B2881" i="20"/>
  <c r="E2880" i="20"/>
  <c r="B2880" i="20"/>
  <c r="E2879" i="20"/>
  <c r="B2879" i="20"/>
  <c r="E2878" i="20"/>
  <c r="B2878" i="20"/>
  <c r="E2877" i="20"/>
  <c r="B2877" i="20"/>
  <c r="E2876" i="20"/>
  <c r="B2876" i="20"/>
  <c r="E2875" i="20"/>
  <c r="B2875" i="20"/>
  <c r="E2874" i="20"/>
  <c r="B2874" i="20"/>
  <c r="E2873" i="20"/>
  <c r="B2873" i="20"/>
  <c r="E2872" i="20"/>
  <c r="B2872" i="20"/>
  <c r="E2871" i="20"/>
  <c r="B2871" i="20"/>
  <c r="E2870" i="20"/>
  <c r="B2870" i="20"/>
  <c r="E2869" i="20"/>
  <c r="B2869" i="20"/>
  <c r="E2833" i="20"/>
  <c r="B2833" i="20"/>
  <c r="E2832" i="20"/>
  <c r="B2832" i="20"/>
  <c r="E2831" i="20"/>
  <c r="B2831" i="20"/>
  <c r="E2830" i="20"/>
  <c r="B2830" i="20"/>
  <c r="E2829" i="20"/>
  <c r="B2829" i="20"/>
  <c r="E2828" i="20"/>
  <c r="B2828" i="20"/>
  <c r="E2827" i="20"/>
  <c r="B2827" i="20"/>
  <c r="E2826" i="20"/>
  <c r="B2826" i="20"/>
  <c r="E2825" i="20"/>
  <c r="B2825" i="20"/>
  <c r="E2824" i="20"/>
  <c r="B2824" i="20"/>
  <c r="E2823" i="20"/>
  <c r="B2823" i="20"/>
  <c r="E2822" i="20"/>
  <c r="B2822" i="20"/>
  <c r="E2821" i="20"/>
  <c r="B2821" i="20"/>
  <c r="E2820" i="20"/>
  <c r="B2820" i="20"/>
  <c r="E2819" i="20"/>
  <c r="B2819" i="20"/>
  <c r="E2818" i="20"/>
  <c r="B2818" i="20"/>
  <c r="E2817" i="20"/>
  <c r="B2817" i="20"/>
  <c r="E2816" i="20"/>
  <c r="B2816" i="20"/>
  <c r="E2815" i="20"/>
  <c r="B2815" i="20"/>
  <c r="E2814" i="20"/>
  <c r="B2814" i="20"/>
  <c r="E2813" i="20"/>
  <c r="B2813" i="20"/>
  <c r="E2812" i="20"/>
  <c r="B2812" i="20"/>
  <c r="E2811" i="20"/>
  <c r="B2811" i="20"/>
  <c r="E2810" i="20"/>
  <c r="B2810" i="20"/>
  <c r="E2809" i="20"/>
  <c r="B2809" i="20"/>
  <c r="E2808" i="20"/>
  <c r="B2808" i="20"/>
  <c r="E2807" i="20"/>
  <c r="B2807" i="20"/>
  <c r="E2806" i="20"/>
  <c r="B2806" i="20"/>
  <c r="E2805" i="20"/>
  <c r="B2805" i="20"/>
  <c r="E2804" i="20"/>
  <c r="B2804" i="20"/>
  <c r="E2803" i="20"/>
  <c r="B2803" i="20"/>
  <c r="E2802" i="20"/>
  <c r="B2802" i="20"/>
  <c r="E2801" i="20"/>
  <c r="B2801" i="20"/>
  <c r="E2800" i="20"/>
  <c r="B2800" i="20"/>
  <c r="E2799" i="20"/>
  <c r="B2799" i="20"/>
  <c r="E2798" i="20"/>
  <c r="B2798" i="20"/>
  <c r="E2797" i="20"/>
  <c r="B2797" i="20"/>
  <c r="E2796" i="20"/>
  <c r="B2796" i="20"/>
  <c r="E2795" i="20"/>
  <c r="B2795" i="20"/>
  <c r="E2794" i="20"/>
  <c r="B2794" i="20"/>
  <c r="E2793" i="20"/>
  <c r="B2793" i="20"/>
  <c r="E2792" i="20"/>
  <c r="B2792" i="20"/>
  <c r="E2791" i="20"/>
  <c r="B2791" i="20"/>
  <c r="E2755" i="20"/>
  <c r="B2755" i="20"/>
  <c r="E2754" i="20"/>
  <c r="B2754" i="20"/>
  <c r="E2753" i="20"/>
  <c r="B2753" i="20"/>
  <c r="E2752" i="20"/>
  <c r="B2752" i="20"/>
  <c r="E2751" i="20"/>
  <c r="B2751" i="20"/>
  <c r="E2750" i="20"/>
  <c r="B2750" i="20"/>
  <c r="E2749" i="20"/>
  <c r="B2749" i="20"/>
  <c r="E2748" i="20"/>
  <c r="B2748" i="20"/>
  <c r="E2747" i="20"/>
  <c r="B2747" i="20"/>
  <c r="E2746" i="20"/>
  <c r="B2746" i="20"/>
  <c r="E2745" i="20"/>
  <c r="B2745" i="20"/>
  <c r="E2744" i="20"/>
  <c r="B2744" i="20"/>
  <c r="E2743" i="20"/>
  <c r="B2743" i="20"/>
  <c r="E2742" i="20"/>
  <c r="B2742" i="20"/>
  <c r="E2741" i="20"/>
  <c r="B2741" i="20"/>
  <c r="E2740" i="20"/>
  <c r="B2740" i="20"/>
  <c r="E2739" i="20"/>
  <c r="B2739" i="20"/>
  <c r="E2738" i="20"/>
  <c r="B2738" i="20"/>
  <c r="E2737" i="20"/>
  <c r="B2737" i="20"/>
  <c r="E2736" i="20"/>
  <c r="B2736" i="20"/>
  <c r="E2735" i="20"/>
  <c r="B2735" i="20"/>
  <c r="E2734" i="20"/>
  <c r="B2734" i="20"/>
  <c r="E2733" i="20"/>
  <c r="B2733" i="20"/>
  <c r="E2732" i="20"/>
  <c r="B2732" i="20"/>
  <c r="E2731" i="20"/>
  <c r="B2731" i="20"/>
  <c r="E2730" i="20"/>
  <c r="B2730" i="20"/>
  <c r="E2729" i="20"/>
  <c r="B2729" i="20"/>
  <c r="E2728" i="20"/>
  <c r="B2728" i="20"/>
  <c r="E2727" i="20"/>
  <c r="B2727" i="20"/>
  <c r="E2726" i="20"/>
  <c r="B2726" i="20"/>
  <c r="E2725" i="20"/>
  <c r="B2725" i="20"/>
  <c r="E2724" i="20"/>
  <c r="B2724" i="20"/>
  <c r="E2723" i="20"/>
  <c r="B2723" i="20"/>
  <c r="E2722" i="20"/>
  <c r="B2722" i="20"/>
  <c r="E2721" i="20"/>
  <c r="B2721" i="20"/>
  <c r="E2720" i="20"/>
  <c r="B2720" i="20"/>
  <c r="E2719" i="20"/>
  <c r="B2719" i="20"/>
  <c r="E2718" i="20"/>
  <c r="B2718" i="20"/>
  <c r="E2717" i="20"/>
  <c r="B2717" i="20"/>
  <c r="E2716" i="20"/>
  <c r="B2716" i="20"/>
  <c r="E2715" i="20"/>
  <c r="B2715" i="20"/>
  <c r="E2714" i="20"/>
  <c r="B2714" i="20"/>
  <c r="E2713" i="20"/>
  <c r="B2713" i="20"/>
  <c r="E2677" i="20"/>
  <c r="B2677" i="20"/>
  <c r="E2676" i="20"/>
  <c r="B2676" i="20"/>
  <c r="E2675" i="20"/>
  <c r="B2675" i="20"/>
  <c r="E2674" i="20"/>
  <c r="B2674" i="20"/>
  <c r="E2673" i="20"/>
  <c r="B2673" i="20"/>
  <c r="E2672" i="20"/>
  <c r="B2672" i="20"/>
  <c r="E2671" i="20"/>
  <c r="B2671" i="20"/>
  <c r="E2670" i="20"/>
  <c r="B2670" i="20"/>
  <c r="E2669" i="20"/>
  <c r="B2669" i="20"/>
  <c r="E2668" i="20"/>
  <c r="B2668" i="20"/>
  <c r="E2667" i="20"/>
  <c r="B2667" i="20"/>
  <c r="E2666" i="20"/>
  <c r="B2666" i="20"/>
  <c r="E2665" i="20"/>
  <c r="B2665" i="20"/>
  <c r="E2664" i="20"/>
  <c r="B2664" i="20"/>
  <c r="E2663" i="20"/>
  <c r="B2663" i="20"/>
  <c r="E2662" i="20"/>
  <c r="B2662" i="20"/>
  <c r="E2661" i="20"/>
  <c r="B2661" i="20"/>
  <c r="E2660" i="20"/>
  <c r="B2660" i="20"/>
  <c r="E2659" i="20"/>
  <c r="B2659" i="20"/>
  <c r="E2658" i="20"/>
  <c r="B2658" i="20"/>
  <c r="E2657" i="20"/>
  <c r="B2657" i="20"/>
  <c r="E2656" i="20"/>
  <c r="B2656" i="20"/>
  <c r="E2655" i="20"/>
  <c r="B2655" i="20"/>
  <c r="E2654" i="20"/>
  <c r="B2654" i="20"/>
  <c r="E2653" i="20"/>
  <c r="B2653" i="20"/>
  <c r="E2652" i="20"/>
  <c r="B2652" i="20"/>
  <c r="E2651" i="20"/>
  <c r="B2651" i="20"/>
  <c r="E2650" i="20"/>
  <c r="B2650" i="20"/>
  <c r="E2649" i="20"/>
  <c r="B2649" i="20"/>
  <c r="E2648" i="20"/>
  <c r="B2648" i="20"/>
  <c r="E2647" i="20"/>
  <c r="B2647" i="20"/>
  <c r="E2646" i="20"/>
  <c r="B2646" i="20"/>
  <c r="E2645" i="20"/>
  <c r="B2645" i="20"/>
  <c r="E2644" i="20"/>
  <c r="B2644" i="20"/>
  <c r="E2643" i="20"/>
  <c r="B2643" i="20"/>
  <c r="E2642" i="20"/>
  <c r="B2642" i="20"/>
  <c r="E2641" i="20"/>
  <c r="B2641" i="20"/>
  <c r="E2640" i="20"/>
  <c r="B2640" i="20"/>
  <c r="E2639" i="20"/>
  <c r="B2639" i="20"/>
  <c r="E2638" i="20"/>
  <c r="B2638" i="20"/>
  <c r="E2637" i="20"/>
  <c r="B2637" i="20"/>
  <c r="E2636" i="20"/>
  <c r="B2636" i="20"/>
  <c r="E2635" i="20"/>
  <c r="B2635" i="20"/>
  <c r="E2599" i="20"/>
  <c r="B2599" i="20"/>
  <c r="E2598" i="20"/>
  <c r="B2598" i="20"/>
  <c r="E2597" i="20"/>
  <c r="B2597" i="20"/>
  <c r="E2596" i="20"/>
  <c r="B2596" i="20"/>
  <c r="E2595" i="20"/>
  <c r="B2595" i="20"/>
  <c r="E2594" i="20"/>
  <c r="B2594" i="20"/>
  <c r="E2593" i="20"/>
  <c r="B2593" i="20"/>
  <c r="E2592" i="20"/>
  <c r="B2592" i="20"/>
  <c r="E2591" i="20"/>
  <c r="B2591" i="20"/>
  <c r="E2590" i="20"/>
  <c r="B2590" i="20"/>
  <c r="E2589" i="20"/>
  <c r="B2589" i="20"/>
  <c r="E2588" i="20"/>
  <c r="B2588" i="20"/>
  <c r="E2587" i="20"/>
  <c r="B2587" i="20"/>
  <c r="E2586" i="20"/>
  <c r="B2586" i="20"/>
  <c r="E2585" i="20"/>
  <c r="B2585" i="20"/>
  <c r="E2584" i="20"/>
  <c r="B2584" i="20"/>
  <c r="E2583" i="20"/>
  <c r="B2583" i="20"/>
  <c r="E2582" i="20"/>
  <c r="B2582" i="20"/>
  <c r="E2581" i="20"/>
  <c r="B2581" i="20"/>
  <c r="E2580" i="20"/>
  <c r="B2580" i="20"/>
  <c r="E2579" i="20"/>
  <c r="B2579" i="20"/>
  <c r="E2578" i="20"/>
  <c r="B2578" i="20"/>
  <c r="E2577" i="20"/>
  <c r="B2577" i="20"/>
  <c r="E2576" i="20"/>
  <c r="B2576" i="20"/>
  <c r="E2575" i="20"/>
  <c r="B2575" i="20"/>
  <c r="E2574" i="20"/>
  <c r="B2574" i="20"/>
  <c r="E2573" i="20"/>
  <c r="B2573" i="20"/>
  <c r="E2572" i="20"/>
  <c r="B2572" i="20"/>
  <c r="E2571" i="20"/>
  <c r="B2571" i="20"/>
  <c r="E2570" i="20"/>
  <c r="B2570" i="20"/>
  <c r="E2569" i="20"/>
  <c r="B2569" i="20"/>
  <c r="E2568" i="20"/>
  <c r="B2568" i="20"/>
  <c r="E2567" i="20"/>
  <c r="B2567" i="20"/>
  <c r="E2566" i="20"/>
  <c r="B2566" i="20"/>
  <c r="E2565" i="20"/>
  <c r="B2565" i="20"/>
  <c r="E2564" i="20"/>
  <c r="B2564" i="20"/>
  <c r="E2563" i="20"/>
  <c r="B2563" i="20"/>
  <c r="E2562" i="20"/>
  <c r="B2562" i="20"/>
  <c r="E2561" i="20"/>
  <c r="B2561" i="20"/>
  <c r="E2560" i="20"/>
  <c r="B2560" i="20"/>
  <c r="E2559" i="20"/>
  <c r="B2559" i="20"/>
  <c r="E2558" i="20"/>
  <c r="B2558" i="20"/>
  <c r="E2557" i="20"/>
  <c r="B2557" i="20"/>
  <c r="E2477" i="20"/>
  <c r="E2478" i="20"/>
  <c r="E2479" i="20"/>
  <c r="E2480" i="20"/>
  <c r="E2481" i="20"/>
  <c r="E2482" i="20"/>
  <c r="E2483" i="20"/>
  <c r="E2484" i="20"/>
  <c r="E2485" i="20"/>
  <c r="E2486" i="20"/>
  <c r="E2487" i="20"/>
  <c r="E2488" i="20"/>
  <c r="E2489" i="20"/>
  <c r="E2490" i="20"/>
  <c r="E2491" i="20"/>
  <c r="E2492" i="20"/>
  <c r="E2493" i="20"/>
  <c r="E2494" i="20"/>
  <c r="E2495" i="20"/>
  <c r="E2496" i="20"/>
  <c r="E2497" i="20"/>
  <c r="E2498" i="20"/>
  <c r="E2499" i="20"/>
  <c r="E2500" i="20"/>
  <c r="E2501" i="20"/>
  <c r="E2502" i="20"/>
  <c r="E2503" i="20"/>
  <c r="E2504" i="20"/>
  <c r="E2505" i="20"/>
  <c r="E2506" i="20"/>
  <c r="E2507" i="20"/>
  <c r="E2508" i="20"/>
  <c r="E2509" i="20"/>
  <c r="E2510" i="20"/>
  <c r="E2511" i="20"/>
  <c r="E2512" i="20"/>
  <c r="E2513" i="20"/>
  <c r="E2514" i="20"/>
  <c r="E2515" i="20"/>
  <c r="E2516" i="20"/>
  <c r="E2517" i="20"/>
  <c r="E2518" i="20"/>
  <c r="E2519" i="20"/>
  <c r="E2520" i="20"/>
  <c r="E2521" i="20"/>
  <c r="H2478" i="20"/>
  <c r="C2478" i="20" s="1"/>
  <c r="H2479" i="20"/>
  <c r="C2479" i="20" s="1"/>
  <c r="H2480" i="20"/>
  <c r="C2480" i="20" s="1"/>
  <c r="H2481" i="20"/>
  <c r="C2481" i="20" s="1"/>
  <c r="H2482" i="20"/>
  <c r="C2482" i="20" s="1"/>
  <c r="H2483" i="20"/>
  <c r="C2483" i="20" s="1"/>
  <c r="H2484" i="20"/>
  <c r="C2484" i="20" s="1"/>
  <c r="H2485" i="20"/>
  <c r="C2485" i="20" s="1"/>
  <c r="H2486" i="20"/>
  <c r="C2486" i="20" s="1"/>
  <c r="H2487" i="20"/>
  <c r="C2487" i="20" s="1"/>
  <c r="H2488" i="20"/>
  <c r="C2488" i="20" s="1"/>
  <c r="H2489" i="20"/>
  <c r="C2489" i="20" s="1"/>
  <c r="H2490" i="20"/>
  <c r="C2490" i="20" s="1"/>
  <c r="H2491" i="20"/>
  <c r="C2491" i="20" s="1"/>
  <c r="H2492" i="20"/>
  <c r="C2492" i="20" s="1"/>
  <c r="H2493" i="20"/>
  <c r="C2493" i="20" s="1"/>
  <c r="H2494" i="20"/>
  <c r="C2494" i="20" s="1"/>
  <c r="H2495" i="20"/>
  <c r="C2495" i="20" s="1"/>
  <c r="H2496" i="20"/>
  <c r="C2496" i="20" s="1"/>
  <c r="H2497" i="20"/>
  <c r="C2497" i="20" s="1"/>
  <c r="H2498" i="20"/>
  <c r="C2498" i="20" s="1"/>
  <c r="H2499" i="20"/>
  <c r="C2499" i="20" s="1"/>
  <c r="H2500" i="20"/>
  <c r="C2500" i="20" s="1"/>
  <c r="H2501" i="20"/>
  <c r="C2501" i="20" s="1"/>
  <c r="H2502" i="20"/>
  <c r="C2502" i="20" s="1"/>
  <c r="H2503" i="20"/>
  <c r="C2503" i="20" s="1"/>
  <c r="H2504" i="20"/>
  <c r="C2504" i="20" s="1"/>
  <c r="H2505" i="20"/>
  <c r="C2505" i="20" s="1"/>
  <c r="H2506" i="20"/>
  <c r="C2506" i="20" s="1"/>
  <c r="H2507" i="20"/>
  <c r="C2507" i="20" s="1"/>
  <c r="H2508" i="20"/>
  <c r="C2508" i="20" s="1"/>
  <c r="H2509" i="20"/>
  <c r="C2509" i="20" s="1"/>
  <c r="H2510" i="20"/>
  <c r="C2510" i="20" s="1"/>
  <c r="H2511" i="20"/>
  <c r="C2511" i="20" s="1"/>
  <c r="H2512" i="20"/>
  <c r="C2512" i="20" s="1"/>
  <c r="H2513" i="20"/>
  <c r="C2513" i="20" s="1"/>
  <c r="H2514" i="20"/>
  <c r="C2514" i="20" s="1"/>
  <c r="H2515" i="20"/>
  <c r="C2515" i="20" s="1"/>
  <c r="H2516" i="20"/>
  <c r="C2516" i="20" s="1"/>
  <c r="H2517" i="20"/>
  <c r="C2517" i="20" s="1"/>
  <c r="H2518" i="20"/>
  <c r="C2518" i="20" s="1"/>
  <c r="H2519" i="20"/>
  <c r="C2519" i="20" s="1"/>
  <c r="H2520" i="20"/>
  <c r="C2520" i="20" s="1"/>
  <c r="H2521" i="20"/>
  <c r="C2521" i="20" s="1"/>
  <c r="B2479" i="20"/>
  <c r="B2480" i="20"/>
  <c r="B2481" i="20"/>
  <c r="B2482" i="20"/>
  <c r="B2483" i="20"/>
  <c r="B2484" i="20"/>
  <c r="B2485" i="20"/>
  <c r="B2486" i="20"/>
  <c r="B2487" i="20"/>
  <c r="B2488" i="20"/>
  <c r="B2489" i="20"/>
  <c r="B2490" i="20"/>
  <c r="B2491" i="20"/>
  <c r="B2492" i="20"/>
  <c r="B2493" i="20"/>
  <c r="B2494" i="20"/>
  <c r="B2495" i="20"/>
  <c r="B2496" i="20"/>
  <c r="B2497" i="20"/>
  <c r="B2498" i="20"/>
  <c r="B2499" i="20"/>
  <c r="B2500" i="20"/>
  <c r="B2501" i="20"/>
  <c r="B2502" i="20"/>
  <c r="B2503" i="20"/>
  <c r="B2504" i="20"/>
  <c r="B2505" i="20"/>
  <c r="B2506" i="20"/>
  <c r="B2507" i="20"/>
  <c r="B2508" i="20"/>
  <c r="B2509" i="20"/>
  <c r="B2510" i="20"/>
  <c r="B2511" i="20"/>
  <c r="B2512" i="20"/>
  <c r="B2513" i="20"/>
  <c r="B2514" i="20"/>
  <c r="B2515" i="20"/>
  <c r="B2516" i="20"/>
  <c r="B2517" i="20"/>
  <c r="B2518" i="20"/>
  <c r="B2519" i="20"/>
  <c r="B2520" i="20"/>
  <c r="B2521" i="20"/>
  <c r="H2357" i="20"/>
  <c r="C2357" i="20" s="1"/>
  <c r="H2358" i="20"/>
  <c r="C2358" i="20" s="1"/>
  <c r="H2359" i="20"/>
  <c r="C2359" i="20" s="1"/>
  <c r="H2360" i="20"/>
  <c r="C2360" i="20" s="1"/>
  <c r="H2361" i="20"/>
  <c r="C2361" i="20" s="1"/>
  <c r="H2362" i="20"/>
  <c r="C2362" i="20" s="1"/>
  <c r="H2363" i="20"/>
  <c r="C2363" i="20" s="1"/>
  <c r="H2364" i="20"/>
  <c r="C2364" i="20" s="1"/>
  <c r="H2365" i="20"/>
  <c r="C2365" i="20" s="1"/>
  <c r="H2366" i="20"/>
  <c r="C2366" i="20" s="1"/>
  <c r="H2367" i="20"/>
  <c r="C2367" i="20" s="1"/>
  <c r="H2368" i="20"/>
  <c r="C2368" i="20" s="1"/>
  <c r="H2369" i="20"/>
  <c r="C2369" i="20" s="1"/>
  <c r="H2370" i="20"/>
  <c r="C2370" i="20" s="1"/>
  <c r="H2371" i="20"/>
  <c r="C2371" i="20" s="1"/>
  <c r="H2372" i="20"/>
  <c r="C2372" i="20" s="1"/>
  <c r="H2373" i="20"/>
  <c r="C2373" i="20" s="1"/>
  <c r="H2374" i="20"/>
  <c r="C2374" i="20" s="1"/>
  <c r="H2375" i="20"/>
  <c r="C2375" i="20" s="1"/>
  <c r="H2376" i="20"/>
  <c r="C2376" i="20" s="1"/>
  <c r="H2377" i="20"/>
  <c r="C2377" i="20" s="1"/>
  <c r="H2378" i="20"/>
  <c r="C2378" i="20" s="1"/>
  <c r="H2379" i="20"/>
  <c r="C2379" i="20" s="1"/>
  <c r="H2380" i="20"/>
  <c r="C2380" i="20" s="1"/>
  <c r="H2381" i="20"/>
  <c r="C2381" i="20" s="1"/>
  <c r="H2382" i="20"/>
  <c r="C2382" i="20" s="1"/>
  <c r="H2383" i="20"/>
  <c r="C2383" i="20" s="1"/>
  <c r="H2384" i="20"/>
  <c r="C2384" i="20" s="1"/>
  <c r="H2385" i="20"/>
  <c r="C2385" i="20" s="1"/>
  <c r="H2386" i="20"/>
  <c r="C2386" i="20" s="1"/>
  <c r="H2387" i="20"/>
  <c r="C2387" i="20" s="1"/>
  <c r="H2388" i="20"/>
  <c r="C2388" i="20" s="1"/>
  <c r="H2389" i="20"/>
  <c r="C2389" i="20" s="1"/>
  <c r="H2390" i="20"/>
  <c r="C2390" i="20" s="1"/>
  <c r="H2391" i="20"/>
  <c r="C2391" i="20" s="1"/>
  <c r="H2392" i="20"/>
  <c r="C2392" i="20" s="1"/>
  <c r="H2393" i="20"/>
  <c r="C2393" i="20" s="1"/>
  <c r="H2394" i="20"/>
  <c r="C2394" i="20" s="1"/>
  <c r="H2395" i="20"/>
  <c r="C2395" i="20" s="1"/>
  <c r="H2396" i="20"/>
  <c r="C2396" i="20" s="1"/>
  <c r="H2397" i="20"/>
  <c r="C2397" i="20" s="1"/>
  <c r="H2398" i="20"/>
  <c r="C2398" i="20" s="1"/>
  <c r="H2399" i="20"/>
  <c r="C2399" i="20" s="1"/>
  <c r="H2400" i="20"/>
  <c r="C2400" i="20" s="1"/>
  <c r="H2401" i="20"/>
  <c r="C2401" i="20" s="1"/>
  <c r="H2402" i="20"/>
  <c r="C2402" i="20" s="1"/>
  <c r="H2403" i="20"/>
  <c r="C2403" i="20" s="1"/>
  <c r="H2404" i="20"/>
  <c r="C2404" i="20" s="1"/>
  <c r="H2405" i="20"/>
  <c r="C2405" i="20" s="1"/>
  <c r="H2406" i="20"/>
  <c r="C2406" i="20" s="1"/>
  <c r="H2407" i="20"/>
  <c r="C2407" i="20" s="1"/>
  <c r="H2408" i="20"/>
  <c r="C2408" i="20" s="1"/>
  <c r="H2409" i="20"/>
  <c r="C2409" i="20" s="1"/>
  <c r="H2410" i="20"/>
  <c r="C2410" i="20" s="1"/>
  <c r="H2411" i="20"/>
  <c r="C2411" i="20" s="1"/>
  <c r="H2412" i="20"/>
  <c r="C2412" i="20" s="1"/>
  <c r="H2413" i="20"/>
  <c r="C2413" i="20" s="1"/>
  <c r="H2414" i="20"/>
  <c r="C2414" i="20" s="1"/>
  <c r="H2415" i="20"/>
  <c r="C2415" i="20" s="1"/>
  <c r="H2416" i="20"/>
  <c r="C2416" i="20" s="1"/>
  <c r="H2417" i="20"/>
  <c r="C2417" i="20" s="1"/>
  <c r="H2418" i="20"/>
  <c r="C2418" i="20" s="1"/>
  <c r="H2419" i="20"/>
  <c r="C2419" i="20" s="1"/>
  <c r="H2420" i="20"/>
  <c r="C2420" i="20" s="1"/>
  <c r="H2421" i="20"/>
  <c r="C2421" i="20" s="1"/>
  <c r="H2422" i="20"/>
  <c r="C2422" i="20" s="1"/>
  <c r="H2423" i="20"/>
  <c r="C2423" i="20" s="1"/>
  <c r="H2424" i="20"/>
  <c r="C2424" i="20" s="1"/>
  <c r="H2425" i="20"/>
  <c r="C2425" i="20" s="1"/>
  <c r="H2426" i="20"/>
  <c r="C2426" i="20" s="1"/>
  <c r="H2427" i="20"/>
  <c r="C2427" i="20" s="1"/>
  <c r="H2428" i="20"/>
  <c r="C2428" i="20" s="1"/>
  <c r="H2429" i="20"/>
  <c r="C2429" i="20" s="1"/>
  <c r="H2430" i="20"/>
  <c r="C2430" i="20" s="1"/>
  <c r="H2431" i="20"/>
  <c r="C2431" i="20" s="1"/>
  <c r="H2432" i="20"/>
  <c r="C2432" i="20" s="1"/>
  <c r="H2433" i="20"/>
  <c r="C2433" i="20" s="1"/>
  <c r="H2434" i="20"/>
  <c r="C2434" i="20" s="1"/>
  <c r="H2435" i="20"/>
  <c r="C2435" i="20" s="1"/>
  <c r="H2436" i="20"/>
  <c r="C2436" i="20" s="1"/>
  <c r="H2437" i="20"/>
  <c r="C2437" i="20" s="1"/>
  <c r="H2438" i="20"/>
  <c r="C2438" i="20" s="1"/>
  <c r="H2439" i="20"/>
  <c r="C2439" i="20" s="1"/>
  <c r="H2440" i="20"/>
  <c r="C2440" i="20" s="1"/>
  <c r="H2441" i="20"/>
  <c r="C2441" i="20" s="1"/>
  <c r="H2442" i="20"/>
  <c r="C2442" i="20" s="1"/>
  <c r="H2443" i="20"/>
  <c r="C2443" i="20" s="1"/>
  <c r="H2356" i="20"/>
  <c r="C2356" i="20" s="1"/>
  <c r="H2355" i="20"/>
  <c r="C2355" i="20" s="1"/>
  <c r="H2354" i="20"/>
  <c r="C2354" i="20" s="1"/>
  <c r="E2443" i="20"/>
  <c r="B2443" i="20"/>
  <c r="E2442" i="20"/>
  <c r="B2442" i="20"/>
  <c r="E2441" i="20"/>
  <c r="B2441" i="20"/>
  <c r="E2440" i="20"/>
  <c r="B2440" i="20"/>
  <c r="E2439" i="20"/>
  <c r="B2439" i="20"/>
  <c r="E2438" i="20"/>
  <c r="B2438" i="20"/>
  <c r="E2437" i="20"/>
  <c r="B2437" i="20"/>
  <c r="E2436" i="20"/>
  <c r="B2436" i="20"/>
  <c r="E2435" i="20"/>
  <c r="B2435" i="20"/>
  <c r="E2434" i="20"/>
  <c r="B2434" i="20"/>
  <c r="E2433" i="20"/>
  <c r="B2433" i="20"/>
  <c r="E2432" i="20"/>
  <c r="B2432" i="20"/>
  <c r="E2431" i="20"/>
  <c r="B2431" i="20"/>
  <c r="E2430" i="20"/>
  <c r="B2430" i="20"/>
  <c r="E2429" i="20"/>
  <c r="B2429" i="20"/>
  <c r="E2428" i="20"/>
  <c r="B2428" i="20"/>
  <c r="E2427" i="20"/>
  <c r="B2427" i="20"/>
  <c r="E2426" i="20"/>
  <c r="B2426" i="20"/>
  <c r="E2425" i="20"/>
  <c r="B2425" i="20"/>
  <c r="E2424" i="20"/>
  <c r="B2424" i="20"/>
  <c r="E2423" i="20"/>
  <c r="B2423" i="20"/>
  <c r="E2422" i="20"/>
  <c r="B2422" i="20"/>
  <c r="E2421" i="20"/>
  <c r="B2421" i="20"/>
  <c r="E2420" i="20"/>
  <c r="B2420" i="20"/>
  <c r="E2419" i="20"/>
  <c r="B2419" i="20"/>
  <c r="E2418" i="20"/>
  <c r="B2418" i="20"/>
  <c r="E2417" i="20"/>
  <c r="B2417" i="20"/>
  <c r="E2416" i="20"/>
  <c r="B2416" i="20"/>
  <c r="E2415" i="20"/>
  <c r="B2415" i="20"/>
  <c r="E2414" i="20"/>
  <c r="B2414" i="20"/>
  <c r="E2413" i="20"/>
  <c r="B2413" i="20"/>
  <c r="B2412" i="20"/>
  <c r="E2411" i="20"/>
  <c r="B2411" i="20"/>
  <c r="E2410" i="20"/>
  <c r="B2410" i="20"/>
  <c r="E2409" i="20"/>
  <c r="B2409" i="20"/>
  <c r="E2408" i="20"/>
  <c r="B2408" i="20"/>
  <c r="E2407" i="20"/>
  <c r="B2407" i="20"/>
  <c r="E2406" i="20"/>
  <c r="B2406" i="20"/>
  <c r="E2405" i="20"/>
  <c r="B2405" i="20"/>
  <c r="B2404" i="20"/>
  <c r="E2403" i="20"/>
  <c r="B2403" i="20"/>
  <c r="E2402" i="20"/>
  <c r="B2402" i="20"/>
  <c r="E2401" i="20"/>
  <c r="B2401" i="20"/>
  <c r="E2400" i="20"/>
  <c r="B2400" i="20"/>
  <c r="E2399" i="20"/>
  <c r="B2399" i="20"/>
  <c r="E2398" i="20"/>
  <c r="B2398" i="20"/>
  <c r="E2397" i="20"/>
  <c r="B2397" i="20"/>
  <c r="B2396" i="20"/>
  <c r="E2395" i="20"/>
  <c r="B2395" i="20"/>
  <c r="E2394" i="20"/>
  <c r="B2394" i="20"/>
  <c r="E2393" i="20"/>
  <c r="B2393" i="20"/>
  <c r="E2392" i="20"/>
  <c r="B2392" i="20"/>
  <c r="E2391" i="20"/>
  <c r="B2391" i="20"/>
  <c r="E2390" i="20"/>
  <c r="B2390" i="20"/>
  <c r="E2389" i="20"/>
  <c r="B2389" i="20"/>
  <c r="B2388" i="20"/>
  <c r="E2387" i="20"/>
  <c r="B2387" i="20"/>
  <c r="E2386" i="20"/>
  <c r="B2386" i="20"/>
  <c r="B2385" i="20"/>
  <c r="B2384" i="20"/>
  <c r="B2383" i="20"/>
  <c r="B2382" i="20"/>
  <c r="B2381" i="20"/>
  <c r="B2380" i="20"/>
  <c r="B2379" i="20"/>
  <c r="B2378" i="20"/>
  <c r="B2377" i="20"/>
  <c r="B2376" i="20"/>
  <c r="B2375" i="20"/>
  <c r="B2374" i="20"/>
  <c r="B2373" i="20"/>
  <c r="B2372" i="20"/>
  <c r="B2371" i="20"/>
  <c r="B2370" i="20"/>
  <c r="B2369" i="20"/>
  <c r="B2368" i="20"/>
  <c r="B2367" i="20"/>
  <c r="B2366" i="20"/>
  <c r="B2365" i="20"/>
  <c r="B2364" i="20"/>
  <c r="B2363" i="20"/>
  <c r="B2362" i="20"/>
  <c r="B2361" i="20"/>
  <c r="B2360" i="20"/>
  <c r="B2359" i="20"/>
  <c r="B2358" i="20"/>
  <c r="B2357" i="20"/>
  <c r="B2356" i="20"/>
  <c r="B2355" i="20"/>
  <c r="B2354" i="20"/>
  <c r="H2266" i="20"/>
  <c r="C2266" i="20" s="1"/>
  <c r="H2267" i="20"/>
  <c r="C2267" i="20" s="1"/>
  <c r="H2268" i="20"/>
  <c r="C2268" i="20" s="1"/>
  <c r="H2269" i="20"/>
  <c r="C2269" i="20" s="1"/>
  <c r="H2270" i="20"/>
  <c r="C2270" i="20" s="1"/>
  <c r="H2271" i="20"/>
  <c r="C2271" i="20" s="1"/>
  <c r="H2272" i="20"/>
  <c r="C2272" i="20" s="1"/>
  <c r="H2273" i="20"/>
  <c r="C2273" i="20" s="1"/>
  <c r="H2274" i="20"/>
  <c r="C2274" i="20" s="1"/>
  <c r="H2275" i="20"/>
  <c r="C2275" i="20" s="1"/>
  <c r="H2276" i="20"/>
  <c r="C2276" i="20" s="1"/>
  <c r="H2277" i="20"/>
  <c r="C2277" i="20" s="1"/>
  <c r="H2278" i="20"/>
  <c r="C2278" i="20" s="1"/>
  <c r="H2279" i="20"/>
  <c r="C2279" i="20" s="1"/>
  <c r="H2280" i="20"/>
  <c r="C2280" i="20" s="1"/>
  <c r="H2281" i="20"/>
  <c r="C2281" i="20" s="1"/>
  <c r="H2282" i="20"/>
  <c r="C2282" i="20" s="1"/>
  <c r="H2283" i="20"/>
  <c r="C2283" i="20" s="1"/>
  <c r="H2284" i="20"/>
  <c r="C2284" i="20" s="1"/>
  <c r="H2285" i="20"/>
  <c r="C2285" i="20" s="1"/>
  <c r="H2286" i="20"/>
  <c r="C2286" i="20" s="1"/>
  <c r="H2287" i="20"/>
  <c r="C2287" i="20" s="1"/>
  <c r="H2288" i="20"/>
  <c r="C2288" i="20" s="1"/>
  <c r="H2289" i="20"/>
  <c r="C2289" i="20" s="1"/>
  <c r="H2290" i="20"/>
  <c r="C2290" i="20" s="1"/>
  <c r="H2291" i="20"/>
  <c r="C2291" i="20" s="1"/>
  <c r="H2292" i="20"/>
  <c r="C2292" i="20" s="1"/>
  <c r="H2293" i="20"/>
  <c r="C2293" i="20" s="1"/>
  <c r="H2294" i="20"/>
  <c r="C2294" i="20" s="1"/>
  <c r="H2295" i="20"/>
  <c r="C2295" i="20" s="1"/>
  <c r="H2296" i="20"/>
  <c r="C2296" i="20" s="1"/>
  <c r="H2297" i="20"/>
  <c r="C2297" i="20" s="1"/>
  <c r="H2298" i="20"/>
  <c r="C2298" i="20" s="1"/>
  <c r="H2299" i="20"/>
  <c r="C2299" i="20" s="1"/>
  <c r="H2300" i="20"/>
  <c r="C2300" i="20" s="1"/>
  <c r="H2301" i="20"/>
  <c r="C2301" i="20" s="1"/>
  <c r="H2302" i="20"/>
  <c r="C2302" i="20" s="1"/>
  <c r="H2303" i="20"/>
  <c r="C2303" i="20" s="1"/>
  <c r="H2304" i="20"/>
  <c r="C2304" i="20" s="1"/>
  <c r="H2305" i="20"/>
  <c r="C2305" i="20" s="1"/>
  <c r="H2306" i="20"/>
  <c r="C2306" i="20" s="1"/>
  <c r="H2307" i="20"/>
  <c r="C2307" i="20" s="1"/>
  <c r="H2308" i="20"/>
  <c r="C2308" i="20" s="1"/>
  <c r="H2309" i="20"/>
  <c r="C2309" i="20" s="1"/>
  <c r="H2310" i="20"/>
  <c r="C2310" i="20" s="1"/>
  <c r="H2311" i="20"/>
  <c r="C2311" i="20" s="1"/>
  <c r="H2312" i="20"/>
  <c r="C2312" i="20" s="1"/>
  <c r="H2313" i="20"/>
  <c r="C2313" i="20" s="1"/>
  <c r="H2314" i="20"/>
  <c r="C2314" i="20" s="1"/>
  <c r="H2315" i="20"/>
  <c r="C2315" i="20" s="1"/>
  <c r="H2316" i="20"/>
  <c r="C2316" i="20" s="1"/>
  <c r="H2317" i="20"/>
  <c r="C2317" i="20" s="1"/>
  <c r="H2318" i="20"/>
  <c r="C2318" i="20" s="1"/>
  <c r="H2319" i="20"/>
  <c r="C2319" i="20" s="1"/>
  <c r="H2320" i="20"/>
  <c r="C2320" i="20" s="1"/>
  <c r="H2321" i="20"/>
  <c r="C2321" i="20" s="1"/>
  <c r="H2322" i="20"/>
  <c r="C2322" i="20" s="1"/>
  <c r="H2323" i="20"/>
  <c r="C2323" i="20" s="1"/>
  <c r="H2324" i="20"/>
  <c r="C2324" i="20" s="1"/>
  <c r="H2325" i="20"/>
  <c r="C2325" i="20" s="1"/>
  <c r="H2326" i="20"/>
  <c r="C2326" i="20" s="1"/>
  <c r="H2327" i="20"/>
  <c r="C2327" i="20" s="1"/>
  <c r="H2328" i="20"/>
  <c r="C2328" i="20" s="1"/>
  <c r="H2329" i="20"/>
  <c r="C2329" i="20" s="1"/>
  <c r="H2330" i="20"/>
  <c r="C2330" i="20" s="1"/>
  <c r="H2331" i="20"/>
  <c r="C2331" i="20" s="1"/>
  <c r="H2332" i="20"/>
  <c r="C2332" i="20" s="1"/>
  <c r="H2333" i="20"/>
  <c r="C2333" i="20" s="1"/>
  <c r="H2334" i="20"/>
  <c r="C2334" i="20" s="1"/>
  <c r="H2335" i="20"/>
  <c r="C2335" i="20" s="1"/>
  <c r="H2336" i="20"/>
  <c r="C2336" i="20" s="1"/>
  <c r="H2337" i="20"/>
  <c r="C2337" i="20" s="1"/>
  <c r="H2338" i="20"/>
  <c r="C2338" i="20" s="1"/>
  <c r="H2339" i="20"/>
  <c r="C2339" i="20" s="1"/>
  <c r="H2340" i="20"/>
  <c r="C2340" i="20" s="1"/>
  <c r="H2341" i="20"/>
  <c r="C2341" i="20" s="1"/>
  <c r="H2342" i="20"/>
  <c r="C2342" i="20" s="1"/>
  <c r="H2343" i="20"/>
  <c r="C2343" i="20" s="1"/>
  <c r="H2344" i="20"/>
  <c r="C2344" i="20" s="1"/>
  <c r="H2345" i="20"/>
  <c r="C2345" i="20" s="1"/>
  <c r="H2346" i="20"/>
  <c r="C2346" i="20" s="1"/>
  <c r="H2347" i="20"/>
  <c r="C2347" i="20" s="1"/>
  <c r="H2348" i="20"/>
  <c r="C2348" i="20" s="1"/>
  <c r="H2349" i="20"/>
  <c r="C2349" i="20" s="1"/>
  <c r="H2350" i="20"/>
  <c r="C2350" i="20" s="1"/>
  <c r="H2351" i="20"/>
  <c r="C2351" i="20" s="1"/>
  <c r="H2352" i="20"/>
  <c r="C2352" i="20" s="1"/>
  <c r="H2353" i="20"/>
  <c r="C2353" i="20" s="1"/>
  <c r="H2265" i="20"/>
  <c r="C2265" i="20" s="1"/>
  <c r="H2264" i="20"/>
  <c r="C2264" i="20" s="1"/>
  <c r="H2184" i="20"/>
  <c r="C2184" i="20" s="1"/>
  <c r="H2185" i="20"/>
  <c r="C2185" i="20" s="1"/>
  <c r="H2186" i="20"/>
  <c r="C2186" i="20" s="1"/>
  <c r="H2187" i="20"/>
  <c r="C2187" i="20" s="1"/>
  <c r="H2188" i="20"/>
  <c r="C2188" i="20" s="1"/>
  <c r="H2189" i="20"/>
  <c r="C2189" i="20" s="1"/>
  <c r="H2190" i="20"/>
  <c r="C2190" i="20" s="1"/>
  <c r="H2191" i="20"/>
  <c r="C2191" i="20" s="1"/>
  <c r="H2192" i="20"/>
  <c r="C2192" i="20" s="1"/>
  <c r="H2193" i="20"/>
  <c r="C2193" i="20" s="1"/>
  <c r="H2194" i="20"/>
  <c r="C2194" i="20" s="1"/>
  <c r="H2195" i="20"/>
  <c r="C2195" i="20" s="1"/>
  <c r="H2196" i="20"/>
  <c r="C2196" i="20" s="1"/>
  <c r="H2197" i="20"/>
  <c r="C2197" i="20" s="1"/>
  <c r="H2198" i="20"/>
  <c r="C2198" i="20" s="1"/>
  <c r="H2199" i="20"/>
  <c r="C2199" i="20" s="1"/>
  <c r="H2200" i="20"/>
  <c r="C2200" i="20" s="1"/>
  <c r="H2201" i="20"/>
  <c r="C2201" i="20" s="1"/>
  <c r="H2202" i="20"/>
  <c r="C2202" i="20" s="1"/>
  <c r="H2203" i="20"/>
  <c r="C2203" i="20" s="1"/>
  <c r="H2204" i="20"/>
  <c r="C2204" i="20" s="1"/>
  <c r="H2205" i="20"/>
  <c r="C2205" i="20" s="1"/>
  <c r="H2206" i="20"/>
  <c r="C2206" i="20" s="1"/>
  <c r="H2207" i="20"/>
  <c r="C2207" i="20" s="1"/>
  <c r="H2208" i="20"/>
  <c r="C2208" i="20" s="1"/>
  <c r="H2209" i="20"/>
  <c r="C2209" i="20" s="1"/>
  <c r="H2210" i="20"/>
  <c r="C2210" i="20" s="1"/>
  <c r="H2211" i="20"/>
  <c r="C2211" i="20" s="1"/>
  <c r="H2212" i="20"/>
  <c r="C2212" i="20" s="1"/>
  <c r="H2213" i="20"/>
  <c r="C2213" i="20" s="1"/>
  <c r="H2214" i="20"/>
  <c r="C2214" i="20" s="1"/>
  <c r="H2215" i="20"/>
  <c r="C2215" i="20" s="1"/>
  <c r="H2216" i="20"/>
  <c r="C2216" i="20" s="1"/>
  <c r="H2217" i="20"/>
  <c r="C2217" i="20" s="1"/>
  <c r="H2218" i="20"/>
  <c r="C2218" i="20" s="1"/>
  <c r="H2219" i="20"/>
  <c r="C2219" i="20" s="1"/>
  <c r="H2220" i="20"/>
  <c r="C2220" i="20" s="1"/>
  <c r="H2221" i="20"/>
  <c r="C2221" i="20" s="1"/>
  <c r="H2222" i="20"/>
  <c r="C2222" i="20" s="1"/>
  <c r="H2223" i="20"/>
  <c r="C2223" i="20" s="1"/>
  <c r="H2224" i="20"/>
  <c r="C2224" i="20" s="1"/>
  <c r="H2225" i="20"/>
  <c r="C2225" i="20" s="1"/>
  <c r="H2226" i="20"/>
  <c r="C2226" i="20" s="1"/>
  <c r="H2227" i="20"/>
  <c r="C2227" i="20" s="1"/>
  <c r="H2228" i="20"/>
  <c r="C2228" i="20" s="1"/>
  <c r="H2229" i="20"/>
  <c r="C2229" i="20" s="1"/>
  <c r="H2230" i="20"/>
  <c r="C2230" i="20" s="1"/>
  <c r="H2231" i="20"/>
  <c r="C2231" i="20" s="1"/>
  <c r="H2232" i="20"/>
  <c r="C2232" i="20" s="1"/>
  <c r="H2233" i="20"/>
  <c r="C2233" i="20" s="1"/>
  <c r="H2234" i="20"/>
  <c r="C2234" i="20" s="1"/>
  <c r="H2235" i="20"/>
  <c r="C2235" i="20" s="1"/>
  <c r="H2236" i="20"/>
  <c r="C2236" i="20" s="1"/>
  <c r="H2237" i="20"/>
  <c r="C2237" i="20" s="1"/>
  <c r="H2238" i="20"/>
  <c r="C2238" i="20" s="1"/>
  <c r="H2239" i="20"/>
  <c r="C2239" i="20" s="1"/>
  <c r="H2240" i="20"/>
  <c r="C2240" i="20" s="1"/>
  <c r="H2241" i="20"/>
  <c r="C2241" i="20" s="1"/>
  <c r="H2242" i="20"/>
  <c r="C2242" i="20" s="1"/>
  <c r="H2243" i="20"/>
  <c r="C2243" i="20" s="1"/>
  <c r="H2244" i="20"/>
  <c r="C2244" i="20" s="1"/>
  <c r="H2245" i="20"/>
  <c r="C2245" i="20" s="1"/>
  <c r="H2246" i="20"/>
  <c r="C2246" i="20" s="1"/>
  <c r="H2247" i="20"/>
  <c r="C2247" i="20" s="1"/>
  <c r="H2248" i="20"/>
  <c r="C2248" i="20" s="1"/>
  <c r="H2249" i="20"/>
  <c r="C2249" i="20" s="1"/>
  <c r="H2250" i="20"/>
  <c r="C2250" i="20" s="1"/>
  <c r="H2251" i="20"/>
  <c r="C2251" i="20" s="1"/>
  <c r="H2252" i="20"/>
  <c r="C2252" i="20" s="1"/>
  <c r="H2253" i="20"/>
  <c r="C2253" i="20" s="1"/>
  <c r="H2254" i="20"/>
  <c r="C2254" i="20" s="1"/>
  <c r="H2255" i="20"/>
  <c r="C2255" i="20" s="1"/>
  <c r="H2256" i="20"/>
  <c r="C2256" i="20" s="1"/>
  <c r="H2257" i="20"/>
  <c r="C2257" i="20" s="1"/>
  <c r="H2258" i="20"/>
  <c r="C2258" i="20" s="1"/>
  <c r="H2259" i="20"/>
  <c r="C2259" i="20" s="1"/>
  <c r="H2260" i="20"/>
  <c r="C2260" i="20" s="1"/>
  <c r="H2261" i="20"/>
  <c r="C2261" i="20" s="1"/>
  <c r="H2262" i="20"/>
  <c r="C2262" i="20" s="1"/>
  <c r="H2263" i="20"/>
  <c r="C2263" i="20" s="1"/>
  <c r="H2183" i="20"/>
  <c r="C2183" i="20" s="1"/>
  <c r="H2182" i="20"/>
  <c r="C2182" i="20" s="1"/>
  <c r="H2086" i="20"/>
  <c r="C2086" i="20" s="1"/>
  <c r="H2087" i="20"/>
  <c r="C2087" i="20" s="1"/>
  <c r="H2088" i="20"/>
  <c r="C2088" i="20" s="1"/>
  <c r="H2089" i="20"/>
  <c r="C2089" i="20" s="1"/>
  <c r="H2090" i="20"/>
  <c r="C2090" i="20" s="1"/>
  <c r="H2091" i="20"/>
  <c r="C2091" i="20" s="1"/>
  <c r="H2092" i="20"/>
  <c r="C2092" i="20" s="1"/>
  <c r="H2093" i="20"/>
  <c r="C2093" i="20" s="1"/>
  <c r="H2094" i="20"/>
  <c r="C2094" i="20" s="1"/>
  <c r="H2095" i="20"/>
  <c r="C2095" i="20" s="1"/>
  <c r="H2096" i="20"/>
  <c r="C2096" i="20" s="1"/>
  <c r="H2097" i="20"/>
  <c r="C2097" i="20" s="1"/>
  <c r="H2098" i="20"/>
  <c r="C2098" i="20" s="1"/>
  <c r="H2099" i="20"/>
  <c r="C2099" i="20" s="1"/>
  <c r="H2100" i="20"/>
  <c r="C2100" i="20" s="1"/>
  <c r="H2101" i="20"/>
  <c r="C2101" i="20" s="1"/>
  <c r="H2102" i="20"/>
  <c r="C2102" i="20" s="1"/>
  <c r="H2103" i="20"/>
  <c r="C2103" i="20" s="1"/>
  <c r="H2104" i="20"/>
  <c r="C2104" i="20" s="1"/>
  <c r="H2105" i="20"/>
  <c r="C2105" i="20" s="1"/>
  <c r="H2106" i="20"/>
  <c r="C2106" i="20" s="1"/>
  <c r="H2107" i="20"/>
  <c r="C2107" i="20" s="1"/>
  <c r="H2108" i="20"/>
  <c r="C2108" i="20" s="1"/>
  <c r="H2109" i="20"/>
  <c r="C2109" i="20" s="1"/>
  <c r="H2110" i="20"/>
  <c r="C2110" i="20" s="1"/>
  <c r="H2111" i="20"/>
  <c r="C2111" i="20" s="1"/>
  <c r="H2112" i="20"/>
  <c r="C2112" i="20" s="1"/>
  <c r="H2113" i="20"/>
  <c r="C2113" i="20" s="1"/>
  <c r="H2114" i="20"/>
  <c r="C2114" i="20" s="1"/>
  <c r="H2115" i="20"/>
  <c r="C2115" i="20" s="1"/>
  <c r="H2116" i="20"/>
  <c r="C2116" i="20" s="1"/>
  <c r="H2117" i="20"/>
  <c r="C2117" i="20" s="1"/>
  <c r="H2118" i="20"/>
  <c r="C2118" i="20" s="1"/>
  <c r="H2119" i="20"/>
  <c r="C2119" i="20" s="1"/>
  <c r="H2120" i="20"/>
  <c r="C2120" i="20" s="1"/>
  <c r="H2121" i="20"/>
  <c r="C2121" i="20" s="1"/>
  <c r="H2122" i="20"/>
  <c r="C2122" i="20" s="1"/>
  <c r="H2123" i="20"/>
  <c r="C2123" i="20" s="1"/>
  <c r="H2124" i="20"/>
  <c r="C2124" i="20" s="1"/>
  <c r="H2125" i="20"/>
  <c r="C2125" i="20" s="1"/>
  <c r="H2126" i="20"/>
  <c r="C2126" i="20" s="1"/>
  <c r="H2127" i="20"/>
  <c r="C2127" i="20" s="1"/>
  <c r="H2128" i="20"/>
  <c r="C2128" i="20" s="1"/>
  <c r="H2129" i="20"/>
  <c r="C2129" i="20" s="1"/>
  <c r="H2130" i="20"/>
  <c r="C2130" i="20" s="1"/>
  <c r="H2131" i="20"/>
  <c r="C2131" i="20" s="1"/>
  <c r="H2132" i="20"/>
  <c r="C2132" i="20" s="1"/>
  <c r="H2133" i="20"/>
  <c r="C2133" i="20" s="1"/>
  <c r="H2134" i="20"/>
  <c r="C2134" i="20" s="1"/>
  <c r="H2135" i="20"/>
  <c r="C2135" i="20" s="1"/>
  <c r="H2136" i="20"/>
  <c r="C2136" i="20" s="1"/>
  <c r="H2137" i="20"/>
  <c r="C2137" i="20" s="1"/>
  <c r="H2138" i="20"/>
  <c r="C2138" i="20" s="1"/>
  <c r="H2139" i="20"/>
  <c r="C2139" i="20" s="1"/>
  <c r="H2140" i="20"/>
  <c r="C2140" i="20" s="1"/>
  <c r="H2141" i="20"/>
  <c r="C2141" i="20" s="1"/>
  <c r="H2142" i="20"/>
  <c r="C2142" i="20" s="1"/>
  <c r="H2143" i="20"/>
  <c r="C2143" i="20" s="1"/>
  <c r="H2144" i="20"/>
  <c r="C2144" i="20" s="1"/>
  <c r="H2145" i="20"/>
  <c r="C2145" i="20" s="1"/>
  <c r="H2146" i="20"/>
  <c r="C2146" i="20" s="1"/>
  <c r="H2147" i="20"/>
  <c r="C2147" i="20" s="1"/>
  <c r="H2148" i="20"/>
  <c r="C2148" i="20" s="1"/>
  <c r="H2149" i="20"/>
  <c r="C2149" i="20" s="1"/>
  <c r="H2150" i="20"/>
  <c r="C2150" i="20" s="1"/>
  <c r="H2151" i="20"/>
  <c r="C2151" i="20" s="1"/>
  <c r="H2152" i="20"/>
  <c r="C2152" i="20" s="1"/>
  <c r="H2153" i="20"/>
  <c r="C2153" i="20" s="1"/>
  <c r="H2154" i="20"/>
  <c r="C2154" i="20" s="1"/>
  <c r="H2155" i="20"/>
  <c r="C2155" i="20" s="1"/>
  <c r="H2156" i="20"/>
  <c r="C2156" i="20" s="1"/>
  <c r="H2157" i="20"/>
  <c r="C2157" i="20" s="1"/>
  <c r="H2158" i="20"/>
  <c r="C2158" i="20" s="1"/>
  <c r="H2159" i="20"/>
  <c r="C2159" i="20" s="1"/>
  <c r="H2160" i="20"/>
  <c r="C2160" i="20" s="1"/>
  <c r="H2161" i="20"/>
  <c r="C2161" i="20" s="1"/>
  <c r="H2162" i="20"/>
  <c r="C2162" i="20" s="1"/>
  <c r="H2163" i="20"/>
  <c r="C2163" i="20" s="1"/>
  <c r="H2164" i="20"/>
  <c r="C2164" i="20" s="1"/>
  <c r="H2165" i="20"/>
  <c r="C2165" i="20" s="1"/>
  <c r="H2166" i="20"/>
  <c r="C2166" i="20" s="1"/>
  <c r="H2167" i="20"/>
  <c r="C2167" i="20" s="1"/>
  <c r="H2168" i="20"/>
  <c r="C2168" i="20" s="1"/>
  <c r="H2169" i="20"/>
  <c r="C2169" i="20" s="1"/>
  <c r="H2170" i="20"/>
  <c r="C2170" i="20" s="1"/>
  <c r="H2171" i="20"/>
  <c r="C2171" i="20" s="1"/>
  <c r="H2172" i="20"/>
  <c r="C2172" i="20" s="1"/>
  <c r="H2173" i="20"/>
  <c r="C2173" i="20" s="1"/>
  <c r="H2085" i="20"/>
  <c r="C2085" i="20" s="1"/>
  <c r="H2084" i="20"/>
  <c r="C2084" i="20" s="1"/>
  <c r="H1996" i="20"/>
  <c r="C1996" i="20" s="1"/>
  <c r="H1997" i="20"/>
  <c r="C1997" i="20" s="1"/>
  <c r="H1998" i="20"/>
  <c r="C1998" i="20" s="1"/>
  <c r="H1999" i="20"/>
  <c r="C1999" i="20" s="1"/>
  <c r="H2000" i="20"/>
  <c r="C2000" i="20" s="1"/>
  <c r="H2001" i="20"/>
  <c r="C2001" i="20" s="1"/>
  <c r="H2002" i="20"/>
  <c r="C2002" i="20" s="1"/>
  <c r="H2003" i="20"/>
  <c r="C2003" i="20" s="1"/>
  <c r="H2004" i="20"/>
  <c r="C2004" i="20" s="1"/>
  <c r="H2005" i="20"/>
  <c r="C2005" i="20" s="1"/>
  <c r="H2006" i="20"/>
  <c r="C2006" i="20" s="1"/>
  <c r="H2007" i="20"/>
  <c r="C2007" i="20" s="1"/>
  <c r="H2008" i="20"/>
  <c r="C2008" i="20" s="1"/>
  <c r="H2009" i="20"/>
  <c r="C2009" i="20" s="1"/>
  <c r="H2010" i="20"/>
  <c r="C2010" i="20" s="1"/>
  <c r="H2011" i="20"/>
  <c r="C2011" i="20" s="1"/>
  <c r="H2012" i="20"/>
  <c r="C2012" i="20" s="1"/>
  <c r="H2013" i="20"/>
  <c r="C2013" i="20" s="1"/>
  <c r="H2014" i="20"/>
  <c r="C2014" i="20" s="1"/>
  <c r="H2015" i="20"/>
  <c r="C2015" i="20" s="1"/>
  <c r="H2016" i="20"/>
  <c r="C2016" i="20" s="1"/>
  <c r="H2017" i="20"/>
  <c r="C2017" i="20" s="1"/>
  <c r="H2018" i="20"/>
  <c r="C2018" i="20" s="1"/>
  <c r="H2019" i="20"/>
  <c r="C2019" i="20" s="1"/>
  <c r="H2020" i="20"/>
  <c r="C2020" i="20" s="1"/>
  <c r="H2021" i="20"/>
  <c r="C2021" i="20" s="1"/>
  <c r="H2022" i="20"/>
  <c r="C2022" i="20" s="1"/>
  <c r="H2023" i="20"/>
  <c r="C2023" i="20" s="1"/>
  <c r="H2024" i="20"/>
  <c r="C2024" i="20" s="1"/>
  <c r="H2025" i="20"/>
  <c r="C2025" i="20" s="1"/>
  <c r="H2026" i="20"/>
  <c r="C2026" i="20" s="1"/>
  <c r="H2027" i="20"/>
  <c r="C2027" i="20" s="1"/>
  <c r="H2028" i="20"/>
  <c r="C2028" i="20" s="1"/>
  <c r="H2029" i="20"/>
  <c r="C2029" i="20" s="1"/>
  <c r="H2030" i="20"/>
  <c r="C2030" i="20" s="1"/>
  <c r="H2031" i="20"/>
  <c r="C2031" i="20" s="1"/>
  <c r="H2032" i="20"/>
  <c r="C2032" i="20" s="1"/>
  <c r="H2033" i="20"/>
  <c r="C2033" i="20" s="1"/>
  <c r="H2034" i="20"/>
  <c r="C2034" i="20" s="1"/>
  <c r="H2035" i="20"/>
  <c r="C2035" i="20" s="1"/>
  <c r="H2036" i="20"/>
  <c r="C2036" i="20" s="1"/>
  <c r="H2037" i="20"/>
  <c r="C2037" i="20" s="1"/>
  <c r="H2038" i="20"/>
  <c r="C2038" i="20" s="1"/>
  <c r="H2039" i="20"/>
  <c r="C2039" i="20" s="1"/>
  <c r="H2040" i="20"/>
  <c r="C2040" i="20" s="1"/>
  <c r="H2041" i="20"/>
  <c r="C2041" i="20" s="1"/>
  <c r="H2042" i="20"/>
  <c r="C2042" i="20" s="1"/>
  <c r="H2043" i="20"/>
  <c r="C2043" i="20" s="1"/>
  <c r="H2044" i="20"/>
  <c r="C2044" i="20" s="1"/>
  <c r="H2045" i="20"/>
  <c r="C2045" i="20" s="1"/>
  <c r="H2046" i="20"/>
  <c r="C2046" i="20" s="1"/>
  <c r="H2047" i="20"/>
  <c r="C2047" i="20" s="1"/>
  <c r="H2048" i="20"/>
  <c r="C2048" i="20" s="1"/>
  <c r="H2049" i="20"/>
  <c r="C2049" i="20" s="1"/>
  <c r="H2050" i="20"/>
  <c r="C2050" i="20" s="1"/>
  <c r="H2051" i="20"/>
  <c r="C2051" i="20" s="1"/>
  <c r="H2052" i="20"/>
  <c r="C2052" i="20" s="1"/>
  <c r="H2053" i="20"/>
  <c r="C2053" i="20" s="1"/>
  <c r="H2054" i="20"/>
  <c r="C2054" i="20" s="1"/>
  <c r="H2055" i="20"/>
  <c r="C2055" i="20" s="1"/>
  <c r="H2056" i="20"/>
  <c r="C2056" i="20" s="1"/>
  <c r="H2057" i="20"/>
  <c r="C2057" i="20" s="1"/>
  <c r="H2058" i="20"/>
  <c r="C2058" i="20" s="1"/>
  <c r="H2059" i="20"/>
  <c r="C2059" i="20" s="1"/>
  <c r="H2060" i="20"/>
  <c r="C2060" i="20" s="1"/>
  <c r="H2061" i="20"/>
  <c r="C2061" i="20" s="1"/>
  <c r="H2062" i="20"/>
  <c r="C2062" i="20" s="1"/>
  <c r="H2063" i="20"/>
  <c r="C2063" i="20" s="1"/>
  <c r="H2064" i="20"/>
  <c r="C2064" i="20" s="1"/>
  <c r="H2065" i="20"/>
  <c r="C2065" i="20" s="1"/>
  <c r="H2066" i="20"/>
  <c r="C2066" i="20" s="1"/>
  <c r="H2067" i="20"/>
  <c r="C2067" i="20" s="1"/>
  <c r="H2068" i="20"/>
  <c r="C2068" i="20" s="1"/>
  <c r="H2069" i="20"/>
  <c r="C2069" i="20" s="1"/>
  <c r="H2070" i="20"/>
  <c r="C2070" i="20" s="1"/>
  <c r="H2071" i="20"/>
  <c r="C2071" i="20" s="1"/>
  <c r="H2072" i="20"/>
  <c r="C2072" i="20" s="1"/>
  <c r="H2073" i="20"/>
  <c r="C2073" i="20" s="1"/>
  <c r="H2074" i="20"/>
  <c r="C2074" i="20" s="1"/>
  <c r="H2075" i="20"/>
  <c r="C2075" i="20" s="1"/>
  <c r="H2076" i="20"/>
  <c r="C2076" i="20" s="1"/>
  <c r="H2077" i="20"/>
  <c r="C2077" i="20" s="1"/>
  <c r="H2078" i="20"/>
  <c r="C2078" i="20" s="1"/>
  <c r="H2079" i="20"/>
  <c r="C2079" i="20" s="1"/>
  <c r="H2080" i="20"/>
  <c r="C2080" i="20" s="1"/>
  <c r="H2081" i="20"/>
  <c r="C2081" i="20" s="1"/>
  <c r="H2082" i="20"/>
  <c r="C2082" i="20" s="1"/>
  <c r="H2083" i="20"/>
  <c r="C2083" i="20" s="1"/>
  <c r="H1995" i="20"/>
  <c r="C1995" i="20" s="1"/>
  <c r="H1994" i="20"/>
  <c r="C1994" i="20" s="1"/>
  <c r="H1906" i="20"/>
  <c r="C1906" i="20" s="1"/>
  <c r="H1907" i="20"/>
  <c r="C1907" i="20" s="1"/>
  <c r="H1908" i="20"/>
  <c r="C1908" i="20" s="1"/>
  <c r="H1909" i="20"/>
  <c r="C1909" i="20" s="1"/>
  <c r="H1910" i="20"/>
  <c r="C1910" i="20" s="1"/>
  <c r="H1911" i="20"/>
  <c r="C1911" i="20" s="1"/>
  <c r="H1912" i="20"/>
  <c r="C1912" i="20" s="1"/>
  <c r="H1913" i="20"/>
  <c r="C1913" i="20" s="1"/>
  <c r="H1914" i="20"/>
  <c r="C1914" i="20" s="1"/>
  <c r="H1915" i="20"/>
  <c r="C1915" i="20" s="1"/>
  <c r="H1916" i="20"/>
  <c r="C1916" i="20" s="1"/>
  <c r="H1917" i="20"/>
  <c r="C1917" i="20" s="1"/>
  <c r="H1918" i="20"/>
  <c r="C1918" i="20" s="1"/>
  <c r="H1919" i="20"/>
  <c r="C1919" i="20" s="1"/>
  <c r="H1920" i="20"/>
  <c r="C1920" i="20" s="1"/>
  <c r="H1921" i="20"/>
  <c r="C1921" i="20" s="1"/>
  <c r="H1922" i="20"/>
  <c r="C1922" i="20" s="1"/>
  <c r="H1923" i="20"/>
  <c r="C1923" i="20" s="1"/>
  <c r="H1924" i="20"/>
  <c r="C1924" i="20" s="1"/>
  <c r="H1925" i="20"/>
  <c r="C1925" i="20" s="1"/>
  <c r="H1926" i="20"/>
  <c r="C1926" i="20" s="1"/>
  <c r="H1927" i="20"/>
  <c r="C1927" i="20" s="1"/>
  <c r="H1928" i="20"/>
  <c r="C1928" i="20" s="1"/>
  <c r="H1929" i="20"/>
  <c r="C1929" i="20" s="1"/>
  <c r="H1930" i="20"/>
  <c r="C1930" i="20" s="1"/>
  <c r="H1931" i="20"/>
  <c r="C1931" i="20" s="1"/>
  <c r="H1932" i="20"/>
  <c r="C1932" i="20" s="1"/>
  <c r="H1933" i="20"/>
  <c r="C1933" i="20" s="1"/>
  <c r="H1934" i="20"/>
  <c r="C1934" i="20" s="1"/>
  <c r="H1935" i="20"/>
  <c r="C1935" i="20" s="1"/>
  <c r="H1936" i="20"/>
  <c r="C1936" i="20" s="1"/>
  <c r="H1937" i="20"/>
  <c r="C1937" i="20" s="1"/>
  <c r="H1938" i="20"/>
  <c r="C1938" i="20" s="1"/>
  <c r="H1939" i="20"/>
  <c r="C1939" i="20" s="1"/>
  <c r="H1940" i="20"/>
  <c r="C1940" i="20" s="1"/>
  <c r="H1941" i="20"/>
  <c r="C1941" i="20" s="1"/>
  <c r="H1942" i="20"/>
  <c r="C1942" i="20" s="1"/>
  <c r="H1943" i="20"/>
  <c r="C1943" i="20" s="1"/>
  <c r="H1944" i="20"/>
  <c r="C1944" i="20" s="1"/>
  <c r="H1945" i="20"/>
  <c r="C1945" i="20" s="1"/>
  <c r="H1946" i="20"/>
  <c r="C1946" i="20" s="1"/>
  <c r="H1947" i="20"/>
  <c r="C1947" i="20" s="1"/>
  <c r="H1948" i="20"/>
  <c r="C1948" i="20" s="1"/>
  <c r="H1949" i="20"/>
  <c r="C1949" i="20" s="1"/>
  <c r="H1950" i="20"/>
  <c r="C1950" i="20" s="1"/>
  <c r="H1951" i="20"/>
  <c r="C1951" i="20" s="1"/>
  <c r="H1952" i="20"/>
  <c r="C1952" i="20" s="1"/>
  <c r="H1953" i="20"/>
  <c r="C1953" i="20" s="1"/>
  <c r="H1954" i="20"/>
  <c r="C1954" i="20" s="1"/>
  <c r="H1955" i="20"/>
  <c r="C1955" i="20" s="1"/>
  <c r="H1956" i="20"/>
  <c r="C1956" i="20" s="1"/>
  <c r="H1957" i="20"/>
  <c r="C1957" i="20" s="1"/>
  <c r="H1958" i="20"/>
  <c r="C1958" i="20" s="1"/>
  <c r="H1959" i="20"/>
  <c r="C1959" i="20" s="1"/>
  <c r="H1960" i="20"/>
  <c r="C1960" i="20" s="1"/>
  <c r="H1961" i="20"/>
  <c r="C1961" i="20" s="1"/>
  <c r="H1962" i="20"/>
  <c r="C1962" i="20" s="1"/>
  <c r="H1963" i="20"/>
  <c r="C1963" i="20" s="1"/>
  <c r="H1964" i="20"/>
  <c r="C1964" i="20" s="1"/>
  <c r="H1965" i="20"/>
  <c r="C1965" i="20" s="1"/>
  <c r="H1966" i="20"/>
  <c r="C1966" i="20" s="1"/>
  <c r="H1967" i="20"/>
  <c r="C1967" i="20" s="1"/>
  <c r="H1968" i="20"/>
  <c r="C1968" i="20" s="1"/>
  <c r="H1969" i="20"/>
  <c r="C1969" i="20" s="1"/>
  <c r="H1970" i="20"/>
  <c r="C1970" i="20" s="1"/>
  <c r="H1971" i="20"/>
  <c r="C1971" i="20" s="1"/>
  <c r="H1972" i="20"/>
  <c r="C1972" i="20" s="1"/>
  <c r="H1973" i="20"/>
  <c r="C1973" i="20" s="1"/>
  <c r="H1974" i="20"/>
  <c r="C1974" i="20" s="1"/>
  <c r="H1975" i="20"/>
  <c r="C1975" i="20" s="1"/>
  <c r="H1976" i="20"/>
  <c r="C1976" i="20" s="1"/>
  <c r="H1977" i="20"/>
  <c r="C1977" i="20" s="1"/>
  <c r="H1978" i="20"/>
  <c r="C1978" i="20" s="1"/>
  <c r="H1979" i="20"/>
  <c r="C1979" i="20" s="1"/>
  <c r="H1980" i="20"/>
  <c r="C1980" i="20" s="1"/>
  <c r="H1981" i="20"/>
  <c r="C1981" i="20" s="1"/>
  <c r="H1982" i="20"/>
  <c r="C1982" i="20" s="1"/>
  <c r="H1983" i="20"/>
  <c r="C1983" i="20" s="1"/>
  <c r="H1984" i="20"/>
  <c r="C1984" i="20" s="1"/>
  <c r="H1985" i="20"/>
  <c r="C1985" i="20" s="1"/>
  <c r="H1986" i="20"/>
  <c r="C1986" i="20" s="1"/>
  <c r="H1987" i="20"/>
  <c r="C1987" i="20" s="1"/>
  <c r="H1988" i="20"/>
  <c r="C1988" i="20" s="1"/>
  <c r="H1989" i="20"/>
  <c r="C1989" i="20" s="1"/>
  <c r="H1990" i="20"/>
  <c r="C1990" i="20" s="1"/>
  <c r="H1991" i="20"/>
  <c r="C1991" i="20" s="1"/>
  <c r="H1992" i="20"/>
  <c r="C1992" i="20" s="1"/>
  <c r="H1993" i="20"/>
  <c r="C1993" i="20" s="1"/>
  <c r="H1905" i="20"/>
  <c r="C1905" i="20" s="1"/>
  <c r="H1904" i="20"/>
  <c r="C1904" i="20" s="1"/>
  <c r="H1816" i="20"/>
  <c r="C1816" i="20" s="1"/>
  <c r="H1817" i="20"/>
  <c r="C1817" i="20" s="1"/>
  <c r="H1818" i="20"/>
  <c r="C1818" i="20" s="1"/>
  <c r="H1819" i="20"/>
  <c r="C1819" i="20" s="1"/>
  <c r="H1820" i="20"/>
  <c r="C1820" i="20" s="1"/>
  <c r="H1821" i="20"/>
  <c r="C1821" i="20" s="1"/>
  <c r="H1822" i="20"/>
  <c r="C1822" i="20" s="1"/>
  <c r="H1823" i="20"/>
  <c r="C1823" i="20" s="1"/>
  <c r="H1824" i="20"/>
  <c r="C1824" i="20" s="1"/>
  <c r="H1825" i="20"/>
  <c r="C1825" i="20" s="1"/>
  <c r="H1826" i="20"/>
  <c r="C1826" i="20" s="1"/>
  <c r="H1827" i="20"/>
  <c r="C1827" i="20" s="1"/>
  <c r="H1828" i="20"/>
  <c r="C1828" i="20" s="1"/>
  <c r="H1829" i="20"/>
  <c r="C1829" i="20" s="1"/>
  <c r="H1830" i="20"/>
  <c r="C1830" i="20" s="1"/>
  <c r="H1831" i="20"/>
  <c r="C1831" i="20" s="1"/>
  <c r="H1832" i="20"/>
  <c r="C1832" i="20" s="1"/>
  <c r="H1833" i="20"/>
  <c r="C1833" i="20" s="1"/>
  <c r="H1834" i="20"/>
  <c r="C1834" i="20" s="1"/>
  <c r="H1835" i="20"/>
  <c r="C1835" i="20" s="1"/>
  <c r="H1836" i="20"/>
  <c r="C1836" i="20" s="1"/>
  <c r="H1837" i="20"/>
  <c r="C1837" i="20" s="1"/>
  <c r="H1838" i="20"/>
  <c r="C1838" i="20" s="1"/>
  <c r="H1839" i="20"/>
  <c r="C1839" i="20" s="1"/>
  <c r="H1840" i="20"/>
  <c r="C1840" i="20" s="1"/>
  <c r="H1841" i="20"/>
  <c r="C1841" i="20" s="1"/>
  <c r="H1842" i="20"/>
  <c r="C1842" i="20" s="1"/>
  <c r="H1843" i="20"/>
  <c r="C1843" i="20" s="1"/>
  <c r="H1844" i="20"/>
  <c r="C1844" i="20" s="1"/>
  <c r="H1845" i="20"/>
  <c r="C1845" i="20" s="1"/>
  <c r="H1846" i="20"/>
  <c r="C1846" i="20" s="1"/>
  <c r="H1847" i="20"/>
  <c r="C1847" i="20" s="1"/>
  <c r="H1848" i="20"/>
  <c r="C1848" i="20" s="1"/>
  <c r="H1849" i="20"/>
  <c r="C1849" i="20" s="1"/>
  <c r="H1850" i="20"/>
  <c r="C1850" i="20" s="1"/>
  <c r="H1851" i="20"/>
  <c r="C1851" i="20" s="1"/>
  <c r="H1852" i="20"/>
  <c r="C1852" i="20" s="1"/>
  <c r="H1853" i="20"/>
  <c r="C1853" i="20" s="1"/>
  <c r="H1854" i="20"/>
  <c r="C1854" i="20" s="1"/>
  <c r="H1855" i="20"/>
  <c r="C1855" i="20" s="1"/>
  <c r="H1856" i="20"/>
  <c r="C1856" i="20" s="1"/>
  <c r="H1857" i="20"/>
  <c r="C1857" i="20" s="1"/>
  <c r="H1858" i="20"/>
  <c r="C1858" i="20" s="1"/>
  <c r="H1859" i="20"/>
  <c r="C1859" i="20" s="1"/>
  <c r="H1860" i="20"/>
  <c r="C1860" i="20" s="1"/>
  <c r="H1861" i="20"/>
  <c r="C1861" i="20" s="1"/>
  <c r="H1862" i="20"/>
  <c r="C1862" i="20" s="1"/>
  <c r="H1863" i="20"/>
  <c r="C1863" i="20" s="1"/>
  <c r="H1864" i="20"/>
  <c r="C1864" i="20" s="1"/>
  <c r="H1865" i="20"/>
  <c r="C1865" i="20" s="1"/>
  <c r="H1866" i="20"/>
  <c r="C1866" i="20" s="1"/>
  <c r="H1867" i="20"/>
  <c r="C1867" i="20" s="1"/>
  <c r="H1868" i="20"/>
  <c r="C1868" i="20" s="1"/>
  <c r="H1869" i="20"/>
  <c r="C1869" i="20" s="1"/>
  <c r="H1870" i="20"/>
  <c r="C1870" i="20" s="1"/>
  <c r="H1871" i="20"/>
  <c r="C1871" i="20" s="1"/>
  <c r="H1872" i="20"/>
  <c r="C1872" i="20" s="1"/>
  <c r="H1873" i="20"/>
  <c r="C1873" i="20" s="1"/>
  <c r="H1874" i="20"/>
  <c r="C1874" i="20" s="1"/>
  <c r="H1875" i="20"/>
  <c r="C1875" i="20" s="1"/>
  <c r="H1876" i="20"/>
  <c r="C1876" i="20" s="1"/>
  <c r="H1877" i="20"/>
  <c r="C1877" i="20" s="1"/>
  <c r="H1878" i="20"/>
  <c r="C1878" i="20" s="1"/>
  <c r="H1879" i="20"/>
  <c r="C1879" i="20" s="1"/>
  <c r="H1880" i="20"/>
  <c r="C1880" i="20" s="1"/>
  <c r="H1881" i="20"/>
  <c r="C1881" i="20" s="1"/>
  <c r="H1882" i="20"/>
  <c r="C1882" i="20" s="1"/>
  <c r="H1883" i="20"/>
  <c r="C1883" i="20" s="1"/>
  <c r="H1884" i="20"/>
  <c r="C1884" i="20" s="1"/>
  <c r="H1885" i="20"/>
  <c r="C1885" i="20" s="1"/>
  <c r="H1886" i="20"/>
  <c r="C1886" i="20" s="1"/>
  <c r="H1887" i="20"/>
  <c r="C1887" i="20" s="1"/>
  <c r="H1888" i="20"/>
  <c r="C1888" i="20" s="1"/>
  <c r="H1889" i="20"/>
  <c r="C1889" i="20" s="1"/>
  <c r="H1890" i="20"/>
  <c r="C1890" i="20" s="1"/>
  <c r="H1891" i="20"/>
  <c r="C1891" i="20" s="1"/>
  <c r="H1892" i="20"/>
  <c r="C1892" i="20" s="1"/>
  <c r="H1893" i="20"/>
  <c r="C1893" i="20" s="1"/>
  <c r="H1894" i="20"/>
  <c r="C1894" i="20" s="1"/>
  <c r="H1895" i="20"/>
  <c r="C1895" i="20" s="1"/>
  <c r="H1896" i="20"/>
  <c r="C1896" i="20" s="1"/>
  <c r="H1897" i="20"/>
  <c r="C1897" i="20" s="1"/>
  <c r="H1898" i="20"/>
  <c r="C1898" i="20" s="1"/>
  <c r="H1899" i="20"/>
  <c r="C1899" i="20" s="1"/>
  <c r="H1900" i="20"/>
  <c r="C1900" i="20" s="1"/>
  <c r="H1901" i="20"/>
  <c r="C1901" i="20" s="1"/>
  <c r="H1902" i="20"/>
  <c r="C1902" i="20" s="1"/>
  <c r="H1903" i="20"/>
  <c r="C1903" i="20" s="1"/>
  <c r="H1815" i="20"/>
  <c r="C1815" i="20" s="1"/>
  <c r="H1814" i="20"/>
  <c r="C1814" i="20" s="1"/>
  <c r="H1726" i="20"/>
  <c r="C1726" i="20" s="1"/>
  <c r="H1727" i="20"/>
  <c r="C1727" i="20" s="1"/>
  <c r="H1728" i="20"/>
  <c r="C1728" i="20" s="1"/>
  <c r="H1729" i="20"/>
  <c r="C1729" i="20" s="1"/>
  <c r="H1730" i="20"/>
  <c r="C1730" i="20" s="1"/>
  <c r="H1731" i="20"/>
  <c r="C1731" i="20" s="1"/>
  <c r="H1732" i="20"/>
  <c r="C1732" i="20" s="1"/>
  <c r="H1733" i="20"/>
  <c r="C1733" i="20" s="1"/>
  <c r="H1734" i="20"/>
  <c r="C1734" i="20" s="1"/>
  <c r="H1735" i="20"/>
  <c r="C1735" i="20" s="1"/>
  <c r="H1736" i="20"/>
  <c r="C1736" i="20" s="1"/>
  <c r="H1737" i="20"/>
  <c r="C1737" i="20" s="1"/>
  <c r="H1738" i="20"/>
  <c r="C1738" i="20" s="1"/>
  <c r="H1739" i="20"/>
  <c r="C1739" i="20" s="1"/>
  <c r="H1740" i="20"/>
  <c r="C1740" i="20" s="1"/>
  <c r="H1741" i="20"/>
  <c r="C1741" i="20" s="1"/>
  <c r="H1742" i="20"/>
  <c r="C1742" i="20" s="1"/>
  <c r="H1743" i="20"/>
  <c r="C1743" i="20" s="1"/>
  <c r="H1744" i="20"/>
  <c r="C1744" i="20" s="1"/>
  <c r="H1745" i="20"/>
  <c r="C1745" i="20" s="1"/>
  <c r="H1746" i="20"/>
  <c r="C1746" i="20" s="1"/>
  <c r="H1747" i="20"/>
  <c r="C1747" i="20" s="1"/>
  <c r="H1748" i="20"/>
  <c r="C1748" i="20" s="1"/>
  <c r="H1749" i="20"/>
  <c r="C1749" i="20" s="1"/>
  <c r="H1750" i="20"/>
  <c r="C1750" i="20" s="1"/>
  <c r="H1751" i="20"/>
  <c r="C1751" i="20" s="1"/>
  <c r="H1752" i="20"/>
  <c r="C1752" i="20" s="1"/>
  <c r="H1753" i="20"/>
  <c r="C1753" i="20" s="1"/>
  <c r="H1754" i="20"/>
  <c r="C1754" i="20" s="1"/>
  <c r="H1755" i="20"/>
  <c r="C1755" i="20" s="1"/>
  <c r="H1756" i="20"/>
  <c r="C1756" i="20" s="1"/>
  <c r="H1757" i="20"/>
  <c r="C1757" i="20" s="1"/>
  <c r="H1758" i="20"/>
  <c r="C1758" i="20" s="1"/>
  <c r="H1759" i="20"/>
  <c r="C1759" i="20" s="1"/>
  <c r="H1760" i="20"/>
  <c r="C1760" i="20" s="1"/>
  <c r="H1761" i="20"/>
  <c r="C1761" i="20" s="1"/>
  <c r="H1762" i="20"/>
  <c r="C1762" i="20" s="1"/>
  <c r="H1763" i="20"/>
  <c r="C1763" i="20" s="1"/>
  <c r="H1764" i="20"/>
  <c r="C1764" i="20" s="1"/>
  <c r="H1765" i="20"/>
  <c r="C1765" i="20" s="1"/>
  <c r="H1766" i="20"/>
  <c r="C1766" i="20" s="1"/>
  <c r="H1767" i="20"/>
  <c r="C1767" i="20" s="1"/>
  <c r="H1768" i="20"/>
  <c r="C1768" i="20" s="1"/>
  <c r="H1769" i="20"/>
  <c r="C1769" i="20" s="1"/>
  <c r="H1770" i="20"/>
  <c r="C1770" i="20" s="1"/>
  <c r="H1771" i="20"/>
  <c r="C1771" i="20" s="1"/>
  <c r="H1772" i="20"/>
  <c r="C1772" i="20" s="1"/>
  <c r="H1773" i="20"/>
  <c r="C1773" i="20" s="1"/>
  <c r="H1774" i="20"/>
  <c r="C1774" i="20" s="1"/>
  <c r="H1775" i="20"/>
  <c r="C1775" i="20" s="1"/>
  <c r="H1776" i="20"/>
  <c r="C1776" i="20" s="1"/>
  <c r="H1777" i="20"/>
  <c r="C1777" i="20" s="1"/>
  <c r="H1778" i="20"/>
  <c r="C1778" i="20" s="1"/>
  <c r="H1779" i="20"/>
  <c r="C1779" i="20" s="1"/>
  <c r="H1780" i="20"/>
  <c r="C1780" i="20" s="1"/>
  <c r="H1781" i="20"/>
  <c r="C1781" i="20" s="1"/>
  <c r="H1782" i="20"/>
  <c r="C1782" i="20" s="1"/>
  <c r="H1783" i="20"/>
  <c r="C1783" i="20" s="1"/>
  <c r="H1784" i="20"/>
  <c r="C1784" i="20" s="1"/>
  <c r="H1785" i="20"/>
  <c r="C1785" i="20" s="1"/>
  <c r="H1786" i="20"/>
  <c r="C1786" i="20" s="1"/>
  <c r="H1787" i="20"/>
  <c r="C1787" i="20" s="1"/>
  <c r="H1788" i="20"/>
  <c r="C1788" i="20" s="1"/>
  <c r="H1789" i="20"/>
  <c r="C1789" i="20" s="1"/>
  <c r="H1790" i="20"/>
  <c r="C1790" i="20" s="1"/>
  <c r="H1791" i="20"/>
  <c r="C1791" i="20" s="1"/>
  <c r="H1792" i="20"/>
  <c r="C1792" i="20" s="1"/>
  <c r="H1793" i="20"/>
  <c r="C1793" i="20" s="1"/>
  <c r="H1794" i="20"/>
  <c r="C1794" i="20" s="1"/>
  <c r="H1795" i="20"/>
  <c r="C1795" i="20" s="1"/>
  <c r="H1796" i="20"/>
  <c r="C1796" i="20" s="1"/>
  <c r="H1797" i="20"/>
  <c r="C1797" i="20" s="1"/>
  <c r="H1798" i="20"/>
  <c r="C1798" i="20" s="1"/>
  <c r="H1799" i="20"/>
  <c r="C1799" i="20" s="1"/>
  <c r="H1800" i="20"/>
  <c r="C1800" i="20" s="1"/>
  <c r="H1801" i="20"/>
  <c r="C1801" i="20" s="1"/>
  <c r="H1802" i="20"/>
  <c r="C1802" i="20" s="1"/>
  <c r="H1803" i="20"/>
  <c r="C1803" i="20" s="1"/>
  <c r="H1804" i="20"/>
  <c r="C1804" i="20" s="1"/>
  <c r="H1805" i="20"/>
  <c r="C1805" i="20" s="1"/>
  <c r="H1806" i="20"/>
  <c r="C1806" i="20" s="1"/>
  <c r="H1807" i="20"/>
  <c r="C1807" i="20" s="1"/>
  <c r="H1808" i="20"/>
  <c r="C1808" i="20" s="1"/>
  <c r="H1809" i="20"/>
  <c r="C1809" i="20" s="1"/>
  <c r="H1810" i="20"/>
  <c r="C1810" i="20" s="1"/>
  <c r="H1811" i="20"/>
  <c r="C1811" i="20" s="1"/>
  <c r="H1812" i="20"/>
  <c r="C1812" i="20" s="1"/>
  <c r="H1813" i="20"/>
  <c r="C1813" i="20" s="1"/>
  <c r="H1725" i="20"/>
  <c r="C1725" i="20" s="1"/>
  <c r="H1724" i="20"/>
  <c r="C1724" i="20" s="1"/>
  <c r="E1813" i="20" l="1"/>
  <c r="B1813" i="20"/>
  <c r="E1812" i="20"/>
  <c r="B1812" i="20"/>
  <c r="E1811" i="20"/>
  <c r="B1811" i="20"/>
  <c r="E1810" i="20"/>
  <c r="B1810" i="20"/>
  <c r="E1809" i="20"/>
  <c r="B1809" i="20"/>
  <c r="E1808" i="20"/>
  <c r="B1808" i="20"/>
  <c r="E1807" i="20"/>
  <c r="B1807" i="20"/>
  <c r="E1806" i="20"/>
  <c r="B1806" i="20"/>
  <c r="E1805" i="20"/>
  <c r="B1805" i="20"/>
  <c r="E1804" i="20"/>
  <c r="B1804" i="20"/>
  <c r="E1803" i="20"/>
  <c r="B1803" i="20"/>
  <c r="E1802" i="20"/>
  <c r="B1802" i="20"/>
  <c r="E1801" i="20"/>
  <c r="B1801" i="20"/>
  <c r="E1800" i="20"/>
  <c r="B1800" i="20"/>
  <c r="E1799" i="20"/>
  <c r="B1799" i="20"/>
  <c r="E1798" i="20"/>
  <c r="B1798" i="20"/>
  <c r="E1797" i="20"/>
  <c r="B1797" i="20"/>
  <c r="E1796" i="20"/>
  <c r="B1796" i="20"/>
  <c r="E1795" i="20"/>
  <c r="B1795" i="20"/>
  <c r="E1794" i="20"/>
  <c r="B1794" i="20"/>
  <c r="E1793" i="20"/>
  <c r="B1793" i="20"/>
  <c r="E1792" i="20"/>
  <c r="B1792" i="20"/>
  <c r="E1791" i="20"/>
  <c r="B1791" i="20"/>
  <c r="E1790" i="20"/>
  <c r="B1790" i="20"/>
  <c r="E1789" i="20"/>
  <c r="B1789" i="20"/>
  <c r="E1788" i="20"/>
  <c r="B1788" i="20"/>
  <c r="E1787" i="20"/>
  <c r="B1787" i="20"/>
  <c r="E1786" i="20"/>
  <c r="B1786" i="20"/>
  <c r="E1785" i="20"/>
  <c r="B1785" i="20"/>
  <c r="E1784" i="20"/>
  <c r="B1784" i="20"/>
  <c r="E1783" i="20"/>
  <c r="B1783" i="20"/>
  <c r="E1782" i="20"/>
  <c r="B1782" i="20"/>
  <c r="E1781" i="20"/>
  <c r="B1781" i="20"/>
  <c r="E1780" i="20"/>
  <c r="B1780" i="20"/>
  <c r="E1779" i="20"/>
  <c r="B1779" i="20"/>
  <c r="E1778" i="20"/>
  <c r="B1778" i="20"/>
  <c r="E1777" i="20"/>
  <c r="B1777" i="20"/>
  <c r="E1776" i="20"/>
  <c r="B1776" i="20"/>
  <c r="E1775" i="20"/>
  <c r="B1775" i="20"/>
  <c r="E1774" i="20"/>
  <c r="B1774" i="20"/>
  <c r="E1773" i="20"/>
  <c r="B1773" i="20"/>
  <c r="E1772" i="20"/>
  <c r="B1772" i="20"/>
  <c r="E1771" i="20"/>
  <c r="B1771" i="20"/>
  <c r="E1770" i="20"/>
  <c r="B1770" i="20"/>
  <c r="E1769" i="20"/>
  <c r="B1769" i="20"/>
  <c r="E1768" i="20"/>
  <c r="B1768" i="20"/>
  <c r="E1767" i="20"/>
  <c r="B1767" i="20"/>
  <c r="E1766" i="20"/>
  <c r="B1766" i="20"/>
  <c r="E1765" i="20"/>
  <c r="B1765" i="20"/>
  <c r="E1764" i="20"/>
  <c r="B1764" i="20"/>
  <c r="E1763" i="20"/>
  <c r="B1763" i="20"/>
  <c r="E1762" i="20"/>
  <c r="B1762" i="20"/>
  <c r="E1761" i="20"/>
  <c r="B1761" i="20"/>
  <c r="E1760" i="20"/>
  <c r="B1760" i="20"/>
  <c r="E1759" i="20"/>
  <c r="B1759" i="20"/>
  <c r="E1758" i="20"/>
  <c r="B1758" i="20"/>
  <c r="E1757" i="20"/>
  <c r="B1757" i="20"/>
  <c r="E1756" i="20"/>
  <c r="B1756" i="20"/>
  <c r="B1755" i="20"/>
  <c r="B1754" i="20"/>
  <c r="B1753" i="20"/>
  <c r="B1752" i="20"/>
  <c r="B1751" i="20"/>
  <c r="B1750" i="20"/>
  <c r="B1749" i="20"/>
  <c r="B1748" i="20"/>
  <c r="B1747" i="20"/>
  <c r="B1746" i="20"/>
  <c r="B1745" i="20"/>
  <c r="B1744" i="20"/>
  <c r="B1743" i="20"/>
  <c r="B1742" i="20"/>
  <c r="B1741" i="20"/>
  <c r="B1740" i="20"/>
  <c r="B1739" i="20"/>
  <c r="B1738" i="20"/>
  <c r="B1737" i="20"/>
  <c r="B1736" i="20"/>
  <c r="B1735" i="20"/>
  <c r="B1734" i="20"/>
  <c r="B1733" i="20"/>
  <c r="B1732" i="20"/>
  <c r="B1731" i="20"/>
  <c r="B1730" i="20"/>
  <c r="B1729" i="20"/>
  <c r="B1728" i="20"/>
  <c r="B1727" i="20"/>
  <c r="B1726" i="20"/>
  <c r="B1725" i="20"/>
  <c r="B1724" i="20"/>
  <c r="E1903" i="20"/>
  <c r="B1903" i="20"/>
  <c r="E1902" i="20"/>
  <c r="B1902" i="20"/>
  <c r="E1901" i="20"/>
  <c r="B1901" i="20"/>
  <c r="E1900" i="20"/>
  <c r="B1900" i="20"/>
  <c r="E1899" i="20"/>
  <c r="B1899" i="20"/>
  <c r="E1898" i="20"/>
  <c r="B1898" i="20"/>
  <c r="E1897" i="20"/>
  <c r="B1897" i="20"/>
  <c r="E1896" i="20"/>
  <c r="B1896" i="20"/>
  <c r="E1895" i="20"/>
  <c r="B1895" i="20"/>
  <c r="E1894" i="20"/>
  <c r="B1894" i="20"/>
  <c r="E1893" i="20"/>
  <c r="B1893" i="20"/>
  <c r="E1892" i="20"/>
  <c r="B1892" i="20"/>
  <c r="E1891" i="20"/>
  <c r="B1891" i="20"/>
  <c r="E1890" i="20"/>
  <c r="B1890" i="20"/>
  <c r="E1889" i="20"/>
  <c r="B1889" i="20"/>
  <c r="E1888" i="20"/>
  <c r="B1888" i="20"/>
  <c r="E1887" i="20"/>
  <c r="B1887" i="20"/>
  <c r="E1886" i="20"/>
  <c r="B1886" i="20"/>
  <c r="E1885" i="20"/>
  <c r="B1885" i="20"/>
  <c r="E1884" i="20"/>
  <c r="B1884" i="20"/>
  <c r="E1883" i="20"/>
  <c r="B1883" i="20"/>
  <c r="E1882" i="20"/>
  <c r="B1882" i="20"/>
  <c r="E1881" i="20"/>
  <c r="B1881" i="20"/>
  <c r="E1880" i="20"/>
  <c r="B1880" i="20"/>
  <c r="E1879" i="20"/>
  <c r="B1879" i="20"/>
  <c r="E1878" i="20"/>
  <c r="B1878" i="20"/>
  <c r="E1877" i="20"/>
  <c r="B1877" i="20"/>
  <c r="E1876" i="20"/>
  <c r="B1876" i="20"/>
  <c r="E1875" i="20"/>
  <c r="B1875" i="20"/>
  <c r="E1874" i="20"/>
  <c r="B1874" i="20"/>
  <c r="E1873" i="20"/>
  <c r="B1873" i="20"/>
  <c r="E1872" i="20"/>
  <c r="B1872" i="20"/>
  <c r="E1871" i="20"/>
  <c r="B1871" i="20"/>
  <c r="E1870" i="20"/>
  <c r="B1870" i="20"/>
  <c r="E1869" i="20"/>
  <c r="B1869" i="20"/>
  <c r="E1868" i="20"/>
  <c r="B1868" i="20"/>
  <c r="E1867" i="20"/>
  <c r="B1867" i="20"/>
  <c r="E1866" i="20"/>
  <c r="B1866" i="20"/>
  <c r="E1865" i="20"/>
  <c r="B1865" i="20"/>
  <c r="E1864" i="20"/>
  <c r="B1864" i="20"/>
  <c r="E1863" i="20"/>
  <c r="B1863" i="20"/>
  <c r="E1862" i="20"/>
  <c r="B1862" i="20"/>
  <c r="E1861" i="20"/>
  <c r="B1861" i="20"/>
  <c r="E1860" i="20"/>
  <c r="B1860" i="20"/>
  <c r="E1859" i="20"/>
  <c r="B1859" i="20"/>
  <c r="E1858" i="20"/>
  <c r="B1858" i="20"/>
  <c r="E1857" i="20"/>
  <c r="B1857" i="20"/>
  <c r="E1856" i="20"/>
  <c r="B1856" i="20"/>
  <c r="E1855" i="20"/>
  <c r="B1855" i="20"/>
  <c r="E1854" i="20"/>
  <c r="B1854" i="20"/>
  <c r="E1853" i="20"/>
  <c r="B1853" i="20"/>
  <c r="E1852" i="20"/>
  <c r="B1852" i="20"/>
  <c r="E1851" i="20"/>
  <c r="B1851" i="20"/>
  <c r="E1850" i="20"/>
  <c r="B1850" i="20"/>
  <c r="E1849" i="20"/>
  <c r="B1849" i="20"/>
  <c r="E1848" i="20"/>
  <c r="B1848" i="20"/>
  <c r="E1847" i="20"/>
  <c r="B1847" i="20"/>
  <c r="E1846" i="20"/>
  <c r="B1846" i="20"/>
  <c r="B1845" i="20"/>
  <c r="B1844" i="20"/>
  <c r="B1843" i="20"/>
  <c r="B1842" i="20"/>
  <c r="B1841" i="20"/>
  <c r="B1840" i="20"/>
  <c r="B1839" i="20"/>
  <c r="B1838" i="20"/>
  <c r="B1837" i="20"/>
  <c r="B1836" i="20"/>
  <c r="B1835" i="20"/>
  <c r="B1834" i="20"/>
  <c r="B1833" i="20"/>
  <c r="B1832" i="20"/>
  <c r="B1831" i="20"/>
  <c r="B1830" i="20"/>
  <c r="B1829" i="20"/>
  <c r="B1828" i="20"/>
  <c r="B1827" i="20"/>
  <c r="B1826" i="20"/>
  <c r="B1825" i="20"/>
  <c r="B1824" i="20"/>
  <c r="B1823" i="20"/>
  <c r="B1822" i="20"/>
  <c r="B1821" i="20"/>
  <c r="B1820" i="20"/>
  <c r="B1819" i="20"/>
  <c r="B1818" i="20"/>
  <c r="B1817" i="20"/>
  <c r="B1816" i="20"/>
  <c r="B1815" i="20"/>
  <c r="B1814" i="20"/>
  <c r="E1993" i="20"/>
  <c r="B1993" i="20"/>
  <c r="E1992" i="20"/>
  <c r="B1992" i="20"/>
  <c r="E1991" i="20"/>
  <c r="B1991" i="20"/>
  <c r="E1990" i="20"/>
  <c r="B1990" i="20"/>
  <c r="E1989" i="20"/>
  <c r="B1989" i="20"/>
  <c r="E1988" i="20"/>
  <c r="B1988" i="20"/>
  <c r="E1987" i="20"/>
  <c r="B1987" i="20"/>
  <c r="E1986" i="20"/>
  <c r="B1986" i="20"/>
  <c r="E1985" i="20"/>
  <c r="B1985" i="20"/>
  <c r="E1984" i="20"/>
  <c r="B1984" i="20"/>
  <c r="E1983" i="20"/>
  <c r="B1983" i="20"/>
  <c r="E1982" i="20"/>
  <c r="B1982" i="20"/>
  <c r="E1981" i="20"/>
  <c r="B1981" i="20"/>
  <c r="E1980" i="20"/>
  <c r="B1980" i="20"/>
  <c r="E1979" i="20"/>
  <c r="B1979" i="20"/>
  <c r="E1978" i="20"/>
  <c r="B1978" i="20"/>
  <c r="E1977" i="20"/>
  <c r="B1977" i="20"/>
  <c r="E1976" i="20"/>
  <c r="B1976" i="20"/>
  <c r="E1975" i="20"/>
  <c r="B1975" i="20"/>
  <c r="E1974" i="20"/>
  <c r="B1974" i="20"/>
  <c r="E1973" i="20"/>
  <c r="B1973" i="20"/>
  <c r="E1972" i="20"/>
  <c r="B1972" i="20"/>
  <c r="E1971" i="20"/>
  <c r="B1971" i="20"/>
  <c r="E1970" i="20"/>
  <c r="B1970" i="20"/>
  <c r="E1969" i="20"/>
  <c r="B1969" i="20"/>
  <c r="E1968" i="20"/>
  <c r="B1968" i="20"/>
  <c r="E1967" i="20"/>
  <c r="B1967" i="20"/>
  <c r="E1966" i="20"/>
  <c r="B1966" i="20"/>
  <c r="E1965" i="20"/>
  <c r="B1965" i="20"/>
  <c r="E1964" i="20"/>
  <c r="B1964" i="20"/>
  <c r="E1963" i="20"/>
  <c r="B1963" i="20"/>
  <c r="E1962" i="20"/>
  <c r="B1962" i="20"/>
  <c r="E1961" i="20"/>
  <c r="B1961" i="20"/>
  <c r="E1960" i="20"/>
  <c r="B1960" i="20"/>
  <c r="E1959" i="20"/>
  <c r="B1959" i="20"/>
  <c r="E1958" i="20"/>
  <c r="B1958" i="20"/>
  <c r="E1957" i="20"/>
  <c r="B1957" i="20"/>
  <c r="E1956" i="20"/>
  <c r="B1956" i="20"/>
  <c r="E1955" i="20"/>
  <c r="B1955" i="20"/>
  <c r="E1954" i="20"/>
  <c r="B1954" i="20"/>
  <c r="E1953" i="20"/>
  <c r="B1953" i="20"/>
  <c r="E1952" i="20"/>
  <c r="B1952" i="20"/>
  <c r="E1951" i="20"/>
  <c r="B1951" i="20"/>
  <c r="E1950" i="20"/>
  <c r="B1950" i="20"/>
  <c r="E1949" i="20"/>
  <c r="B1949" i="20"/>
  <c r="E1948" i="20"/>
  <c r="B1948" i="20"/>
  <c r="E1947" i="20"/>
  <c r="B1947" i="20"/>
  <c r="E1946" i="20"/>
  <c r="B1946" i="20"/>
  <c r="E1945" i="20"/>
  <c r="B1945" i="20"/>
  <c r="E1944" i="20"/>
  <c r="B1944" i="20"/>
  <c r="E1943" i="20"/>
  <c r="B1943" i="20"/>
  <c r="E1942" i="20"/>
  <c r="B1942" i="20"/>
  <c r="E1941" i="20"/>
  <c r="B1941" i="20"/>
  <c r="E1940" i="20"/>
  <c r="B1940" i="20"/>
  <c r="E1939" i="20"/>
  <c r="B1939" i="20"/>
  <c r="E1938" i="20"/>
  <c r="B1938" i="20"/>
  <c r="E1937" i="20"/>
  <c r="B1937" i="20"/>
  <c r="E1936" i="20"/>
  <c r="B1936" i="20"/>
  <c r="B1935" i="20"/>
  <c r="B1934" i="20"/>
  <c r="B1933" i="20"/>
  <c r="B1932" i="20"/>
  <c r="B1931" i="20"/>
  <c r="B1930" i="20"/>
  <c r="B1929" i="20"/>
  <c r="B1928" i="20"/>
  <c r="B1927" i="20"/>
  <c r="B1926" i="20"/>
  <c r="B1925" i="20"/>
  <c r="B1924" i="20"/>
  <c r="B1923" i="20"/>
  <c r="B1922" i="20"/>
  <c r="B1921" i="20"/>
  <c r="B1920" i="20"/>
  <c r="B1919" i="20"/>
  <c r="B1918" i="20"/>
  <c r="B1917" i="20"/>
  <c r="B1916" i="20"/>
  <c r="B1915" i="20"/>
  <c r="B1914" i="20"/>
  <c r="B1913" i="20"/>
  <c r="B1912" i="20"/>
  <c r="B1911" i="20"/>
  <c r="B1910" i="20"/>
  <c r="B1909" i="20"/>
  <c r="B1908" i="20"/>
  <c r="B1907" i="20"/>
  <c r="B1906" i="20"/>
  <c r="B1905" i="20"/>
  <c r="B1904" i="20"/>
  <c r="E2083" i="20"/>
  <c r="B2083" i="20"/>
  <c r="E2082" i="20"/>
  <c r="B2082" i="20"/>
  <c r="E2081" i="20"/>
  <c r="B2081" i="20"/>
  <c r="E2080" i="20"/>
  <c r="B2080" i="20"/>
  <c r="E2079" i="20"/>
  <c r="B2079" i="20"/>
  <c r="E2078" i="20"/>
  <c r="B2078" i="20"/>
  <c r="E2077" i="20"/>
  <c r="B2077" i="20"/>
  <c r="E2076" i="20"/>
  <c r="B2076" i="20"/>
  <c r="E2075" i="20"/>
  <c r="B2075" i="20"/>
  <c r="E2074" i="20"/>
  <c r="B2074" i="20"/>
  <c r="E2073" i="20"/>
  <c r="B2073" i="20"/>
  <c r="E2072" i="20"/>
  <c r="B2072" i="20"/>
  <c r="E2071" i="20"/>
  <c r="B2071" i="20"/>
  <c r="E2070" i="20"/>
  <c r="B2070" i="20"/>
  <c r="E2069" i="20"/>
  <c r="B2069" i="20"/>
  <c r="E2068" i="20"/>
  <c r="B2068" i="20"/>
  <c r="E2067" i="20"/>
  <c r="B2067" i="20"/>
  <c r="E2066" i="20"/>
  <c r="B2066" i="20"/>
  <c r="E2065" i="20"/>
  <c r="B2065" i="20"/>
  <c r="E2064" i="20"/>
  <c r="B2064" i="20"/>
  <c r="E2063" i="20"/>
  <c r="B2063" i="20"/>
  <c r="E2062" i="20"/>
  <c r="B2062" i="20"/>
  <c r="E2061" i="20"/>
  <c r="B2061" i="20"/>
  <c r="E2060" i="20"/>
  <c r="B2060" i="20"/>
  <c r="E2059" i="20"/>
  <c r="B2059" i="20"/>
  <c r="E2058" i="20"/>
  <c r="B2058" i="20"/>
  <c r="E2057" i="20"/>
  <c r="B2057" i="20"/>
  <c r="E2056" i="20"/>
  <c r="B2056" i="20"/>
  <c r="E2055" i="20"/>
  <c r="B2055" i="20"/>
  <c r="E2054" i="20"/>
  <c r="B2054" i="20"/>
  <c r="E2053" i="20"/>
  <c r="B2053" i="20"/>
  <c r="E2052" i="20"/>
  <c r="B2052" i="20"/>
  <c r="E2051" i="20"/>
  <c r="B2051" i="20"/>
  <c r="E2050" i="20"/>
  <c r="B2050" i="20"/>
  <c r="E2049" i="20"/>
  <c r="B2049" i="20"/>
  <c r="E2048" i="20"/>
  <c r="B2048" i="20"/>
  <c r="E2047" i="20"/>
  <c r="B2047" i="20"/>
  <c r="E2046" i="20"/>
  <c r="B2046" i="20"/>
  <c r="E2045" i="20"/>
  <c r="B2045" i="20"/>
  <c r="E2044" i="20"/>
  <c r="B2044" i="20"/>
  <c r="E2043" i="20"/>
  <c r="B2043" i="20"/>
  <c r="E2042" i="20"/>
  <c r="B2042" i="20"/>
  <c r="E2041" i="20"/>
  <c r="B2041" i="20"/>
  <c r="E2040" i="20"/>
  <c r="B2040" i="20"/>
  <c r="E2039" i="20"/>
  <c r="B2039" i="20"/>
  <c r="E2038" i="20"/>
  <c r="B2038" i="20"/>
  <c r="E2037" i="20"/>
  <c r="B2037" i="20"/>
  <c r="E2036" i="20"/>
  <c r="B2036" i="20"/>
  <c r="E2035" i="20"/>
  <c r="B2035" i="20"/>
  <c r="E2034" i="20"/>
  <c r="B2034" i="20"/>
  <c r="E2033" i="20"/>
  <c r="B2033" i="20"/>
  <c r="E2032" i="20"/>
  <c r="B2032" i="20"/>
  <c r="E2031" i="20"/>
  <c r="B2031" i="20"/>
  <c r="E2030" i="20"/>
  <c r="B2030" i="20"/>
  <c r="E2029" i="20"/>
  <c r="B2029" i="20"/>
  <c r="E2028" i="20"/>
  <c r="B2028" i="20"/>
  <c r="E2027" i="20"/>
  <c r="B2027" i="20"/>
  <c r="E2026" i="20"/>
  <c r="B2026" i="20"/>
  <c r="B2025" i="20"/>
  <c r="B2024" i="20"/>
  <c r="B2023" i="20"/>
  <c r="B2022" i="20"/>
  <c r="B2021" i="20"/>
  <c r="B2020" i="20"/>
  <c r="B2019" i="20"/>
  <c r="B2018" i="20"/>
  <c r="B2017" i="20"/>
  <c r="B2016" i="20"/>
  <c r="B2015" i="20"/>
  <c r="B2014" i="20"/>
  <c r="B2013" i="20"/>
  <c r="B2012" i="20"/>
  <c r="B2011" i="20"/>
  <c r="B2010" i="20"/>
  <c r="B2009" i="20"/>
  <c r="B2008" i="20"/>
  <c r="B2007" i="20"/>
  <c r="B2006" i="20"/>
  <c r="B2005" i="20"/>
  <c r="B2004" i="20"/>
  <c r="B2003" i="20"/>
  <c r="B2002" i="20"/>
  <c r="B2001" i="20"/>
  <c r="B2000" i="20"/>
  <c r="B1999" i="20"/>
  <c r="B1998" i="20"/>
  <c r="B1997" i="20"/>
  <c r="B1996" i="20"/>
  <c r="B1995" i="20"/>
  <c r="B1994" i="20"/>
  <c r="E2173" i="20"/>
  <c r="B2173" i="20"/>
  <c r="E2172" i="20"/>
  <c r="B2172" i="20"/>
  <c r="E2171" i="20"/>
  <c r="B2171" i="20"/>
  <c r="E2170" i="20"/>
  <c r="B2170" i="20"/>
  <c r="E2169" i="20"/>
  <c r="B2169" i="20"/>
  <c r="E2168" i="20"/>
  <c r="B2168" i="20"/>
  <c r="E2167" i="20"/>
  <c r="B2167" i="20"/>
  <c r="E2166" i="20"/>
  <c r="B2166" i="20"/>
  <c r="E2165" i="20"/>
  <c r="B2165" i="20"/>
  <c r="E2164" i="20"/>
  <c r="B2164" i="20"/>
  <c r="E2163" i="20"/>
  <c r="B2163" i="20"/>
  <c r="E2162" i="20"/>
  <c r="B2162" i="20"/>
  <c r="E2161" i="20"/>
  <c r="B2161" i="20"/>
  <c r="E2160" i="20"/>
  <c r="B2160" i="20"/>
  <c r="E2159" i="20"/>
  <c r="B2159" i="20"/>
  <c r="E2158" i="20"/>
  <c r="B2158" i="20"/>
  <c r="E2157" i="20"/>
  <c r="B2157" i="20"/>
  <c r="E2156" i="20"/>
  <c r="B2156" i="20"/>
  <c r="E2155" i="20"/>
  <c r="B2155" i="20"/>
  <c r="E2154" i="20"/>
  <c r="B2154" i="20"/>
  <c r="E2153" i="20"/>
  <c r="B2153" i="20"/>
  <c r="E2152" i="20"/>
  <c r="B2152" i="20"/>
  <c r="E2151" i="20"/>
  <c r="B2151" i="20"/>
  <c r="E2150" i="20"/>
  <c r="B2150" i="20"/>
  <c r="E2149" i="20"/>
  <c r="B2149" i="20"/>
  <c r="E2148" i="20"/>
  <c r="B2148" i="20"/>
  <c r="E2147" i="20"/>
  <c r="B2147" i="20"/>
  <c r="E2146" i="20"/>
  <c r="B2146" i="20"/>
  <c r="E2145" i="20"/>
  <c r="B2145" i="20"/>
  <c r="E2144" i="20"/>
  <c r="B2144" i="20"/>
  <c r="E2143" i="20"/>
  <c r="B2143" i="20"/>
  <c r="E2142" i="20"/>
  <c r="B2142" i="20"/>
  <c r="E2141" i="20"/>
  <c r="B2141" i="20"/>
  <c r="E2140" i="20"/>
  <c r="B2140" i="20"/>
  <c r="E2139" i="20"/>
  <c r="B2139" i="20"/>
  <c r="E2138" i="20"/>
  <c r="B2138" i="20"/>
  <c r="E2137" i="20"/>
  <c r="B2137" i="20"/>
  <c r="E2136" i="20"/>
  <c r="B2136" i="20"/>
  <c r="E2135" i="20"/>
  <c r="B2135" i="20"/>
  <c r="E2134" i="20"/>
  <c r="B2134" i="20"/>
  <c r="E2133" i="20"/>
  <c r="B2133" i="20"/>
  <c r="E2132" i="20"/>
  <c r="B2132" i="20"/>
  <c r="E2131" i="20"/>
  <c r="B2131" i="20"/>
  <c r="E2130" i="20"/>
  <c r="B2130" i="20"/>
  <c r="E2129" i="20"/>
  <c r="B2129" i="20"/>
  <c r="E2128" i="20"/>
  <c r="B2128" i="20"/>
  <c r="E2127" i="20"/>
  <c r="B2127" i="20"/>
  <c r="E2126" i="20"/>
  <c r="B2126" i="20"/>
  <c r="E2125" i="20"/>
  <c r="B2125" i="20"/>
  <c r="E2124" i="20"/>
  <c r="B2124" i="20"/>
  <c r="E2123" i="20"/>
  <c r="B2123" i="20"/>
  <c r="E2122" i="20"/>
  <c r="B2122" i="20"/>
  <c r="E2121" i="20"/>
  <c r="B2121" i="20"/>
  <c r="E2120" i="20"/>
  <c r="B2120" i="20"/>
  <c r="E2119" i="20"/>
  <c r="B2119" i="20"/>
  <c r="E2118" i="20"/>
  <c r="B2118" i="20"/>
  <c r="E2117" i="20"/>
  <c r="B2117" i="20"/>
  <c r="E2116" i="20"/>
  <c r="B2116" i="20"/>
  <c r="B2115" i="20"/>
  <c r="B2114" i="20"/>
  <c r="B2113" i="20"/>
  <c r="B2112" i="20"/>
  <c r="B2111" i="20"/>
  <c r="B2110" i="20"/>
  <c r="B2109" i="20"/>
  <c r="B2108" i="20"/>
  <c r="B2107" i="20"/>
  <c r="B2106" i="20"/>
  <c r="B2105" i="20"/>
  <c r="B2104" i="20"/>
  <c r="B2103" i="20"/>
  <c r="B2102" i="20"/>
  <c r="B2101" i="20"/>
  <c r="B2100" i="20"/>
  <c r="B2099" i="20"/>
  <c r="B2098" i="20"/>
  <c r="B2097" i="20"/>
  <c r="B2096" i="20"/>
  <c r="B2095" i="20"/>
  <c r="B2094" i="20"/>
  <c r="B2093" i="20"/>
  <c r="B2092" i="20"/>
  <c r="B2091" i="20"/>
  <c r="B2090" i="20"/>
  <c r="B2089" i="20"/>
  <c r="B2088" i="20"/>
  <c r="B2087" i="20"/>
  <c r="B2086" i="20"/>
  <c r="B2085" i="20"/>
  <c r="B2084" i="20"/>
  <c r="E2263" i="20"/>
  <c r="B2263" i="20"/>
  <c r="E2262" i="20"/>
  <c r="B2262" i="20"/>
  <c r="E2261" i="20"/>
  <c r="B2261" i="20"/>
  <c r="E2260" i="20"/>
  <c r="B2260" i="20"/>
  <c r="E2259" i="20"/>
  <c r="B2259" i="20"/>
  <c r="E2258" i="20"/>
  <c r="B2258" i="20"/>
  <c r="E2257" i="20"/>
  <c r="B2257" i="20"/>
  <c r="E2256" i="20"/>
  <c r="B2256" i="20"/>
  <c r="E2255" i="20"/>
  <c r="B2255" i="20"/>
  <c r="E2254" i="20"/>
  <c r="B2254" i="20"/>
  <c r="E2253" i="20"/>
  <c r="B2253" i="20"/>
  <c r="E2252" i="20"/>
  <c r="B2252" i="20"/>
  <c r="E2251" i="20"/>
  <c r="B2251" i="20"/>
  <c r="E2250" i="20"/>
  <c r="B2250" i="20"/>
  <c r="E2249" i="20"/>
  <c r="B2249" i="20"/>
  <c r="E2248" i="20"/>
  <c r="B2248" i="20"/>
  <c r="E2247" i="20"/>
  <c r="B2247" i="20"/>
  <c r="E2246" i="20"/>
  <c r="B2246" i="20"/>
  <c r="E2245" i="20"/>
  <c r="B2245" i="20"/>
  <c r="E2244" i="20"/>
  <c r="B2244" i="20"/>
  <c r="E2243" i="20"/>
  <c r="B2243" i="20"/>
  <c r="E2242" i="20"/>
  <c r="B2242" i="20"/>
  <c r="E2241" i="20"/>
  <c r="B2241" i="20"/>
  <c r="E2240" i="20"/>
  <c r="B2240" i="20"/>
  <c r="E2239" i="20"/>
  <c r="B2239" i="20"/>
  <c r="E2238" i="20"/>
  <c r="B2238" i="20"/>
  <c r="E2237" i="20"/>
  <c r="B2237" i="20"/>
  <c r="E2236" i="20"/>
  <c r="B2236" i="20"/>
  <c r="E2235" i="20"/>
  <c r="B2235" i="20"/>
  <c r="E2234" i="20"/>
  <c r="B2234" i="20"/>
  <c r="E2233" i="20"/>
  <c r="B2233" i="20"/>
  <c r="E2232" i="20"/>
  <c r="B2232" i="20"/>
  <c r="E2231" i="20"/>
  <c r="B2231" i="20"/>
  <c r="E2230" i="20"/>
  <c r="B2230" i="20"/>
  <c r="E2229" i="20"/>
  <c r="B2229" i="20"/>
  <c r="E2228" i="20"/>
  <c r="B2228" i="20"/>
  <c r="E2227" i="20"/>
  <c r="B2227" i="20"/>
  <c r="E2226" i="20"/>
  <c r="B2226" i="20"/>
  <c r="E2225" i="20"/>
  <c r="B2225" i="20"/>
  <c r="E2224" i="20"/>
  <c r="B2224" i="20"/>
  <c r="E2223" i="20"/>
  <c r="B2223" i="20"/>
  <c r="E2222" i="20"/>
  <c r="B2222" i="20"/>
  <c r="E2221" i="20"/>
  <c r="B2221" i="20"/>
  <c r="E2220" i="20"/>
  <c r="B2220" i="20"/>
  <c r="E2219" i="20"/>
  <c r="B2219" i="20"/>
  <c r="E2218" i="20"/>
  <c r="B2218" i="20"/>
  <c r="E2217" i="20"/>
  <c r="B2217" i="20"/>
  <c r="E2216" i="20"/>
  <c r="B2216" i="20"/>
  <c r="E2215" i="20"/>
  <c r="B2215" i="20"/>
  <c r="E2214" i="20"/>
  <c r="B2214" i="20"/>
  <c r="E2213" i="20"/>
  <c r="B2213" i="20"/>
  <c r="E2212" i="20"/>
  <c r="B2212" i="20"/>
  <c r="E2211" i="20"/>
  <c r="B2211" i="20"/>
  <c r="E2210" i="20"/>
  <c r="B2210" i="20"/>
  <c r="E2209" i="20"/>
  <c r="B2209" i="20"/>
  <c r="E2208" i="20"/>
  <c r="B2208" i="20"/>
  <c r="E2207" i="20"/>
  <c r="B2207" i="20"/>
  <c r="E2206" i="20"/>
  <c r="B2206" i="20"/>
  <c r="B2205" i="20"/>
  <c r="B2204" i="20"/>
  <c r="B2203" i="20"/>
  <c r="B2202" i="20"/>
  <c r="B2201" i="20"/>
  <c r="B2200" i="20"/>
  <c r="B2199" i="20"/>
  <c r="B2198" i="20"/>
  <c r="B2197" i="20"/>
  <c r="B2196" i="20"/>
  <c r="B2195" i="20"/>
  <c r="B2194" i="20"/>
  <c r="B2193" i="20"/>
  <c r="B2192" i="20"/>
  <c r="B2191" i="20"/>
  <c r="B2190" i="20"/>
  <c r="B2189" i="20"/>
  <c r="B2188" i="20"/>
  <c r="B2187" i="20"/>
  <c r="B2186" i="20"/>
  <c r="B2185" i="20"/>
  <c r="B2184" i="20"/>
  <c r="B2183" i="20"/>
  <c r="B2182" i="20"/>
  <c r="H2181" i="20"/>
  <c r="C2181" i="20" s="1"/>
  <c r="B2181" i="20"/>
  <c r="H2180" i="20"/>
  <c r="C2180" i="20" s="1"/>
  <c r="B2180" i="20"/>
  <c r="H2179" i="20"/>
  <c r="C2179" i="20" s="1"/>
  <c r="B2179" i="20"/>
  <c r="H2178" i="20"/>
  <c r="C2178" i="20" s="1"/>
  <c r="B2178" i="20"/>
  <c r="H2177" i="20"/>
  <c r="C2177" i="20" s="1"/>
  <c r="B2177" i="20"/>
  <c r="H2176" i="20"/>
  <c r="C2176" i="20" s="1"/>
  <c r="B2176" i="20"/>
  <c r="H2175" i="20"/>
  <c r="C2175" i="20" s="1"/>
  <c r="B2175" i="20"/>
  <c r="H2174" i="20"/>
  <c r="C2174" i="20" s="1"/>
  <c r="B2174" i="20"/>
  <c r="E2353" i="20"/>
  <c r="B2353" i="20"/>
  <c r="E2352" i="20"/>
  <c r="B2352" i="20"/>
  <c r="E2351" i="20"/>
  <c r="B2351" i="20"/>
  <c r="E2350" i="20"/>
  <c r="B2350" i="20"/>
  <c r="E2349" i="20"/>
  <c r="B2349" i="20"/>
  <c r="E2348" i="20"/>
  <c r="B2348" i="20"/>
  <c r="E2347" i="20"/>
  <c r="B2347" i="20"/>
  <c r="E2346" i="20"/>
  <c r="B2346" i="20"/>
  <c r="E2345" i="20"/>
  <c r="B2345" i="20"/>
  <c r="E2344" i="20"/>
  <c r="B2344" i="20"/>
  <c r="E2343" i="20"/>
  <c r="B2343" i="20"/>
  <c r="E2342" i="20"/>
  <c r="B2342" i="20"/>
  <c r="E2341" i="20"/>
  <c r="B2341" i="20"/>
  <c r="E2340" i="20"/>
  <c r="B2340" i="20"/>
  <c r="E2339" i="20"/>
  <c r="B2339" i="20"/>
  <c r="E2338" i="20"/>
  <c r="B2338" i="20"/>
  <c r="E2337" i="20"/>
  <c r="B2337" i="20"/>
  <c r="E2336" i="20"/>
  <c r="B2336" i="20"/>
  <c r="E2335" i="20"/>
  <c r="B2335" i="20"/>
  <c r="E2334" i="20"/>
  <c r="B2334" i="20"/>
  <c r="E2333" i="20"/>
  <c r="B2333" i="20"/>
  <c r="E2332" i="20"/>
  <c r="B2332" i="20"/>
  <c r="E2331" i="20"/>
  <c r="B2331" i="20"/>
  <c r="E2330" i="20"/>
  <c r="B2330" i="20"/>
  <c r="E2329" i="20"/>
  <c r="B2329" i="20"/>
  <c r="E2328" i="20"/>
  <c r="B2328" i="20"/>
  <c r="E2327" i="20"/>
  <c r="B2327" i="20"/>
  <c r="E2326" i="20"/>
  <c r="B2326" i="20"/>
  <c r="E2325" i="20"/>
  <c r="B2325" i="20"/>
  <c r="E2324" i="20"/>
  <c r="B2324" i="20"/>
  <c r="E2323" i="20"/>
  <c r="B2323" i="20"/>
  <c r="E2322" i="20"/>
  <c r="B2322" i="20"/>
  <c r="E2321" i="20"/>
  <c r="B2321" i="20"/>
  <c r="E2320" i="20"/>
  <c r="B2320" i="20"/>
  <c r="E2319" i="20"/>
  <c r="B2319" i="20"/>
  <c r="E2318" i="20"/>
  <c r="B2318" i="20"/>
  <c r="E2317" i="20"/>
  <c r="B2317" i="20"/>
  <c r="E2316" i="20"/>
  <c r="B2316" i="20"/>
  <c r="E2315" i="20"/>
  <c r="B2315" i="20"/>
  <c r="E2314" i="20"/>
  <c r="B2314" i="20"/>
  <c r="E2313" i="20"/>
  <c r="B2313" i="20"/>
  <c r="E2312" i="20"/>
  <c r="B2312" i="20"/>
  <c r="E2311" i="20"/>
  <c r="B2311" i="20"/>
  <c r="E2310" i="20"/>
  <c r="B2310" i="20"/>
  <c r="E2309" i="20"/>
  <c r="B2309" i="20"/>
  <c r="E2308" i="20"/>
  <c r="B2308" i="20"/>
  <c r="E2307" i="20"/>
  <c r="B2307" i="20"/>
  <c r="E2306" i="20"/>
  <c r="B2306" i="20"/>
  <c r="E2305" i="20"/>
  <c r="B2305" i="20"/>
  <c r="E2304" i="20"/>
  <c r="B2304" i="20"/>
  <c r="E2303" i="20"/>
  <c r="B2303" i="20"/>
  <c r="E2302" i="20"/>
  <c r="B2302" i="20"/>
  <c r="E2301" i="20"/>
  <c r="B2301" i="20"/>
  <c r="E2300" i="20"/>
  <c r="B2300" i="20"/>
  <c r="E2299" i="20"/>
  <c r="B2299" i="20"/>
  <c r="E2298" i="20"/>
  <c r="B2298" i="20"/>
  <c r="E2297" i="20"/>
  <c r="B2297" i="20"/>
  <c r="E2296" i="20"/>
  <c r="B2296" i="20"/>
  <c r="B2295" i="20"/>
  <c r="B2294" i="20"/>
  <c r="B2293" i="20"/>
  <c r="B2292" i="20"/>
  <c r="B2291" i="20"/>
  <c r="B2290" i="20"/>
  <c r="B2289" i="20"/>
  <c r="B2288" i="20"/>
  <c r="B2287" i="20"/>
  <c r="B2286" i="20"/>
  <c r="B2285" i="20"/>
  <c r="B2284" i="20"/>
  <c r="B2283" i="20"/>
  <c r="B2282" i="20"/>
  <c r="B2281" i="20"/>
  <c r="B2280" i="20"/>
  <c r="B2279" i="20"/>
  <c r="B2278" i="20"/>
  <c r="B2277" i="20"/>
  <c r="B2276" i="20"/>
  <c r="B2275" i="20"/>
  <c r="B2274" i="20"/>
  <c r="B2273" i="20"/>
  <c r="B2272" i="20"/>
  <c r="B2271" i="20"/>
  <c r="B2270" i="20"/>
  <c r="B2269" i="20"/>
  <c r="B2268" i="20"/>
  <c r="B2267" i="20"/>
  <c r="B2266" i="20"/>
  <c r="B2265" i="20"/>
  <c r="B2264" i="20"/>
  <c r="H1723" i="20"/>
  <c r="C1723" i="20" s="1"/>
  <c r="H1722" i="20"/>
  <c r="C1722" i="20" s="1"/>
  <c r="H1721" i="20"/>
  <c r="C1721" i="20" s="1"/>
  <c r="H1720" i="20"/>
  <c r="C1720" i="20" s="1"/>
  <c r="H1719" i="20"/>
  <c r="C1719" i="20" s="1"/>
  <c r="H1718" i="20"/>
  <c r="C1718" i="20" s="1"/>
  <c r="H1717" i="20"/>
  <c r="C1717" i="20" s="1"/>
  <c r="H1716" i="20"/>
  <c r="C1716" i="20" s="1"/>
  <c r="H1715" i="20"/>
  <c r="C1715" i="20" s="1"/>
  <c r="H1714" i="20"/>
  <c r="C1714" i="20" s="1"/>
  <c r="H1713" i="20"/>
  <c r="C1713" i="20" s="1"/>
  <c r="H1712" i="20"/>
  <c r="C1712" i="20" s="1"/>
  <c r="H1711" i="20"/>
  <c r="C1711" i="20" s="1"/>
  <c r="H1710" i="20"/>
  <c r="C1710" i="20" s="1"/>
  <c r="H1709" i="20"/>
  <c r="C1709" i="20" s="1"/>
  <c r="H1708" i="20"/>
  <c r="C1708" i="20" s="1"/>
  <c r="H1707" i="20"/>
  <c r="C1707" i="20" s="1"/>
  <c r="H1706" i="20"/>
  <c r="C1706" i="20" s="1"/>
  <c r="H1705" i="20"/>
  <c r="C1705" i="20" s="1"/>
  <c r="H1704" i="20"/>
  <c r="C1704" i="20" s="1"/>
  <c r="H1703" i="20"/>
  <c r="C1703" i="20" s="1"/>
  <c r="H1702" i="20"/>
  <c r="C1702" i="20" s="1"/>
  <c r="H1701" i="20"/>
  <c r="C1701" i="20" s="1"/>
  <c r="H1700" i="20"/>
  <c r="C1700" i="20" s="1"/>
  <c r="H1699" i="20"/>
  <c r="C1699" i="20" s="1"/>
  <c r="H1698" i="20"/>
  <c r="C1698" i="20" s="1"/>
  <c r="H1697" i="20"/>
  <c r="C1697" i="20" s="1"/>
  <c r="H1696" i="20"/>
  <c r="C1696" i="20" s="1"/>
  <c r="H1695" i="20"/>
  <c r="C1695" i="20" s="1"/>
  <c r="H1694" i="20"/>
  <c r="C1694" i="20" s="1"/>
  <c r="H1693" i="20"/>
  <c r="C1693" i="20" s="1"/>
  <c r="H1692" i="20"/>
  <c r="C1692" i="20" s="1"/>
  <c r="H1691" i="20"/>
  <c r="C1691" i="20" s="1"/>
  <c r="H1690" i="20"/>
  <c r="C1690" i="20" s="1"/>
  <c r="H1689" i="20"/>
  <c r="C1689" i="20" s="1"/>
  <c r="H1688" i="20"/>
  <c r="C1688" i="20" s="1"/>
  <c r="H1687" i="20"/>
  <c r="C1687" i="20" s="1"/>
  <c r="H1686" i="20"/>
  <c r="C1686" i="20" s="1"/>
  <c r="H1685" i="20"/>
  <c r="C1685" i="20" s="1"/>
  <c r="H1684" i="20"/>
  <c r="C1684" i="20" s="1"/>
  <c r="H1683" i="20"/>
  <c r="C1683" i="20" s="1"/>
  <c r="H1682" i="20"/>
  <c r="C1682" i="20" s="1"/>
  <c r="H1681" i="20"/>
  <c r="C1681" i="20" s="1"/>
  <c r="H1680" i="20"/>
  <c r="C1680" i="20" s="1"/>
  <c r="H1679" i="20"/>
  <c r="C1679" i="20" s="1"/>
  <c r="H1678" i="20"/>
  <c r="C1678" i="20" s="1"/>
  <c r="H1677" i="20"/>
  <c r="C1677" i="20" s="1"/>
  <c r="H1676" i="20"/>
  <c r="C1676" i="20" s="1"/>
  <c r="H1675" i="20"/>
  <c r="C1675" i="20" s="1"/>
  <c r="H1674" i="20"/>
  <c r="C1674" i="20" s="1"/>
  <c r="H1673" i="20"/>
  <c r="C1673" i="20" s="1"/>
  <c r="H1672" i="20"/>
  <c r="C1672" i="20" s="1"/>
  <c r="H1671" i="20"/>
  <c r="C1671" i="20" s="1"/>
  <c r="H1670" i="20"/>
  <c r="C1670" i="20" s="1"/>
  <c r="H1669" i="20"/>
  <c r="C1669" i="20" s="1"/>
  <c r="H1668" i="20"/>
  <c r="C1668" i="20" s="1"/>
  <c r="H1667" i="20"/>
  <c r="C1667" i="20" s="1"/>
  <c r="H1666" i="20"/>
  <c r="C1666" i="20" s="1"/>
  <c r="H1665" i="20"/>
  <c r="C1665" i="20" s="1"/>
  <c r="H1664" i="20"/>
  <c r="C1664" i="20" s="1"/>
  <c r="H1663" i="20"/>
  <c r="C1663" i="20" s="1"/>
  <c r="H1662" i="20"/>
  <c r="C1662" i="20" s="1"/>
  <c r="H1661" i="20"/>
  <c r="C1661" i="20" s="1"/>
  <c r="H1660" i="20"/>
  <c r="C1660" i="20" s="1"/>
  <c r="H1659" i="20"/>
  <c r="C1659" i="20" s="1"/>
  <c r="H1658" i="20"/>
  <c r="C1658" i="20" s="1"/>
  <c r="H1657" i="20"/>
  <c r="C1657" i="20" s="1"/>
  <c r="H1656" i="20"/>
  <c r="C1656" i="20" s="1"/>
  <c r="H1655" i="20"/>
  <c r="C1655" i="20" s="1"/>
  <c r="H1654" i="20"/>
  <c r="C1654" i="20" s="1"/>
  <c r="H1653" i="20"/>
  <c r="C1653" i="20" s="1"/>
  <c r="H1652" i="20"/>
  <c r="C1652" i="20" s="1"/>
  <c r="H1651" i="20"/>
  <c r="C1651" i="20" s="1"/>
  <c r="H1650" i="20"/>
  <c r="C1650" i="20" s="1"/>
  <c r="H1649" i="20"/>
  <c r="C1649" i="20" s="1"/>
  <c r="H1648" i="20"/>
  <c r="C1648" i="20" s="1"/>
  <c r="H1647" i="20"/>
  <c r="C1647" i="20" s="1"/>
  <c r="H1646" i="20"/>
  <c r="C1646" i="20" s="1"/>
  <c r="H1645" i="20"/>
  <c r="C1645" i="20" s="1"/>
  <c r="H1644" i="20"/>
  <c r="C1644" i="20" s="1"/>
  <c r="H1643" i="20"/>
  <c r="C1643" i="20" s="1"/>
  <c r="H1642" i="20"/>
  <c r="C1642" i="20" s="1"/>
  <c r="H1641" i="20"/>
  <c r="C1641" i="20" s="1"/>
  <c r="H1640" i="20"/>
  <c r="C1640" i="20" s="1"/>
  <c r="H1639" i="20"/>
  <c r="C1639" i="20" s="1"/>
  <c r="H1638" i="20"/>
  <c r="C1638" i="20" s="1"/>
  <c r="H1637" i="20"/>
  <c r="C1637" i="20" s="1"/>
  <c r="H1636" i="20"/>
  <c r="C1636" i="20" s="1"/>
  <c r="H1635" i="20"/>
  <c r="C1635" i="20" s="1"/>
  <c r="H1634" i="20"/>
  <c r="C1634" i="20" s="1"/>
  <c r="E1723" i="20"/>
  <c r="B1723" i="20"/>
  <c r="E1722" i="20"/>
  <c r="B1722" i="20"/>
  <c r="E1721" i="20"/>
  <c r="B1721" i="20"/>
  <c r="E1720" i="20"/>
  <c r="B1720" i="20"/>
  <c r="E1719" i="20"/>
  <c r="B1719" i="20"/>
  <c r="E1718" i="20"/>
  <c r="B1718" i="20"/>
  <c r="E1717" i="20"/>
  <c r="B1717" i="20"/>
  <c r="E1716" i="20"/>
  <c r="B1716" i="20"/>
  <c r="E1715" i="20"/>
  <c r="B1715" i="20"/>
  <c r="E1714" i="20"/>
  <c r="B1714" i="20"/>
  <c r="E1713" i="20"/>
  <c r="B1713" i="20"/>
  <c r="E1712" i="20"/>
  <c r="B1712" i="20"/>
  <c r="E1711" i="20"/>
  <c r="B1711" i="20"/>
  <c r="E1710" i="20"/>
  <c r="B1710" i="20"/>
  <c r="E1709" i="20"/>
  <c r="B1709" i="20"/>
  <c r="E1708" i="20"/>
  <c r="B1708" i="20"/>
  <c r="E1707" i="20"/>
  <c r="B1707" i="20"/>
  <c r="E1706" i="20"/>
  <c r="B1706" i="20"/>
  <c r="E1705" i="20"/>
  <c r="B1705" i="20"/>
  <c r="E1704" i="20"/>
  <c r="B1704" i="20"/>
  <c r="E1703" i="20"/>
  <c r="B1703" i="20"/>
  <c r="E1702" i="20"/>
  <c r="B1702" i="20"/>
  <c r="E1701" i="20"/>
  <c r="B1701" i="20"/>
  <c r="E1700" i="20"/>
  <c r="B1700" i="20"/>
  <c r="E1699" i="20"/>
  <c r="B1699" i="20"/>
  <c r="E1698" i="20"/>
  <c r="B1698" i="20"/>
  <c r="E1697" i="20"/>
  <c r="B1697" i="20"/>
  <c r="E1696" i="20"/>
  <c r="B1696" i="20"/>
  <c r="E1695" i="20"/>
  <c r="B1695" i="20"/>
  <c r="E1694" i="20"/>
  <c r="B1694" i="20"/>
  <c r="E1693" i="20"/>
  <c r="B1693" i="20"/>
  <c r="E1692" i="20"/>
  <c r="B1692" i="20"/>
  <c r="E1691" i="20"/>
  <c r="B1691" i="20"/>
  <c r="E1690" i="20"/>
  <c r="B1690" i="20"/>
  <c r="E1689" i="20"/>
  <c r="B1689" i="20"/>
  <c r="E1688" i="20"/>
  <c r="B1688" i="20"/>
  <c r="E1687" i="20"/>
  <c r="B1687" i="20"/>
  <c r="E1686" i="20"/>
  <c r="B1686" i="20"/>
  <c r="E1685" i="20"/>
  <c r="B1685" i="20"/>
  <c r="E1684" i="20"/>
  <c r="B1684" i="20"/>
  <c r="E1683" i="20"/>
  <c r="B1683" i="20"/>
  <c r="E1682" i="20"/>
  <c r="B1682" i="20"/>
  <c r="E1681" i="20"/>
  <c r="B1681" i="20"/>
  <c r="E1680" i="20"/>
  <c r="B1680" i="20"/>
  <c r="E1679" i="20"/>
  <c r="B1679" i="20"/>
  <c r="E1678" i="20"/>
  <c r="B1678" i="20"/>
  <c r="E1677" i="20"/>
  <c r="B1677" i="20"/>
  <c r="E1676" i="20"/>
  <c r="B1676" i="20"/>
  <c r="E1675" i="20"/>
  <c r="B1675" i="20"/>
  <c r="E1674" i="20"/>
  <c r="B1674" i="20"/>
  <c r="E1673" i="20"/>
  <c r="B1673" i="20"/>
  <c r="E1672" i="20"/>
  <c r="B1672" i="20"/>
  <c r="E1671" i="20"/>
  <c r="B1671" i="20"/>
  <c r="E1670" i="20"/>
  <c r="B1670" i="20"/>
  <c r="E1669" i="20"/>
  <c r="B1669" i="20"/>
  <c r="E1668" i="20"/>
  <c r="B1668" i="20"/>
  <c r="E1667" i="20"/>
  <c r="B1667" i="20"/>
  <c r="E1666" i="20"/>
  <c r="B1666" i="20"/>
  <c r="B1665" i="20"/>
  <c r="B1664" i="20"/>
  <c r="B1663" i="20"/>
  <c r="B1662" i="20"/>
  <c r="B1661" i="20"/>
  <c r="B1660" i="20"/>
  <c r="B1659" i="20"/>
  <c r="B1658" i="20"/>
  <c r="B1657" i="20"/>
  <c r="B1656" i="20"/>
  <c r="B1655" i="20"/>
  <c r="B1654" i="20"/>
  <c r="B1653" i="20"/>
  <c r="B1652" i="20"/>
  <c r="B1651" i="20"/>
  <c r="B1650" i="20"/>
  <c r="B1649" i="20"/>
  <c r="B1648" i="20"/>
  <c r="B1647" i="20"/>
  <c r="B1646" i="20"/>
  <c r="B1645" i="20"/>
  <c r="B1644" i="20"/>
  <c r="B1643" i="20"/>
  <c r="B1642" i="20"/>
  <c r="B1641" i="20"/>
  <c r="B1640" i="20"/>
  <c r="B1639" i="20"/>
  <c r="B1638" i="20"/>
  <c r="B1637" i="20"/>
  <c r="B1636" i="20"/>
  <c r="B1635" i="20"/>
  <c r="B1634" i="20"/>
  <c r="H1633" i="20"/>
  <c r="C1633" i="20" s="1"/>
  <c r="H1632" i="20"/>
  <c r="C1632" i="20" s="1"/>
  <c r="H1631" i="20"/>
  <c r="C1631" i="20" s="1"/>
  <c r="H1630" i="20"/>
  <c r="C1630" i="20" s="1"/>
  <c r="H1629" i="20"/>
  <c r="C1629" i="20" s="1"/>
  <c r="H1628" i="20"/>
  <c r="C1628" i="20" s="1"/>
  <c r="H1627" i="20"/>
  <c r="C1627" i="20" s="1"/>
  <c r="H1626" i="20"/>
  <c r="C1626" i="20" s="1"/>
  <c r="H1625" i="20"/>
  <c r="C1625" i="20" s="1"/>
  <c r="H1624" i="20"/>
  <c r="C1624" i="20" s="1"/>
  <c r="H1623" i="20"/>
  <c r="C1623" i="20" s="1"/>
  <c r="H1622" i="20"/>
  <c r="C1622" i="20" s="1"/>
  <c r="H1621" i="20"/>
  <c r="C1621" i="20" s="1"/>
  <c r="H1620" i="20"/>
  <c r="C1620" i="20" s="1"/>
  <c r="H1619" i="20"/>
  <c r="C1619" i="20" s="1"/>
  <c r="H1618" i="20"/>
  <c r="C1618" i="20" s="1"/>
  <c r="H1617" i="20"/>
  <c r="C1617" i="20" s="1"/>
  <c r="H1616" i="20"/>
  <c r="C1616" i="20" s="1"/>
  <c r="H1615" i="20"/>
  <c r="C1615" i="20" s="1"/>
  <c r="H1614" i="20"/>
  <c r="C1614" i="20" s="1"/>
  <c r="H1613" i="20"/>
  <c r="C1613" i="20" s="1"/>
  <c r="H1612" i="20"/>
  <c r="C1612" i="20" s="1"/>
  <c r="H1611" i="20"/>
  <c r="C1611" i="20" s="1"/>
  <c r="H1610" i="20"/>
  <c r="C1610" i="20" s="1"/>
  <c r="H1609" i="20"/>
  <c r="C1609" i="20" s="1"/>
  <c r="H1608" i="20"/>
  <c r="C1608" i="20" s="1"/>
  <c r="H1607" i="20"/>
  <c r="C1607" i="20" s="1"/>
  <c r="H1606" i="20"/>
  <c r="C1606" i="20" s="1"/>
  <c r="H1605" i="20"/>
  <c r="C1605" i="20" s="1"/>
  <c r="H1604" i="20"/>
  <c r="C1604" i="20" s="1"/>
  <c r="H1603" i="20"/>
  <c r="C1603" i="20" s="1"/>
  <c r="H1602" i="20"/>
  <c r="C1602" i="20" s="1"/>
  <c r="H1601" i="20"/>
  <c r="C1601" i="20" s="1"/>
  <c r="H1600" i="20"/>
  <c r="C1600" i="20" s="1"/>
  <c r="H1599" i="20"/>
  <c r="C1599" i="20" s="1"/>
  <c r="H1598" i="20"/>
  <c r="C1598" i="20" s="1"/>
  <c r="H1597" i="20"/>
  <c r="C1597" i="20" s="1"/>
  <c r="H1596" i="20"/>
  <c r="C1596" i="20" s="1"/>
  <c r="H1595" i="20"/>
  <c r="C1595" i="20" s="1"/>
  <c r="H1594" i="20"/>
  <c r="C1594" i="20" s="1"/>
  <c r="H1593" i="20"/>
  <c r="C1593" i="20" s="1"/>
  <c r="H1592" i="20"/>
  <c r="C1592" i="20" s="1"/>
  <c r="H1591" i="20"/>
  <c r="C1591" i="20" s="1"/>
  <c r="H1590" i="20"/>
  <c r="C1590" i="20" s="1"/>
  <c r="H1589" i="20"/>
  <c r="C1589" i="20" s="1"/>
  <c r="H1588" i="20"/>
  <c r="C1588" i="20" s="1"/>
  <c r="H1587" i="20"/>
  <c r="C1587" i="20" s="1"/>
  <c r="H1586" i="20"/>
  <c r="C1586" i="20" s="1"/>
  <c r="H1585" i="20"/>
  <c r="C1585" i="20" s="1"/>
  <c r="H1584" i="20"/>
  <c r="C1584" i="20" s="1"/>
  <c r="H1583" i="20"/>
  <c r="C1583" i="20" s="1"/>
  <c r="H1582" i="20"/>
  <c r="C1582" i="20" s="1"/>
  <c r="H1581" i="20"/>
  <c r="C1581" i="20" s="1"/>
  <c r="H1580" i="20"/>
  <c r="C1580" i="20" s="1"/>
  <c r="H1579" i="20"/>
  <c r="C1579" i="20" s="1"/>
  <c r="H1578" i="20"/>
  <c r="C1578" i="20" s="1"/>
  <c r="H1577" i="20"/>
  <c r="C1577" i="20" s="1"/>
  <c r="H1576" i="20"/>
  <c r="C1576" i="20" s="1"/>
  <c r="H1575" i="20"/>
  <c r="C1575" i="20" s="1"/>
  <c r="H1574" i="20"/>
  <c r="C1574" i="20" s="1"/>
  <c r="H1573" i="20"/>
  <c r="C1573" i="20" s="1"/>
  <c r="H1572" i="20"/>
  <c r="C1572" i="20" s="1"/>
  <c r="H1571" i="20"/>
  <c r="C1571" i="20" s="1"/>
  <c r="H1570" i="20"/>
  <c r="C1570" i="20" s="1"/>
  <c r="H1569" i="20"/>
  <c r="C1569" i="20" s="1"/>
  <c r="H1568" i="20"/>
  <c r="C1568" i="20" s="1"/>
  <c r="H1567" i="20"/>
  <c r="C1567" i="20" s="1"/>
  <c r="H1566" i="20"/>
  <c r="C1566" i="20" s="1"/>
  <c r="H1565" i="20"/>
  <c r="C1565" i="20" s="1"/>
  <c r="H1564" i="20"/>
  <c r="C1564" i="20" s="1"/>
  <c r="H1563" i="20"/>
  <c r="C1563" i="20" s="1"/>
  <c r="H1562" i="20"/>
  <c r="C1562" i="20" s="1"/>
  <c r="H1561" i="20"/>
  <c r="C1561" i="20" s="1"/>
  <c r="H1560" i="20"/>
  <c r="C1560" i="20" s="1"/>
  <c r="H1559" i="20"/>
  <c r="C1559" i="20" s="1"/>
  <c r="H1558" i="20"/>
  <c r="C1558" i="20" s="1"/>
  <c r="H1557" i="20"/>
  <c r="C1557" i="20" s="1"/>
  <c r="H1556" i="20"/>
  <c r="C1556" i="20" s="1"/>
  <c r="H1555" i="20"/>
  <c r="C1555" i="20" s="1"/>
  <c r="H1554" i="20"/>
  <c r="C1554" i="20" s="1"/>
  <c r="H1553" i="20"/>
  <c r="C1553" i="20" s="1"/>
  <c r="H1552" i="20"/>
  <c r="C1552" i="20" s="1"/>
  <c r="H1551" i="20"/>
  <c r="C1551" i="20" s="1"/>
  <c r="H1550" i="20"/>
  <c r="C1550" i="20" s="1"/>
  <c r="H1549" i="20"/>
  <c r="C1549" i="20" s="1"/>
  <c r="H1548" i="20"/>
  <c r="C1548" i="20" s="1"/>
  <c r="H1547" i="20"/>
  <c r="C1547" i="20" s="1"/>
  <c r="H1546" i="20"/>
  <c r="C1546" i="20" s="1"/>
  <c r="H1545" i="20"/>
  <c r="C1545" i="20" s="1"/>
  <c r="H1544" i="20"/>
  <c r="C1544" i="20" s="1"/>
  <c r="E1633" i="20"/>
  <c r="B1633" i="20"/>
  <c r="E1632" i="20"/>
  <c r="B1632" i="20"/>
  <c r="E1631" i="20"/>
  <c r="B1631" i="20"/>
  <c r="E1630" i="20"/>
  <c r="B1630" i="20"/>
  <c r="E1629" i="20"/>
  <c r="B1629" i="20"/>
  <c r="E1628" i="20"/>
  <c r="B1628" i="20"/>
  <c r="E1627" i="20"/>
  <c r="B1627" i="20"/>
  <c r="E1626" i="20"/>
  <c r="B1626" i="20"/>
  <c r="E1625" i="20"/>
  <c r="B1625" i="20"/>
  <c r="E1624" i="20"/>
  <c r="B1624" i="20"/>
  <c r="E1623" i="20"/>
  <c r="B1623" i="20"/>
  <c r="E1622" i="20"/>
  <c r="B1622" i="20"/>
  <c r="E1621" i="20"/>
  <c r="B1621" i="20"/>
  <c r="E1620" i="20"/>
  <c r="B1620" i="20"/>
  <c r="E1619" i="20"/>
  <c r="B1619" i="20"/>
  <c r="E1618" i="20"/>
  <c r="B1618" i="20"/>
  <c r="E1617" i="20"/>
  <c r="B1617" i="20"/>
  <c r="E1616" i="20"/>
  <c r="B1616" i="20"/>
  <c r="E1615" i="20"/>
  <c r="B1615" i="20"/>
  <c r="E1614" i="20"/>
  <c r="B1614" i="20"/>
  <c r="E1613" i="20"/>
  <c r="B1613" i="20"/>
  <c r="E1612" i="20"/>
  <c r="B1612" i="20"/>
  <c r="E1611" i="20"/>
  <c r="B1611" i="20"/>
  <c r="E1610" i="20"/>
  <c r="B1610" i="20"/>
  <c r="E1609" i="20"/>
  <c r="B1609" i="20"/>
  <c r="E1608" i="20"/>
  <c r="B1608" i="20"/>
  <c r="E1607" i="20"/>
  <c r="B1607" i="20"/>
  <c r="E1606" i="20"/>
  <c r="B1606" i="20"/>
  <c r="E1605" i="20"/>
  <c r="B1605" i="20"/>
  <c r="E1604" i="20"/>
  <c r="B1604" i="20"/>
  <c r="E1603" i="20"/>
  <c r="B1603" i="20"/>
  <c r="E1602" i="20"/>
  <c r="B1602" i="20"/>
  <c r="E1601" i="20"/>
  <c r="B1601" i="20"/>
  <c r="E1600" i="20"/>
  <c r="B1600" i="20"/>
  <c r="E1599" i="20"/>
  <c r="B1599" i="20"/>
  <c r="E1598" i="20"/>
  <c r="B1598" i="20"/>
  <c r="E1597" i="20"/>
  <c r="B1597" i="20"/>
  <c r="E1596" i="20"/>
  <c r="B1596" i="20"/>
  <c r="E1595" i="20"/>
  <c r="B1595" i="20"/>
  <c r="E1594" i="20"/>
  <c r="B1594" i="20"/>
  <c r="E1593" i="20"/>
  <c r="B1593" i="20"/>
  <c r="E1592" i="20"/>
  <c r="B1592" i="20"/>
  <c r="E1591" i="20"/>
  <c r="B1591" i="20"/>
  <c r="E1590" i="20"/>
  <c r="B1590" i="20"/>
  <c r="E1589" i="20"/>
  <c r="B1589" i="20"/>
  <c r="E1588" i="20"/>
  <c r="B1588" i="20"/>
  <c r="E1587" i="20"/>
  <c r="B1587" i="20"/>
  <c r="E1586" i="20"/>
  <c r="B1586" i="20"/>
  <c r="E1585" i="20"/>
  <c r="B1585" i="20"/>
  <c r="E1584" i="20"/>
  <c r="B1584" i="20"/>
  <c r="E1583" i="20"/>
  <c r="B1583" i="20"/>
  <c r="E1582" i="20"/>
  <c r="B1582" i="20"/>
  <c r="E1581" i="20"/>
  <c r="B1581" i="20"/>
  <c r="E1580" i="20"/>
  <c r="B1580" i="20"/>
  <c r="E1579" i="20"/>
  <c r="B1579" i="20"/>
  <c r="E1578" i="20"/>
  <c r="B1578" i="20"/>
  <c r="E1577" i="20"/>
  <c r="B1577" i="20"/>
  <c r="E1576" i="20"/>
  <c r="B1576" i="20"/>
  <c r="B1575" i="20"/>
  <c r="B1574" i="20"/>
  <c r="B1573" i="20"/>
  <c r="B1572" i="20"/>
  <c r="B1571" i="20"/>
  <c r="B1570" i="20"/>
  <c r="B1569" i="20"/>
  <c r="B1568" i="20"/>
  <c r="B1567" i="20"/>
  <c r="B1566" i="20"/>
  <c r="B1565" i="20"/>
  <c r="B1564" i="20"/>
  <c r="B1563" i="20"/>
  <c r="B1562" i="20"/>
  <c r="B1561" i="20"/>
  <c r="B1560" i="20"/>
  <c r="B1559" i="20"/>
  <c r="B1558" i="20"/>
  <c r="B1557" i="20"/>
  <c r="B1556" i="20"/>
  <c r="B1555" i="20"/>
  <c r="B1554" i="20"/>
  <c r="B1553" i="20"/>
  <c r="B1552" i="20"/>
  <c r="B1551" i="20"/>
  <c r="B1550" i="20"/>
  <c r="B1549" i="20"/>
  <c r="B1548" i="20"/>
  <c r="B1547" i="20"/>
  <c r="B1546" i="20"/>
  <c r="B1545" i="20"/>
  <c r="B1544" i="20"/>
  <c r="H1452" i="20"/>
  <c r="C1452" i="20" s="1"/>
  <c r="H1453" i="20"/>
  <c r="C1453" i="20" s="1"/>
  <c r="H1454" i="20"/>
  <c r="C1454" i="20" s="1"/>
  <c r="H1455" i="20"/>
  <c r="C1455" i="20" s="1"/>
  <c r="H1456" i="20"/>
  <c r="C1456" i="20" s="1"/>
  <c r="H1457" i="20"/>
  <c r="C1457" i="20" s="1"/>
  <c r="H1458" i="20"/>
  <c r="C1458" i="20" s="1"/>
  <c r="H1459" i="20"/>
  <c r="C1459" i="20" s="1"/>
  <c r="H1460" i="20"/>
  <c r="C1460" i="20" s="1"/>
  <c r="H1461" i="20"/>
  <c r="C1461" i="20" s="1"/>
  <c r="H1462" i="20"/>
  <c r="C1462" i="20" s="1"/>
  <c r="H1463" i="20"/>
  <c r="C1463" i="20" s="1"/>
  <c r="H1464" i="20"/>
  <c r="C1464" i="20" s="1"/>
  <c r="H1465" i="20"/>
  <c r="C1465" i="20" s="1"/>
  <c r="H1466" i="20"/>
  <c r="C1466" i="20" s="1"/>
  <c r="H1467" i="20"/>
  <c r="C1467" i="20" s="1"/>
  <c r="H1468" i="20"/>
  <c r="C1468" i="20" s="1"/>
  <c r="H1469" i="20"/>
  <c r="C1469" i="20" s="1"/>
  <c r="H1470" i="20"/>
  <c r="C1470" i="20" s="1"/>
  <c r="H1471" i="20"/>
  <c r="C1471" i="20" s="1"/>
  <c r="H1472" i="20"/>
  <c r="C1472" i="20" s="1"/>
  <c r="H1473" i="20"/>
  <c r="C1473" i="20" s="1"/>
  <c r="H1474" i="20"/>
  <c r="C1474" i="20" s="1"/>
  <c r="H1475" i="20"/>
  <c r="C1475" i="20" s="1"/>
  <c r="H1476" i="20"/>
  <c r="C1476" i="20" s="1"/>
  <c r="H1477" i="20"/>
  <c r="C1477" i="20" s="1"/>
  <c r="H1478" i="20"/>
  <c r="C1478" i="20" s="1"/>
  <c r="H1479" i="20"/>
  <c r="C1479" i="20" s="1"/>
  <c r="H1480" i="20"/>
  <c r="C1480" i="20" s="1"/>
  <c r="H1481" i="20"/>
  <c r="C1481" i="20" s="1"/>
  <c r="H1482" i="20"/>
  <c r="C1482" i="20" s="1"/>
  <c r="H1483" i="20"/>
  <c r="C1483" i="20" s="1"/>
  <c r="H1484" i="20"/>
  <c r="C1484" i="20" s="1"/>
  <c r="H1485" i="20"/>
  <c r="C1485" i="20" s="1"/>
  <c r="H1486" i="20"/>
  <c r="C1486" i="20" s="1"/>
  <c r="H1487" i="20"/>
  <c r="C1487" i="20" s="1"/>
  <c r="H1488" i="20"/>
  <c r="C1488" i="20" s="1"/>
  <c r="H1489" i="20"/>
  <c r="C1489" i="20" s="1"/>
  <c r="H1490" i="20"/>
  <c r="C1490" i="20" s="1"/>
  <c r="H1491" i="20"/>
  <c r="C1491" i="20" s="1"/>
  <c r="H1492" i="20"/>
  <c r="C1492" i="20" s="1"/>
  <c r="H1493" i="20"/>
  <c r="C1493" i="20" s="1"/>
  <c r="H1494" i="20"/>
  <c r="C1494" i="20" s="1"/>
  <c r="H1495" i="20"/>
  <c r="C1495" i="20" s="1"/>
  <c r="H1496" i="20"/>
  <c r="C1496" i="20" s="1"/>
  <c r="H1497" i="20"/>
  <c r="C1497" i="20" s="1"/>
  <c r="H1498" i="20"/>
  <c r="C1498" i="20" s="1"/>
  <c r="H1499" i="20"/>
  <c r="C1499" i="20" s="1"/>
  <c r="H1500" i="20"/>
  <c r="C1500" i="20" s="1"/>
  <c r="H1501" i="20"/>
  <c r="C1501" i="20" s="1"/>
  <c r="H1502" i="20"/>
  <c r="C1502" i="20" s="1"/>
  <c r="H1503" i="20"/>
  <c r="C1503" i="20" s="1"/>
  <c r="H1504" i="20"/>
  <c r="C1504" i="20" s="1"/>
  <c r="H1505" i="20"/>
  <c r="C1505" i="20" s="1"/>
  <c r="H1506" i="20"/>
  <c r="C1506" i="20" s="1"/>
  <c r="H1507" i="20"/>
  <c r="C1507" i="20" s="1"/>
  <c r="H1508" i="20"/>
  <c r="C1508" i="20" s="1"/>
  <c r="H1509" i="20"/>
  <c r="C1509" i="20" s="1"/>
  <c r="H1510" i="20"/>
  <c r="C1510" i="20" s="1"/>
  <c r="H1511" i="20"/>
  <c r="C1511" i="20" s="1"/>
  <c r="H1512" i="20"/>
  <c r="C1512" i="20" s="1"/>
  <c r="H1513" i="20"/>
  <c r="C1513" i="20" s="1"/>
  <c r="H1514" i="20"/>
  <c r="C1514" i="20" s="1"/>
  <c r="H1515" i="20"/>
  <c r="C1515" i="20" s="1"/>
  <c r="H1516" i="20"/>
  <c r="C1516" i="20" s="1"/>
  <c r="H1517" i="20"/>
  <c r="C1517" i="20" s="1"/>
  <c r="H1518" i="20"/>
  <c r="C1518" i="20" s="1"/>
  <c r="H1519" i="20"/>
  <c r="C1519" i="20" s="1"/>
  <c r="H1520" i="20"/>
  <c r="C1520" i="20" s="1"/>
  <c r="H1521" i="20"/>
  <c r="C1521" i="20" s="1"/>
  <c r="H1522" i="20"/>
  <c r="C1522" i="20" s="1"/>
  <c r="H1523" i="20"/>
  <c r="C1523" i="20" s="1"/>
  <c r="H1524" i="20"/>
  <c r="C1524" i="20" s="1"/>
  <c r="H1525" i="20"/>
  <c r="C1525" i="20" s="1"/>
  <c r="H1526" i="20"/>
  <c r="C1526" i="20" s="1"/>
  <c r="H1527" i="20"/>
  <c r="C1527" i="20" s="1"/>
  <c r="H1528" i="20"/>
  <c r="C1528" i="20" s="1"/>
  <c r="H1529" i="20"/>
  <c r="C1529" i="20" s="1"/>
  <c r="H1530" i="20"/>
  <c r="C1530" i="20" s="1"/>
  <c r="H1531" i="20"/>
  <c r="C1531" i="20" s="1"/>
  <c r="H1532" i="20"/>
  <c r="C1532" i="20" s="1"/>
  <c r="H1533" i="20"/>
  <c r="C1533" i="20" s="1"/>
  <c r="H1534" i="20"/>
  <c r="C1534" i="20" s="1"/>
  <c r="H1535" i="20"/>
  <c r="C1535" i="20" s="1"/>
  <c r="H1536" i="20"/>
  <c r="C1536" i="20" s="1"/>
  <c r="H1537" i="20"/>
  <c r="C1537" i="20" s="1"/>
  <c r="H1538" i="20"/>
  <c r="C1538" i="20" s="1"/>
  <c r="H1539" i="20"/>
  <c r="C1539" i="20" s="1"/>
  <c r="H1540" i="20"/>
  <c r="C1540" i="20" s="1"/>
  <c r="H1541" i="20"/>
  <c r="C1541" i="20" s="1"/>
  <c r="H1542" i="20"/>
  <c r="C1542" i="20" s="1"/>
  <c r="H1543" i="20"/>
  <c r="C1543" i="20" s="1"/>
  <c r="E2444" i="20"/>
  <c r="E1543" i="20"/>
  <c r="E1542" i="20"/>
  <c r="E1541" i="20"/>
  <c r="E1540" i="20"/>
  <c r="E1539" i="20"/>
  <c r="E1538" i="20"/>
  <c r="E1537" i="20"/>
  <c r="E1536" i="20"/>
  <c r="E1535" i="20"/>
  <c r="E1534" i="20"/>
  <c r="E1533" i="20"/>
  <c r="E1532" i="20"/>
  <c r="E1531" i="20"/>
  <c r="E1530" i="20"/>
  <c r="E1529" i="20"/>
  <c r="E1528" i="20"/>
  <c r="E1527" i="20"/>
  <c r="E1526" i="20"/>
  <c r="E1525" i="20"/>
  <c r="E1524" i="20"/>
  <c r="E1523" i="20"/>
  <c r="E1522" i="20"/>
  <c r="E1521" i="20"/>
  <c r="E1520" i="20"/>
  <c r="E1519" i="20"/>
  <c r="E1518" i="20"/>
  <c r="E1517" i="20"/>
  <c r="E1516" i="20"/>
  <c r="E1515" i="20"/>
  <c r="E1514" i="20"/>
  <c r="E1513" i="20"/>
  <c r="E1512" i="20"/>
  <c r="E1511" i="20"/>
  <c r="E1510" i="20"/>
  <c r="E1509" i="20"/>
  <c r="E1508" i="20"/>
  <c r="E1507" i="20"/>
  <c r="E1506" i="20"/>
  <c r="E1505" i="20"/>
  <c r="E1504" i="20"/>
  <c r="E1503" i="20"/>
  <c r="E1502" i="20"/>
  <c r="E1501" i="20"/>
  <c r="E1500" i="20"/>
  <c r="E1499" i="20"/>
  <c r="E1498" i="20"/>
  <c r="E1497" i="20"/>
  <c r="E1496" i="20"/>
  <c r="E1495" i="20"/>
  <c r="E1494" i="20"/>
  <c r="E1493" i="20"/>
  <c r="E1492" i="20"/>
  <c r="E1491" i="20"/>
  <c r="E1490" i="20"/>
  <c r="E1489" i="20"/>
  <c r="E1488" i="20"/>
  <c r="E1487" i="20"/>
  <c r="E1486" i="20"/>
  <c r="B1454" i="20"/>
  <c r="B1455" i="20"/>
  <c r="B1456" i="20"/>
  <c r="B1457" i="20"/>
  <c r="B1458" i="20"/>
  <c r="B1459" i="20"/>
  <c r="B1460" i="20"/>
  <c r="B1461" i="20"/>
  <c r="B1462" i="20"/>
  <c r="B1463" i="20"/>
  <c r="B1464" i="20"/>
  <c r="B1465" i="20"/>
  <c r="B1466" i="20"/>
  <c r="B1467" i="20"/>
  <c r="B1468" i="20"/>
  <c r="B1469" i="20"/>
  <c r="B1470" i="20"/>
  <c r="B1471" i="20"/>
  <c r="B1472" i="20"/>
  <c r="B1473" i="20"/>
  <c r="B1474" i="20"/>
  <c r="B1475" i="20"/>
  <c r="B1476" i="20"/>
  <c r="B1477" i="20"/>
  <c r="B1478" i="20"/>
  <c r="B1479" i="20"/>
  <c r="B1480" i="20"/>
  <c r="B1481" i="20"/>
  <c r="B1482" i="20"/>
  <c r="B1483" i="20"/>
  <c r="B1484" i="20"/>
  <c r="B1485" i="20"/>
  <c r="B1486" i="20"/>
  <c r="B1487" i="20"/>
  <c r="B1488" i="20"/>
  <c r="B1489" i="20"/>
  <c r="B1490" i="20"/>
  <c r="B1491" i="20"/>
  <c r="B1492" i="20"/>
  <c r="B1493" i="20"/>
  <c r="B1494" i="20"/>
  <c r="B1495" i="20"/>
  <c r="B1496" i="20"/>
  <c r="B1497" i="20"/>
  <c r="B1498" i="20"/>
  <c r="B1499" i="20"/>
  <c r="B1500" i="20"/>
  <c r="B1501" i="20"/>
  <c r="B1502" i="20"/>
  <c r="B1503" i="20"/>
  <c r="B1504" i="20"/>
  <c r="B1505" i="20"/>
  <c r="B1506" i="20"/>
  <c r="B1507" i="20"/>
  <c r="B1508" i="20"/>
  <c r="B1509" i="20"/>
  <c r="B1510" i="20"/>
  <c r="B1511" i="20"/>
  <c r="B1512" i="20"/>
  <c r="B1513" i="20"/>
  <c r="B1514" i="20"/>
  <c r="B1515" i="20"/>
  <c r="B1516" i="20"/>
  <c r="B1517" i="20"/>
  <c r="B1518" i="20"/>
  <c r="B1519" i="20"/>
  <c r="B1520" i="20"/>
  <c r="B1521" i="20"/>
  <c r="B1522" i="20"/>
  <c r="B1523" i="20"/>
  <c r="B1524" i="20"/>
  <c r="B1525" i="20"/>
  <c r="B1526" i="20"/>
  <c r="B1527" i="20"/>
  <c r="B1528" i="20"/>
  <c r="B1529" i="20"/>
  <c r="B1530" i="20"/>
  <c r="B1531" i="20"/>
  <c r="B1532" i="20"/>
  <c r="B1533" i="20"/>
  <c r="B1534" i="20"/>
  <c r="B1535" i="20"/>
  <c r="B1536" i="20"/>
  <c r="B1537" i="20"/>
  <c r="B1538" i="20"/>
  <c r="B1539" i="20"/>
  <c r="B1540" i="20"/>
  <c r="B1541" i="20"/>
  <c r="B1542" i="20"/>
  <c r="B1543" i="20"/>
  <c r="H907" i="20"/>
  <c r="C907" i="20" s="1"/>
  <c r="H908" i="20"/>
  <c r="C908" i="20" s="1"/>
  <c r="H909" i="20"/>
  <c r="C909" i="20" s="1"/>
  <c r="H910" i="20"/>
  <c r="C910" i="20" s="1"/>
  <c r="H911" i="20"/>
  <c r="C911" i="20" s="1"/>
  <c r="H912" i="20"/>
  <c r="C912" i="20" s="1"/>
  <c r="H913" i="20"/>
  <c r="C913" i="20" s="1"/>
  <c r="H914" i="20"/>
  <c r="C914" i="20" s="1"/>
  <c r="H915" i="20"/>
  <c r="C915" i="20" s="1"/>
  <c r="H916" i="20"/>
  <c r="C916" i="20" s="1"/>
  <c r="H917" i="20"/>
  <c r="C917" i="20" s="1"/>
  <c r="H918" i="20"/>
  <c r="C918" i="20" s="1"/>
  <c r="H919" i="20"/>
  <c r="C919" i="20" s="1"/>
  <c r="H920" i="20"/>
  <c r="C920" i="20" s="1"/>
  <c r="H921" i="20"/>
  <c r="C921" i="20" s="1"/>
  <c r="H922" i="20"/>
  <c r="C922" i="20" s="1"/>
  <c r="H923" i="20"/>
  <c r="C923" i="20" s="1"/>
  <c r="H924" i="20"/>
  <c r="C924" i="20" s="1"/>
  <c r="H925" i="20"/>
  <c r="C925" i="20" s="1"/>
  <c r="E925" i="20"/>
  <c r="B925" i="20"/>
  <c r="E924" i="20"/>
  <c r="B924" i="20"/>
  <c r="E923" i="20"/>
  <c r="B923" i="20"/>
  <c r="E922" i="20"/>
  <c r="B922" i="20"/>
  <c r="E921" i="20"/>
  <c r="B921" i="20"/>
  <c r="E920" i="20"/>
  <c r="B920" i="20"/>
  <c r="E919" i="20"/>
  <c r="B919" i="20"/>
  <c r="E918" i="20"/>
  <c r="B918" i="20"/>
  <c r="E917" i="20"/>
  <c r="B917" i="20"/>
  <c r="E916" i="20"/>
  <c r="B916" i="20"/>
  <c r="E915" i="20"/>
  <c r="B915" i="20"/>
  <c r="E914" i="20"/>
  <c r="B914" i="20"/>
  <c r="E913" i="20"/>
  <c r="B913" i="20"/>
  <c r="E912" i="20"/>
  <c r="B912" i="20"/>
  <c r="E911" i="20"/>
  <c r="B911" i="20"/>
  <c r="E910" i="20"/>
  <c r="B910" i="20"/>
  <c r="H855" i="20"/>
  <c r="C855" i="20" s="1"/>
  <c r="H856" i="20"/>
  <c r="C856" i="20" s="1"/>
  <c r="H857" i="20"/>
  <c r="C857" i="20" s="1"/>
  <c r="H858" i="20"/>
  <c r="C858" i="20" s="1"/>
  <c r="H859" i="20"/>
  <c r="C859" i="20" s="1"/>
  <c r="H860" i="20"/>
  <c r="C860" i="20" s="1"/>
  <c r="H861" i="20"/>
  <c r="C861" i="20" s="1"/>
  <c r="H862" i="20"/>
  <c r="C862" i="20" s="1"/>
  <c r="H863" i="20"/>
  <c r="C863" i="20" s="1"/>
  <c r="H864" i="20"/>
  <c r="C864" i="20" s="1"/>
  <c r="H865" i="20"/>
  <c r="C865" i="20" s="1"/>
  <c r="H866" i="20"/>
  <c r="C866" i="20" s="1"/>
  <c r="H867" i="20"/>
  <c r="C867" i="20" s="1"/>
  <c r="H868" i="20"/>
  <c r="C868" i="20" s="1"/>
  <c r="H869" i="20"/>
  <c r="C869" i="20" s="1"/>
  <c r="H870" i="20"/>
  <c r="C870" i="20" s="1"/>
  <c r="H871" i="20"/>
  <c r="C871" i="20" s="1"/>
  <c r="H872" i="20"/>
  <c r="C872" i="20" s="1"/>
  <c r="H873" i="20"/>
  <c r="C873" i="20" s="1"/>
  <c r="E873" i="20"/>
  <c r="B873" i="20"/>
  <c r="E872" i="20"/>
  <c r="B872" i="20"/>
  <c r="E871" i="20"/>
  <c r="B871" i="20"/>
  <c r="E870" i="20"/>
  <c r="B870" i="20"/>
  <c r="E869" i="20"/>
  <c r="B869" i="20"/>
  <c r="E868" i="20"/>
  <c r="B868" i="20"/>
  <c r="E867" i="20"/>
  <c r="B867" i="20"/>
  <c r="E866" i="20"/>
  <c r="B866" i="20"/>
  <c r="E865" i="20"/>
  <c r="B865" i="20"/>
  <c r="E864" i="20"/>
  <c r="B864" i="20"/>
  <c r="E863" i="20"/>
  <c r="B863" i="20"/>
  <c r="E862" i="20"/>
  <c r="B862" i="20"/>
  <c r="E861" i="20"/>
  <c r="B861" i="20"/>
  <c r="E860" i="20"/>
  <c r="B860" i="20"/>
  <c r="E859" i="20"/>
  <c r="B859" i="20"/>
  <c r="E858" i="20"/>
  <c r="B858" i="20"/>
  <c r="H801" i="20"/>
  <c r="C801" i="20" s="1"/>
  <c r="H802" i="20"/>
  <c r="C802" i="20" s="1"/>
  <c r="H803" i="20"/>
  <c r="C803" i="20" s="1"/>
  <c r="H804" i="20"/>
  <c r="C804" i="20" s="1"/>
  <c r="H805" i="20"/>
  <c r="C805" i="20" s="1"/>
  <c r="H806" i="20"/>
  <c r="C806" i="20" s="1"/>
  <c r="H807" i="20"/>
  <c r="C807" i="20" s="1"/>
  <c r="H808" i="20"/>
  <c r="C808" i="20" s="1"/>
  <c r="H809" i="20"/>
  <c r="C809" i="20" s="1"/>
  <c r="H810" i="20"/>
  <c r="C810" i="20" s="1"/>
  <c r="H811" i="20"/>
  <c r="C811" i="20" s="1"/>
  <c r="H812" i="20"/>
  <c r="C812" i="20" s="1"/>
  <c r="H813" i="20"/>
  <c r="C813" i="20" s="1"/>
  <c r="H814" i="20"/>
  <c r="C814" i="20" s="1"/>
  <c r="H815" i="20"/>
  <c r="C815" i="20" s="1"/>
  <c r="H816" i="20"/>
  <c r="C816" i="20" s="1"/>
  <c r="H817" i="20"/>
  <c r="C817" i="20" s="1"/>
  <c r="H818" i="20"/>
  <c r="C818" i="20" s="1"/>
  <c r="H819" i="20"/>
  <c r="C819" i="20" s="1"/>
  <c r="H820" i="20"/>
  <c r="C820" i="20" s="1"/>
  <c r="H821" i="20"/>
  <c r="C821" i="20" s="1"/>
  <c r="E821" i="20"/>
  <c r="B821" i="20"/>
  <c r="E820" i="20"/>
  <c r="B820" i="20"/>
  <c r="E819" i="20"/>
  <c r="B819" i="20"/>
  <c r="E818" i="20"/>
  <c r="B818" i="20"/>
  <c r="E817" i="20"/>
  <c r="B817" i="20"/>
  <c r="E816" i="20"/>
  <c r="B816" i="20"/>
  <c r="E815" i="20"/>
  <c r="B815" i="20"/>
  <c r="E814" i="20"/>
  <c r="B814" i="20"/>
  <c r="E813" i="20"/>
  <c r="B813" i="20"/>
  <c r="E812" i="20"/>
  <c r="B812" i="20"/>
  <c r="E811" i="20"/>
  <c r="B811" i="20"/>
  <c r="E810" i="20"/>
  <c r="B810" i="20"/>
  <c r="E809" i="20"/>
  <c r="B809" i="20"/>
  <c r="E808" i="20"/>
  <c r="B808" i="20"/>
  <c r="E807" i="20"/>
  <c r="B807" i="20"/>
  <c r="E806" i="20"/>
  <c r="B806" i="20"/>
  <c r="H752" i="20"/>
  <c r="C752" i="20" s="1"/>
  <c r="H753" i="20"/>
  <c r="C753" i="20" s="1"/>
  <c r="H754" i="20"/>
  <c r="C754" i="20" s="1"/>
  <c r="H755" i="20"/>
  <c r="C755" i="20" s="1"/>
  <c r="H756" i="20"/>
  <c r="C756" i="20" s="1"/>
  <c r="H757" i="20"/>
  <c r="C757" i="20" s="1"/>
  <c r="H758" i="20"/>
  <c r="C758" i="20" s="1"/>
  <c r="H759" i="20"/>
  <c r="C759" i="20" s="1"/>
  <c r="H760" i="20"/>
  <c r="C760" i="20" s="1"/>
  <c r="H761" i="20"/>
  <c r="C761" i="20" s="1"/>
  <c r="H762" i="20"/>
  <c r="C762" i="20" s="1"/>
  <c r="H763" i="20"/>
  <c r="C763" i="20" s="1"/>
  <c r="H764" i="20"/>
  <c r="C764" i="20" s="1"/>
  <c r="H765" i="20"/>
  <c r="C765" i="20" s="1"/>
  <c r="H766" i="20"/>
  <c r="C766" i="20" s="1"/>
  <c r="H767" i="20"/>
  <c r="C767" i="20" s="1"/>
  <c r="H768" i="20"/>
  <c r="C768" i="20" s="1"/>
  <c r="H769" i="20"/>
  <c r="C769" i="20" s="1"/>
  <c r="E769" i="20"/>
  <c r="B769" i="20"/>
  <c r="E768" i="20"/>
  <c r="B768" i="20"/>
  <c r="E767" i="20"/>
  <c r="B767" i="20"/>
  <c r="E766" i="20"/>
  <c r="B766" i="20"/>
  <c r="E765" i="20"/>
  <c r="B765" i="20"/>
  <c r="E764" i="20"/>
  <c r="B764" i="20"/>
  <c r="E763" i="20"/>
  <c r="B763" i="20"/>
  <c r="E762" i="20"/>
  <c r="B762" i="20"/>
  <c r="E761" i="20"/>
  <c r="B761" i="20"/>
  <c r="E760" i="20"/>
  <c r="B760" i="20"/>
  <c r="E759" i="20"/>
  <c r="B759" i="20"/>
  <c r="E758" i="20"/>
  <c r="B758" i="20"/>
  <c r="E757" i="20"/>
  <c r="B757" i="20"/>
  <c r="E756" i="20"/>
  <c r="B756" i="20"/>
  <c r="E755" i="20"/>
  <c r="B755" i="20"/>
  <c r="E754" i="20"/>
  <c r="B754" i="20"/>
  <c r="H698" i="20"/>
  <c r="C698" i="20" s="1"/>
  <c r="H699" i="20"/>
  <c r="C699" i="20" s="1"/>
  <c r="H700" i="20"/>
  <c r="C700" i="20" s="1"/>
  <c r="H701" i="20"/>
  <c r="C701" i="20" s="1"/>
  <c r="H702" i="20"/>
  <c r="C702" i="20" s="1"/>
  <c r="H703" i="20"/>
  <c r="C703" i="20" s="1"/>
  <c r="H704" i="20"/>
  <c r="C704" i="20" s="1"/>
  <c r="H705" i="20"/>
  <c r="C705" i="20" s="1"/>
  <c r="H706" i="20"/>
  <c r="C706" i="20" s="1"/>
  <c r="H707" i="20"/>
  <c r="C707" i="20" s="1"/>
  <c r="H708" i="20"/>
  <c r="C708" i="20" s="1"/>
  <c r="H709" i="20"/>
  <c r="C709" i="20" s="1"/>
  <c r="H710" i="20"/>
  <c r="C710" i="20" s="1"/>
  <c r="H711" i="20"/>
  <c r="C711" i="20" s="1"/>
  <c r="H712" i="20"/>
  <c r="C712" i="20" s="1"/>
  <c r="H713" i="20"/>
  <c r="C713" i="20" s="1"/>
  <c r="H714" i="20"/>
  <c r="C714" i="20" s="1"/>
  <c r="H715" i="20"/>
  <c r="C715" i="20" s="1"/>
  <c r="H716" i="20"/>
  <c r="C716" i="20" s="1"/>
  <c r="H717" i="20"/>
  <c r="C717" i="20" s="1"/>
  <c r="E717" i="20"/>
  <c r="B717" i="20"/>
  <c r="E716" i="20"/>
  <c r="B716" i="20"/>
  <c r="E715" i="20"/>
  <c r="B715" i="20"/>
  <c r="E714" i="20"/>
  <c r="B714" i="20"/>
  <c r="E713" i="20"/>
  <c r="B713" i="20"/>
  <c r="E712" i="20"/>
  <c r="B712" i="20"/>
  <c r="E711" i="20"/>
  <c r="B711" i="20"/>
  <c r="E710" i="20"/>
  <c r="B710" i="20"/>
  <c r="E709" i="20"/>
  <c r="B709" i="20"/>
  <c r="E708" i="20"/>
  <c r="B708" i="20"/>
  <c r="E707" i="20"/>
  <c r="B707" i="20"/>
  <c r="E706" i="20"/>
  <c r="B706" i="20"/>
  <c r="E705" i="20"/>
  <c r="B705" i="20"/>
  <c r="E704" i="20"/>
  <c r="B704" i="20"/>
  <c r="E703" i="20"/>
  <c r="B703" i="20"/>
  <c r="E702" i="20"/>
  <c r="B702" i="20"/>
  <c r="H647" i="20"/>
  <c r="C647" i="20" s="1"/>
  <c r="H648" i="20"/>
  <c r="C648" i="20" s="1"/>
  <c r="H649" i="20"/>
  <c r="C649" i="20" s="1"/>
  <c r="H650" i="20"/>
  <c r="C650" i="20" s="1"/>
  <c r="H651" i="20"/>
  <c r="C651" i="20" s="1"/>
  <c r="H652" i="20"/>
  <c r="C652" i="20" s="1"/>
  <c r="H653" i="20"/>
  <c r="C653" i="20" s="1"/>
  <c r="H654" i="20"/>
  <c r="C654" i="20" s="1"/>
  <c r="H655" i="20"/>
  <c r="C655" i="20" s="1"/>
  <c r="H656" i="20"/>
  <c r="C656" i="20" s="1"/>
  <c r="H657" i="20"/>
  <c r="C657" i="20" s="1"/>
  <c r="H658" i="20"/>
  <c r="C658" i="20" s="1"/>
  <c r="H659" i="20"/>
  <c r="C659" i="20" s="1"/>
  <c r="H660" i="20"/>
  <c r="C660" i="20" s="1"/>
  <c r="H661" i="20"/>
  <c r="C661" i="20" s="1"/>
  <c r="H662" i="20"/>
  <c r="C662" i="20" s="1"/>
  <c r="H663" i="20"/>
  <c r="C663" i="20" s="1"/>
  <c r="H664" i="20"/>
  <c r="C664" i="20" s="1"/>
  <c r="H665" i="20"/>
  <c r="C665" i="20" s="1"/>
  <c r="E665" i="20"/>
  <c r="B665" i="20"/>
  <c r="E664" i="20"/>
  <c r="B664" i="20"/>
  <c r="E663" i="20"/>
  <c r="B663" i="20"/>
  <c r="E662" i="20"/>
  <c r="B662" i="20"/>
  <c r="E661" i="20"/>
  <c r="B661" i="20"/>
  <c r="E660" i="20"/>
  <c r="B660" i="20"/>
  <c r="E659" i="20"/>
  <c r="B659" i="20"/>
  <c r="E658" i="20"/>
  <c r="B658" i="20"/>
  <c r="E657" i="20"/>
  <c r="B657" i="20"/>
  <c r="E656" i="20"/>
  <c r="B656" i="20"/>
  <c r="E655" i="20"/>
  <c r="B655" i="20"/>
  <c r="E654" i="20"/>
  <c r="B654" i="20"/>
  <c r="E653" i="20"/>
  <c r="B653" i="20"/>
  <c r="E652" i="20"/>
  <c r="B652" i="20"/>
  <c r="E651" i="20"/>
  <c r="B651" i="20"/>
  <c r="E650" i="20"/>
  <c r="B650" i="20"/>
  <c r="H596" i="20"/>
  <c r="C596" i="20" s="1"/>
  <c r="H597" i="20"/>
  <c r="C597" i="20" s="1"/>
  <c r="H598" i="20"/>
  <c r="C598" i="20" s="1"/>
  <c r="H599" i="20"/>
  <c r="C599" i="20" s="1"/>
  <c r="H600" i="20"/>
  <c r="C600" i="20" s="1"/>
  <c r="H601" i="20"/>
  <c r="C601" i="20" s="1"/>
  <c r="H602" i="20"/>
  <c r="C602" i="20" s="1"/>
  <c r="H603" i="20"/>
  <c r="C603" i="20" s="1"/>
  <c r="H604" i="20"/>
  <c r="C604" i="20" s="1"/>
  <c r="H605" i="20"/>
  <c r="C605" i="20" s="1"/>
  <c r="H606" i="20"/>
  <c r="C606" i="20" s="1"/>
  <c r="H607" i="20"/>
  <c r="C607" i="20" s="1"/>
  <c r="H608" i="20"/>
  <c r="C608" i="20" s="1"/>
  <c r="H609" i="20"/>
  <c r="C609" i="20" s="1"/>
  <c r="H610" i="20"/>
  <c r="C610" i="20" s="1"/>
  <c r="H611" i="20"/>
  <c r="C611" i="20" s="1"/>
  <c r="H612" i="20"/>
  <c r="C612" i="20" s="1"/>
  <c r="H613" i="20"/>
  <c r="C613" i="20" s="1"/>
  <c r="E613" i="20"/>
  <c r="B613" i="20"/>
  <c r="E612" i="20"/>
  <c r="B612" i="20"/>
  <c r="E611" i="20"/>
  <c r="B611" i="20"/>
  <c r="E610" i="20"/>
  <c r="B610" i="20"/>
  <c r="E609" i="20"/>
  <c r="B609" i="20"/>
  <c r="E608" i="20"/>
  <c r="B608" i="20"/>
  <c r="E607" i="20"/>
  <c r="B607" i="20"/>
  <c r="E606" i="20"/>
  <c r="B606" i="20"/>
  <c r="E605" i="20"/>
  <c r="B605" i="20"/>
  <c r="E604" i="20"/>
  <c r="B604" i="20"/>
  <c r="E603" i="20"/>
  <c r="B603" i="20"/>
  <c r="E602" i="20"/>
  <c r="B602" i="20"/>
  <c r="E601" i="20"/>
  <c r="B601" i="20"/>
  <c r="E600" i="20"/>
  <c r="B600" i="20"/>
  <c r="E599" i="20"/>
  <c r="B599" i="20"/>
  <c r="E598" i="20"/>
  <c r="B598" i="20"/>
  <c r="H544" i="20"/>
  <c r="C544" i="20" s="1"/>
  <c r="H545" i="20"/>
  <c r="C545" i="20" s="1"/>
  <c r="H546" i="20"/>
  <c r="C546" i="20" s="1"/>
  <c r="H547" i="20"/>
  <c r="C547" i="20" s="1"/>
  <c r="H548" i="20"/>
  <c r="C548" i="20" s="1"/>
  <c r="H549" i="20"/>
  <c r="C549" i="20" s="1"/>
  <c r="H550" i="20"/>
  <c r="C550" i="20" s="1"/>
  <c r="H551" i="20"/>
  <c r="C551" i="20" s="1"/>
  <c r="H552" i="20"/>
  <c r="C552" i="20" s="1"/>
  <c r="H553" i="20"/>
  <c r="C553" i="20" s="1"/>
  <c r="H554" i="20"/>
  <c r="C554" i="20" s="1"/>
  <c r="H555" i="20"/>
  <c r="C555" i="20" s="1"/>
  <c r="H556" i="20"/>
  <c r="C556" i="20" s="1"/>
  <c r="H557" i="20"/>
  <c r="C557" i="20" s="1"/>
  <c r="H558" i="20"/>
  <c r="C558" i="20" s="1"/>
  <c r="H559" i="20"/>
  <c r="C559" i="20" s="1"/>
  <c r="H560" i="20"/>
  <c r="C560" i="20" s="1"/>
  <c r="H561" i="20"/>
  <c r="C561" i="20" s="1"/>
  <c r="E561" i="20"/>
  <c r="B561" i="20"/>
  <c r="E560" i="20"/>
  <c r="B560" i="20"/>
  <c r="E559" i="20"/>
  <c r="B559" i="20"/>
  <c r="E558" i="20"/>
  <c r="B558" i="20"/>
  <c r="E557" i="20"/>
  <c r="B557" i="20"/>
  <c r="E556" i="20"/>
  <c r="B556" i="20"/>
  <c r="E555" i="20"/>
  <c r="B555" i="20"/>
  <c r="E554" i="20"/>
  <c r="B554" i="20"/>
  <c r="E553" i="20"/>
  <c r="B553" i="20"/>
  <c r="E552" i="20"/>
  <c r="B552" i="20"/>
  <c r="E551" i="20"/>
  <c r="B551" i="20"/>
  <c r="E550" i="20"/>
  <c r="B550" i="20"/>
  <c r="E549" i="20"/>
  <c r="B549" i="20"/>
  <c r="E548" i="20"/>
  <c r="B548" i="20"/>
  <c r="E547" i="20"/>
  <c r="B547" i="20"/>
  <c r="E546" i="20"/>
  <c r="B546" i="20"/>
  <c r="H493" i="20"/>
  <c r="C493" i="20" s="1"/>
  <c r="H494" i="20"/>
  <c r="C494" i="20" s="1"/>
  <c r="H495" i="20"/>
  <c r="C495" i="20" s="1"/>
  <c r="H496" i="20"/>
  <c r="C496" i="20" s="1"/>
  <c r="H497" i="20"/>
  <c r="C497" i="20" s="1"/>
  <c r="H498" i="20"/>
  <c r="C498" i="20" s="1"/>
  <c r="H499" i="20"/>
  <c r="C499" i="20" s="1"/>
  <c r="H500" i="20"/>
  <c r="C500" i="20" s="1"/>
  <c r="H501" i="20"/>
  <c r="C501" i="20" s="1"/>
  <c r="H502" i="20"/>
  <c r="C502" i="20" s="1"/>
  <c r="H503" i="20"/>
  <c r="C503" i="20" s="1"/>
  <c r="H504" i="20"/>
  <c r="C504" i="20" s="1"/>
  <c r="H505" i="20"/>
  <c r="C505" i="20" s="1"/>
  <c r="H506" i="20"/>
  <c r="C506" i="20" s="1"/>
  <c r="H507" i="20"/>
  <c r="C507" i="20" s="1"/>
  <c r="H508" i="20"/>
  <c r="C508" i="20" s="1"/>
  <c r="H509" i="20"/>
  <c r="C509" i="20" s="1"/>
  <c r="H441" i="20"/>
  <c r="C441" i="20" s="1"/>
  <c r="H442" i="20"/>
  <c r="C442" i="20" s="1"/>
  <c r="H443" i="20"/>
  <c r="C443" i="20" s="1"/>
  <c r="H444" i="20"/>
  <c r="C444" i="20" s="1"/>
  <c r="H445" i="20"/>
  <c r="C445" i="20" s="1"/>
  <c r="H446" i="20"/>
  <c r="C446" i="20" s="1"/>
  <c r="H447" i="20"/>
  <c r="C447" i="20" s="1"/>
  <c r="H448" i="20"/>
  <c r="C448" i="20" s="1"/>
  <c r="H449" i="20"/>
  <c r="C449" i="20" s="1"/>
  <c r="H450" i="20"/>
  <c r="C450" i="20" s="1"/>
  <c r="H451" i="20"/>
  <c r="C451" i="20" s="1"/>
  <c r="H452" i="20"/>
  <c r="C452" i="20" s="1"/>
  <c r="H453" i="20"/>
  <c r="C453" i="20" s="1"/>
  <c r="H454" i="20"/>
  <c r="C454" i="20" s="1"/>
  <c r="H455" i="20"/>
  <c r="C455" i="20" s="1"/>
  <c r="H456" i="20"/>
  <c r="C456" i="20" s="1"/>
  <c r="H457" i="20"/>
  <c r="C457" i="20" s="1"/>
  <c r="E509" i="20"/>
  <c r="B509" i="20"/>
  <c r="E508" i="20"/>
  <c r="B508" i="20"/>
  <c r="E507" i="20"/>
  <c r="B507" i="20"/>
  <c r="E506" i="20"/>
  <c r="B506" i="20"/>
  <c r="E505" i="20"/>
  <c r="B505" i="20"/>
  <c r="E504" i="20"/>
  <c r="B504" i="20"/>
  <c r="E503" i="20"/>
  <c r="B503" i="20"/>
  <c r="E502" i="20"/>
  <c r="B502" i="20"/>
  <c r="E501" i="20"/>
  <c r="B501" i="20"/>
  <c r="E500" i="20"/>
  <c r="B500" i="20"/>
  <c r="E499" i="20"/>
  <c r="B499" i="20"/>
  <c r="E498" i="20"/>
  <c r="B498" i="20"/>
  <c r="E497" i="20"/>
  <c r="B497" i="20"/>
  <c r="E496" i="20"/>
  <c r="B496" i="20"/>
  <c r="E495" i="20"/>
  <c r="B495" i="20"/>
  <c r="E494" i="20"/>
  <c r="B494" i="20"/>
  <c r="E457" i="20"/>
  <c r="B457" i="20"/>
  <c r="E456" i="20"/>
  <c r="B456" i="20"/>
  <c r="E455" i="20"/>
  <c r="B455" i="20"/>
  <c r="E454" i="20"/>
  <c r="B454" i="20"/>
  <c r="E453" i="20"/>
  <c r="B453" i="20"/>
  <c r="E452" i="20"/>
  <c r="B452" i="20"/>
  <c r="E451" i="20"/>
  <c r="B451" i="20"/>
  <c r="E450" i="20"/>
  <c r="B450" i="20"/>
  <c r="E449" i="20"/>
  <c r="B449" i="20"/>
  <c r="E448" i="20"/>
  <c r="B448" i="20"/>
  <c r="E447" i="20"/>
  <c r="B447" i="20"/>
  <c r="E446" i="20"/>
  <c r="B446" i="20"/>
  <c r="E445" i="20"/>
  <c r="B445" i="20"/>
  <c r="E444" i="20"/>
  <c r="B444" i="20"/>
  <c r="E443" i="20"/>
  <c r="B443" i="20"/>
  <c r="E442" i="20"/>
  <c r="B442" i="20"/>
  <c r="B458" i="20"/>
  <c r="E458" i="20"/>
  <c r="H458" i="20"/>
  <c r="C458" i="20" s="1"/>
  <c r="B459" i="20"/>
  <c r="E459" i="20"/>
  <c r="H459" i="20"/>
  <c r="C459" i="20" s="1"/>
  <c r="B460" i="20"/>
  <c r="E460" i="20"/>
  <c r="H460" i="20"/>
  <c r="C460" i="20" s="1"/>
  <c r="B461" i="20"/>
  <c r="E461" i="20"/>
  <c r="H461" i="20"/>
  <c r="C461" i="20" s="1"/>
  <c r="B462" i="20"/>
  <c r="E462" i="20"/>
  <c r="H462" i="20"/>
  <c r="C462" i="20" s="1"/>
  <c r="B463" i="20"/>
  <c r="E463" i="20"/>
  <c r="H463" i="20"/>
  <c r="C463" i="20" s="1"/>
  <c r="B464" i="20"/>
  <c r="E464" i="20"/>
  <c r="H464" i="20"/>
  <c r="C464" i="20" s="1"/>
  <c r="B465" i="20"/>
  <c r="E465" i="20"/>
  <c r="H465" i="20"/>
  <c r="C465" i="20" s="1"/>
  <c r="B466" i="20"/>
  <c r="E466" i="20"/>
  <c r="H466" i="20"/>
  <c r="C466" i="20" s="1"/>
  <c r="B467" i="20"/>
  <c r="E467" i="20"/>
  <c r="H467" i="20"/>
  <c r="C467" i="20" s="1"/>
  <c r="B468" i="20"/>
  <c r="E468" i="20"/>
  <c r="H468" i="20"/>
  <c r="C468" i="20" s="1"/>
  <c r="B469" i="20"/>
  <c r="E469" i="20"/>
  <c r="H469" i="20"/>
  <c r="C469" i="20" s="1"/>
  <c r="B470" i="20"/>
  <c r="E470" i="20"/>
  <c r="H470" i="20"/>
  <c r="C470" i="20" s="1"/>
  <c r="B471" i="20"/>
  <c r="E471" i="20"/>
  <c r="H471" i="20"/>
  <c r="C471" i="20" s="1"/>
  <c r="B472" i="20"/>
  <c r="E472" i="20"/>
  <c r="H472" i="20"/>
  <c r="C472" i="20" s="1"/>
  <c r="B473" i="20"/>
  <c r="E473" i="20"/>
  <c r="H473" i="20"/>
  <c r="C473" i="20" s="1"/>
  <c r="H440" i="20"/>
  <c r="C440" i="20" s="1"/>
  <c r="H389" i="20"/>
  <c r="C389" i="20" s="1"/>
  <c r="H390" i="20"/>
  <c r="C390" i="20" s="1"/>
  <c r="H391" i="20"/>
  <c r="C391" i="20" s="1"/>
  <c r="H392" i="20"/>
  <c r="C392" i="20" s="1"/>
  <c r="H393" i="20"/>
  <c r="C393" i="20" s="1"/>
  <c r="H394" i="20"/>
  <c r="C394" i="20" s="1"/>
  <c r="H395" i="20"/>
  <c r="C395" i="20" s="1"/>
  <c r="H396" i="20"/>
  <c r="C396" i="20" s="1"/>
  <c r="H397" i="20"/>
  <c r="C397" i="20" s="1"/>
  <c r="H398" i="20"/>
  <c r="C398" i="20" s="1"/>
  <c r="H399" i="20"/>
  <c r="C399" i="20" s="1"/>
  <c r="H400" i="20"/>
  <c r="C400" i="20" s="1"/>
  <c r="H401" i="20"/>
  <c r="C401" i="20" s="1"/>
  <c r="H402" i="20"/>
  <c r="C402" i="20" s="1"/>
  <c r="H403" i="20"/>
  <c r="C403" i="20" s="1"/>
  <c r="H404" i="20"/>
  <c r="C404" i="20" s="1"/>
  <c r="H405" i="20"/>
  <c r="C405" i="20" s="1"/>
  <c r="E405" i="20"/>
  <c r="B405" i="20"/>
  <c r="E404" i="20"/>
  <c r="B404" i="20"/>
  <c r="E403" i="20"/>
  <c r="B403" i="20"/>
  <c r="E402" i="20"/>
  <c r="B402" i="20"/>
  <c r="E401" i="20"/>
  <c r="B401" i="20"/>
  <c r="E400" i="20"/>
  <c r="B400" i="20"/>
  <c r="E399" i="20"/>
  <c r="B399" i="20"/>
  <c r="E398" i="20"/>
  <c r="B398" i="20"/>
  <c r="E397" i="20"/>
  <c r="B397" i="20"/>
  <c r="E396" i="20"/>
  <c r="B396" i="20"/>
  <c r="E395" i="20"/>
  <c r="B395" i="20"/>
  <c r="E394" i="20"/>
  <c r="B394" i="20"/>
  <c r="E393" i="20"/>
  <c r="B393" i="20"/>
  <c r="E392" i="20"/>
  <c r="B392" i="20"/>
  <c r="E391" i="20"/>
  <c r="B391" i="20"/>
  <c r="E390" i="20"/>
  <c r="B390" i="20"/>
  <c r="B406" i="20"/>
  <c r="E406" i="20"/>
  <c r="H406" i="20"/>
  <c r="C406" i="20" s="1"/>
  <c r="B407" i="20"/>
  <c r="E407" i="20"/>
  <c r="H407" i="20"/>
  <c r="C407" i="20" s="1"/>
  <c r="B408" i="20"/>
  <c r="E408" i="20"/>
  <c r="H408" i="20"/>
  <c r="C408" i="20" s="1"/>
  <c r="B409" i="20"/>
  <c r="E409" i="20"/>
  <c r="H409" i="20"/>
  <c r="C409" i="20" s="1"/>
  <c r="B410" i="20"/>
  <c r="E410" i="20"/>
  <c r="H410" i="20"/>
  <c r="C410" i="20" s="1"/>
  <c r="B411" i="20"/>
  <c r="E411" i="20"/>
  <c r="H411" i="20"/>
  <c r="C411" i="20" s="1"/>
  <c r="B412" i="20"/>
  <c r="E412" i="20"/>
  <c r="H412" i="20"/>
  <c r="C412" i="20" s="1"/>
  <c r="B413" i="20"/>
  <c r="E413" i="20"/>
  <c r="H413" i="20"/>
  <c r="C413" i="20" s="1"/>
  <c r="B414" i="20"/>
  <c r="E414" i="20"/>
  <c r="H414" i="20"/>
  <c r="C414" i="20" s="1"/>
  <c r="B415" i="20"/>
  <c r="E415" i="20"/>
  <c r="H415" i="20"/>
  <c r="C415" i="20" s="1"/>
  <c r="B416" i="20"/>
  <c r="E416" i="20"/>
  <c r="H416" i="20"/>
  <c r="C416" i="20" s="1"/>
  <c r="B417" i="20"/>
  <c r="E417" i="20"/>
  <c r="H417" i="20"/>
  <c r="C417" i="20" s="1"/>
  <c r="B418" i="20"/>
  <c r="E418" i="20"/>
  <c r="H418" i="20"/>
  <c r="C418" i="20" s="1"/>
  <c r="B419" i="20"/>
  <c r="E419" i="20"/>
  <c r="H419" i="20"/>
  <c r="C419" i="20" s="1"/>
  <c r="B420" i="20"/>
  <c r="E420" i="20"/>
  <c r="H420" i="20"/>
  <c r="C420" i="20" s="1"/>
  <c r="B421" i="20"/>
  <c r="E421" i="20"/>
  <c r="H421" i="20"/>
  <c r="C421" i="20" s="1"/>
  <c r="H285" i="20"/>
  <c r="C285" i="20" s="1"/>
  <c r="H286" i="20"/>
  <c r="C286" i="20" s="1"/>
  <c r="H287" i="20"/>
  <c r="C287" i="20" s="1"/>
  <c r="H288" i="20"/>
  <c r="C288" i="20" s="1"/>
  <c r="H289" i="20"/>
  <c r="C289" i="20" s="1"/>
  <c r="H290" i="20"/>
  <c r="C290" i="20" s="1"/>
  <c r="H291" i="20"/>
  <c r="C291" i="20" s="1"/>
  <c r="H292" i="20"/>
  <c r="C292" i="20" s="1"/>
  <c r="H293" i="20"/>
  <c r="C293" i="20" s="1"/>
  <c r="H294" i="20"/>
  <c r="C294" i="20" s="1"/>
  <c r="H295" i="20"/>
  <c r="C295" i="20" s="1"/>
  <c r="H296" i="20"/>
  <c r="C296" i="20" s="1"/>
  <c r="H297" i="20"/>
  <c r="C297" i="20" s="1"/>
  <c r="H298" i="20"/>
  <c r="C298" i="20" s="1"/>
  <c r="H299" i="20"/>
  <c r="C299" i="20" s="1"/>
  <c r="H300" i="20"/>
  <c r="C300" i="20" s="1"/>
  <c r="H301" i="20"/>
  <c r="C301" i="20" s="1"/>
  <c r="H331" i="20"/>
  <c r="C331" i="20" s="1"/>
  <c r="H332" i="20"/>
  <c r="C332" i="20" s="1"/>
  <c r="H333" i="20"/>
  <c r="C333" i="20" s="1"/>
  <c r="H334" i="20"/>
  <c r="C334" i="20" s="1"/>
  <c r="H335" i="20"/>
  <c r="C335" i="20" s="1"/>
  <c r="H336" i="20"/>
  <c r="C336" i="20" s="1"/>
  <c r="H337" i="20"/>
  <c r="C337" i="20" s="1"/>
  <c r="H338" i="20"/>
  <c r="C338" i="20" s="1"/>
  <c r="H339" i="20"/>
  <c r="C339" i="20" s="1"/>
  <c r="H340" i="20"/>
  <c r="C340" i="20" s="1"/>
  <c r="H341" i="20"/>
  <c r="C341" i="20" s="1"/>
  <c r="H342" i="20"/>
  <c r="C342" i="20" s="1"/>
  <c r="H343" i="20"/>
  <c r="C343" i="20" s="1"/>
  <c r="H344" i="20"/>
  <c r="C344" i="20" s="1"/>
  <c r="H345" i="20"/>
  <c r="C345" i="20" s="1"/>
  <c r="H346" i="20"/>
  <c r="C346" i="20" s="1"/>
  <c r="H347" i="20"/>
  <c r="C347" i="20" s="1"/>
  <c r="H348" i="20"/>
  <c r="C348" i="20" s="1"/>
  <c r="H349" i="20"/>
  <c r="C349" i="20" s="1"/>
  <c r="H350" i="20"/>
  <c r="C350" i="20" s="1"/>
  <c r="H351" i="20"/>
  <c r="C351" i="20" s="1"/>
  <c r="H352" i="20"/>
  <c r="C352" i="20" s="1"/>
  <c r="H353" i="20"/>
  <c r="C353" i="20" s="1"/>
  <c r="E353" i="20"/>
  <c r="B353" i="20"/>
  <c r="E352" i="20"/>
  <c r="B352" i="20"/>
  <c r="E351" i="20"/>
  <c r="B351" i="20"/>
  <c r="E350" i="20"/>
  <c r="B350" i="20"/>
  <c r="E349" i="20"/>
  <c r="B349" i="20"/>
  <c r="E348" i="20"/>
  <c r="B348" i="20"/>
  <c r="E347" i="20"/>
  <c r="B347" i="20"/>
  <c r="E346" i="20"/>
  <c r="B346" i="20"/>
  <c r="E345" i="20"/>
  <c r="B345" i="20"/>
  <c r="E344" i="20"/>
  <c r="B344" i="20"/>
  <c r="E343" i="20"/>
  <c r="B343" i="20"/>
  <c r="E342" i="20"/>
  <c r="B342" i="20"/>
  <c r="E341" i="20"/>
  <c r="B341" i="20"/>
  <c r="E340" i="20"/>
  <c r="B340" i="20"/>
  <c r="E339" i="20"/>
  <c r="B339" i="20"/>
  <c r="E338" i="20"/>
  <c r="B338" i="20"/>
  <c r="E301" i="20"/>
  <c r="B301" i="20"/>
  <c r="E300" i="20"/>
  <c r="B300" i="20"/>
  <c r="E299" i="20"/>
  <c r="B299" i="20"/>
  <c r="E298" i="20"/>
  <c r="B298" i="20"/>
  <c r="E297" i="20"/>
  <c r="B297" i="20"/>
  <c r="E296" i="20"/>
  <c r="B296" i="20"/>
  <c r="E295" i="20"/>
  <c r="B295" i="20"/>
  <c r="E294" i="20"/>
  <c r="B294" i="20"/>
  <c r="E293" i="20"/>
  <c r="B293" i="20"/>
  <c r="E292" i="20"/>
  <c r="B292" i="20"/>
  <c r="E291" i="20"/>
  <c r="B291" i="20"/>
  <c r="E290" i="20"/>
  <c r="B290" i="20"/>
  <c r="E289" i="20"/>
  <c r="B289" i="20"/>
  <c r="E288" i="20"/>
  <c r="B288" i="20"/>
  <c r="E287" i="20"/>
  <c r="B287" i="20"/>
  <c r="E286" i="20"/>
  <c r="B286" i="20"/>
  <c r="H234" i="20"/>
  <c r="C234" i="20" s="1"/>
  <c r="H235" i="20"/>
  <c r="C235" i="20" s="1"/>
  <c r="H236" i="20"/>
  <c r="C236" i="20" s="1"/>
  <c r="H237" i="20"/>
  <c r="C237" i="20" s="1"/>
  <c r="H238" i="20"/>
  <c r="C238" i="20" s="1"/>
  <c r="H239" i="20"/>
  <c r="C239" i="20" s="1"/>
  <c r="H240" i="20"/>
  <c r="C240" i="20" s="1"/>
  <c r="H241" i="20"/>
  <c r="C241" i="20" s="1"/>
  <c r="H242" i="20"/>
  <c r="C242" i="20" s="1"/>
  <c r="H243" i="20"/>
  <c r="C243" i="20" s="1"/>
  <c r="H244" i="20"/>
  <c r="C244" i="20" s="1"/>
  <c r="H245" i="20"/>
  <c r="C245" i="20" s="1"/>
  <c r="H246" i="20"/>
  <c r="C246" i="20" s="1"/>
  <c r="H247" i="20"/>
  <c r="C247" i="20" s="1"/>
  <c r="H248" i="20"/>
  <c r="C248" i="20" s="1"/>
  <c r="H249" i="20"/>
  <c r="C249" i="20" s="1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H182" i="20" l="1"/>
  <c r="C182" i="20" s="1"/>
  <c r="H183" i="20"/>
  <c r="C183" i="20" s="1"/>
  <c r="H184" i="20"/>
  <c r="C184" i="20" s="1"/>
  <c r="H185" i="20"/>
  <c r="C185" i="20" s="1"/>
  <c r="H186" i="20"/>
  <c r="C186" i="20" s="1"/>
  <c r="H187" i="20"/>
  <c r="C187" i="20" s="1"/>
  <c r="H188" i="20"/>
  <c r="C188" i="20" s="1"/>
  <c r="H189" i="20"/>
  <c r="C189" i="20" s="1"/>
  <c r="H190" i="20"/>
  <c r="C190" i="20" s="1"/>
  <c r="H191" i="20"/>
  <c r="C191" i="20" s="1"/>
  <c r="H192" i="20"/>
  <c r="C192" i="20" s="1"/>
  <c r="H193" i="20"/>
  <c r="C193" i="20" s="1"/>
  <c r="H194" i="20"/>
  <c r="C194" i="20" s="1"/>
  <c r="H195" i="20"/>
  <c r="C195" i="20" s="1"/>
  <c r="H196" i="20"/>
  <c r="C196" i="20" s="1"/>
  <c r="H197" i="20"/>
  <c r="C197" i="20" s="1"/>
  <c r="H181" i="20"/>
  <c r="C181" i="20" s="1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3317" i="20"/>
  <c r="B3314" i="20"/>
  <c r="B3312" i="20"/>
  <c r="B3311" i="20"/>
  <c r="B3304" i="20"/>
  <c r="B3303" i="20"/>
  <c r="B2941" i="20"/>
  <c r="B2936" i="20"/>
  <c r="B2928" i="20"/>
  <c r="B2785" i="20"/>
  <c r="B2780" i="20"/>
  <c r="B2775" i="20"/>
  <c r="B2629" i="20"/>
  <c r="B2619" i="20"/>
  <c r="B2473" i="20"/>
  <c r="B2468" i="20"/>
  <c r="B2633" i="20"/>
  <c r="B2632" i="20"/>
  <c r="B2627" i="20"/>
  <c r="B2626" i="20"/>
  <c r="B2623" i="20"/>
  <c r="B2618" i="20"/>
  <c r="B2617" i="20"/>
  <c r="B3075" i="20"/>
  <c r="B3074" i="20"/>
  <c r="B3073" i="20"/>
  <c r="B3072" i="20"/>
  <c r="B3071" i="20"/>
  <c r="B3070" i="20"/>
  <c r="B3069" i="20"/>
  <c r="B3068" i="20"/>
  <c r="B3067" i="20"/>
  <c r="B3066" i="20"/>
  <c r="B3152" i="20"/>
  <c r="B3150" i="20"/>
  <c r="B3148" i="20"/>
  <c r="B3738" i="20"/>
  <c r="B2927" i="20"/>
  <c r="B2926" i="20"/>
  <c r="B2925" i="20"/>
  <c r="B2924" i="20"/>
  <c r="B2922" i="20"/>
  <c r="B2921" i="20"/>
  <c r="B2920" i="20"/>
  <c r="B2919" i="20"/>
  <c r="B2918" i="20"/>
  <c r="B2771" i="20"/>
  <c r="B2770" i="20"/>
  <c r="B2769" i="20"/>
  <c r="B2768" i="20"/>
  <c r="B2767" i="20"/>
  <c r="B2766" i="20"/>
  <c r="B2765" i="20"/>
  <c r="B2764" i="20"/>
  <c r="B2763" i="20"/>
  <c r="B2762" i="20"/>
  <c r="B2761" i="20"/>
  <c r="B2615" i="20"/>
  <c r="B2613" i="20"/>
  <c r="B2612" i="20"/>
  <c r="B2611" i="20"/>
  <c r="B2608" i="20"/>
  <c r="J1877" i="19"/>
  <c r="J1876" i="19"/>
  <c r="J1875" i="19"/>
  <c r="J1119" i="19"/>
  <c r="J1118" i="19"/>
  <c r="E4121" i="20"/>
  <c r="E4120" i="20"/>
  <c r="B4120" i="20"/>
  <c r="E4119" i="20"/>
  <c r="B4119" i="20"/>
  <c r="E4118" i="20"/>
  <c r="B4118" i="20"/>
  <c r="E4117" i="20"/>
  <c r="B4117" i="20"/>
  <c r="E4116" i="20"/>
  <c r="B4116" i="20"/>
  <c r="E4115" i="20"/>
  <c r="B4115" i="20"/>
  <c r="E4114" i="20"/>
  <c r="B4114" i="20"/>
  <c r="E4113" i="20"/>
  <c r="B4113" i="20"/>
  <c r="E4112" i="20"/>
  <c r="B4112" i="20"/>
  <c r="E4111" i="20"/>
  <c r="B4111" i="20"/>
  <c r="E4110" i="20"/>
  <c r="B4110" i="20"/>
  <c r="E4109" i="20"/>
  <c r="B4109" i="20"/>
  <c r="E4108" i="20"/>
  <c r="B4108" i="20"/>
  <c r="E4107" i="20"/>
  <c r="B4107" i="20"/>
  <c r="E4106" i="20"/>
  <c r="B4106" i="20"/>
  <c r="E4105" i="20"/>
  <c r="B4105" i="20"/>
  <c r="E4104" i="20"/>
  <c r="B4104" i="20"/>
  <c r="E4103" i="20"/>
  <c r="B4103" i="20"/>
  <c r="E4102" i="20"/>
  <c r="B4102" i="20"/>
  <c r="E4101" i="20"/>
  <c r="B4101" i="20"/>
  <c r="E4100" i="20"/>
  <c r="B4100" i="20"/>
  <c r="E4099" i="20"/>
  <c r="B4099" i="20"/>
  <c r="E4098" i="20"/>
  <c r="B4098" i="20"/>
  <c r="B954" i="20"/>
  <c r="D28" i="18"/>
  <c r="S28" i="18" s="1"/>
  <c r="D29" i="18"/>
  <c r="S29" i="18" s="1"/>
  <c r="D30" i="18"/>
  <c r="D31" i="18"/>
  <c r="S31" i="18" s="1"/>
  <c r="Y31" i="18" s="1"/>
  <c r="D27" i="18"/>
  <c r="K6" i="16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106" i="19"/>
  <c r="F1107" i="19"/>
  <c r="F1108" i="19"/>
  <c r="F1109" i="19"/>
  <c r="F1110" i="19"/>
  <c r="F1141" i="19"/>
  <c r="F1142" i="19"/>
  <c r="F1143" i="19"/>
  <c r="F1144" i="19"/>
  <c r="F1145" i="19"/>
  <c r="F1176" i="19"/>
  <c r="F1177" i="19"/>
  <c r="F1178" i="19"/>
  <c r="F1179" i="19"/>
  <c r="F1180" i="19"/>
  <c r="F1211" i="19"/>
  <c r="F1212" i="19"/>
  <c r="F1213" i="19"/>
  <c r="F1214" i="19"/>
  <c r="F1215" i="19"/>
  <c r="F1246" i="19"/>
  <c r="F1247" i="19"/>
  <c r="F1248" i="19"/>
  <c r="F1249" i="19"/>
  <c r="F1250" i="19"/>
  <c r="F1281" i="19"/>
  <c r="F1282" i="19"/>
  <c r="F1283" i="19"/>
  <c r="F1284" i="19"/>
  <c r="F1285" i="19"/>
  <c r="F1316" i="19"/>
  <c r="F1317" i="19"/>
  <c r="F1318" i="19"/>
  <c r="F1319" i="19"/>
  <c r="F1320" i="19"/>
  <c r="F1351" i="19"/>
  <c r="F1352" i="19"/>
  <c r="F1353" i="19"/>
  <c r="F1354" i="19"/>
  <c r="F1355" i="19"/>
  <c r="F1386" i="19"/>
  <c r="F1387" i="19"/>
  <c r="F1388" i="19"/>
  <c r="F1389" i="19"/>
  <c r="F1390" i="19"/>
  <c r="F1421" i="19"/>
  <c r="F1422" i="19"/>
  <c r="F1423" i="19"/>
  <c r="F1424" i="19"/>
  <c r="F1425" i="19"/>
  <c r="F1456" i="19"/>
  <c r="F1457" i="19"/>
  <c r="F1458" i="19"/>
  <c r="F1459" i="19"/>
  <c r="F1460" i="19"/>
  <c r="F1491" i="19"/>
  <c r="F1492" i="19"/>
  <c r="F1493" i="19"/>
  <c r="F1494" i="19"/>
  <c r="F1495" i="19"/>
  <c r="F1526" i="19"/>
  <c r="F1527" i="19"/>
  <c r="F1528" i="19"/>
  <c r="F1529" i="19"/>
  <c r="F1530" i="19"/>
  <c r="F1561" i="19"/>
  <c r="F1562" i="19"/>
  <c r="F1563" i="19"/>
  <c r="F1564" i="19"/>
  <c r="F1565" i="19"/>
  <c r="F1596" i="19"/>
  <c r="F1597" i="19"/>
  <c r="F1598" i="19"/>
  <c r="F1599" i="19"/>
  <c r="F1600" i="19"/>
  <c r="F1871" i="19"/>
  <c r="F1879" i="19"/>
  <c r="F1887" i="19"/>
  <c r="F1895" i="19"/>
  <c r="F1903" i="19"/>
  <c r="F1911" i="19"/>
  <c r="F1919" i="19"/>
  <c r="F1927" i="19"/>
  <c r="F1935" i="19"/>
  <c r="F1943" i="19"/>
  <c r="F1951" i="19"/>
  <c r="F1959" i="19"/>
  <c r="F1967" i="19"/>
  <c r="F1975" i="19"/>
  <c r="F1983" i="19"/>
  <c r="F2" i="19"/>
  <c r="B3524" i="19"/>
  <c r="F3524" i="19" s="1"/>
  <c r="B3525" i="19"/>
  <c r="F3525" i="19" s="1"/>
  <c r="B3526" i="19"/>
  <c r="F3526" i="19" s="1"/>
  <c r="B3527" i="19"/>
  <c r="F3527" i="19" s="1"/>
  <c r="B3528" i="19"/>
  <c r="F3528" i="19" s="1"/>
  <c r="B3529" i="19"/>
  <c r="F3529" i="19" s="1"/>
  <c r="B3530" i="19"/>
  <c r="F3530" i="19" s="1"/>
  <c r="B3531" i="19"/>
  <c r="F3531" i="19" s="1"/>
  <c r="B3532" i="19"/>
  <c r="F3532" i="19" s="1"/>
  <c r="B3533" i="19"/>
  <c r="F3533" i="19" s="1"/>
  <c r="B3534" i="19"/>
  <c r="F3534" i="19" s="1"/>
  <c r="B3535" i="19"/>
  <c r="F3535" i="19" s="1"/>
  <c r="B3536" i="19"/>
  <c r="F3536" i="19" s="1"/>
  <c r="B3537" i="19"/>
  <c r="F3537" i="19" s="1"/>
  <c r="B3538" i="19"/>
  <c r="F3538" i="19" s="1"/>
  <c r="B3539" i="19"/>
  <c r="F3539" i="19" s="1"/>
  <c r="B3540" i="19"/>
  <c r="F3540" i="19" s="1"/>
  <c r="B3541" i="19"/>
  <c r="F3541" i="19" s="1"/>
  <c r="B3542" i="19"/>
  <c r="F3542" i="19" s="1"/>
  <c r="B3543" i="19"/>
  <c r="F3543" i="19" s="1"/>
  <c r="B3544" i="19"/>
  <c r="F3544" i="19" s="1"/>
  <c r="B3545" i="19"/>
  <c r="F3545" i="19" s="1"/>
  <c r="B3546" i="19"/>
  <c r="F3546" i="19" s="1"/>
  <c r="B3547" i="19"/>
  <c r="F3547" i="19" s="1"/>
  <c r="B3548" i="19"/>
  <c r="F3548" i="19" s="1"/>
  <c r="B3549" i="19"/>
  <c r="F3549" i="19" s="1"/>
  <c r="B3550" i="19"/>
  <c r="F3550" i="19" s="1"/>
  <c r="B3551" i="19"/>
  <c r="F3551" i="19" s="1"/>
  <c r="B3552" i="19"/>
  <c r="F3552" i="19" s="1"/>
  <c r="B3553" i="19"/>
  <c r="F3553" i="19" s="1"/>
  <c r="B3554" i="19"/>
  <c r="F3554" i="19" s="1"/>
  <c r="B3555" i="19"/>
  <c r="F3555" i="19" s="1"/>
  <c r="B3556" i="19"/>
  <c r="F3556" i="19" s="1"/>
  <c r="B3557" i="19"/>
  <c r="F3557" i="19" s="1"/>
  <c r="B3558" i="19"/>
  <c r="F3558" i="19" s="1"/>
  <c r="B3559" i="19"/>
  <c r="F3559" i="19" s="1"/>
  <c r="B3560" i="19"/>
  <c r="F3560" i="19" s="1"/>
  <c r="B3561" i="19"/>
  <c r="F3561" i="19" s="1"/>
  <c r="B3562" i="19"/>
  <c r="F3562" i="19" s="1"/>
  <c r="B3563" i="19"/>
  <c r="F3563" i="19" s="1"/>
  <c r="B3564" i="19"/>
  <c r="F3564" i="19" s="1"/>
  <c r="B3565" i="19"/>
  <c r="F3565" i="19" s="1"/>
  <c r="B3566" i="19"/>
  <c r="F3566" i="19" s="1"/>
  <c r="B3567" i="19"/>
  <c r="F3567" i="19" s="1"/>
  <c r="B3568" i="19"/>
  <c r="F3568" i="19" s="1"/>
  <c r="B3569" i="19"/>
  <c r="F3569" i="19" s="1"/>
  <c r="B3570" i="19"/>
  <c r="F3570" i="19" s="1"/>
  <c r="B3571" i="19"/>
  <c r="F3571" i="19" s="1"/>
  <c r="B3572" i="19"/>
  <c r="F3572" i="19" s="1"/>
  <c r="B3573" i="19"/>
  <c r="F3573" i="19" s="1"/>
  <c r="B3574" i="19"/>
  <c r="F3574" i="19" s="1"/>
  <c r="B3575" i="19"/>
  <c r="F3575" i="19" s="1"/>
  <c r="B3576" i="19"/>
  <c r="F3576" i="19" s="1"/>
  <c r="B3577" i="19"/>
  <c r="F3577" i="19" s="1"/>
  <c r="B3578" i="19"/>
  <c r="F3578" i="19" s="1"/>
  <c r="B3579" i="19"/>
  <c r="F3579" i="19" s="1"/>
  <c r="B3580" i="19"/>
  <c r="F3580" i="19" s="1"/>
  <c r="B3523" i="19"/>
  <c r="F3523" i="19" s="1"/>
  <c r="A3524" i="19"/>
  <c r="D3524" i="19" s="1"/>
  <c r="A3525" i="19"/>
  <c r="A3526" i="19"/>
  <c r="D3526" i="19" s="1"/>
  <c r="A3527" i="19"/>
  <c r="A3528" i="19"/>
  <c r="A3529" i="19"/>
  <c r="A3530" i="19"/>
  <c r="A3531" i="19"/>
  <c r="A3532" i="19"/>
  <c r="A3533" i="19"/>
  <c r="A3534" i="19"/>
  <c r="D3534" i="19" s="1"/>
  <c r="A3535" i="19"/>
  <c r="A3536" i="19"/>
  <c r="A3537" i="19"/>
  <c r="A3538" i="19"/>
  <c r="A3539" i="19"/>
  <c r="A3540" i="19"/>
  <c r="A3541" i="19"/>
  <c r="A3542" i="19"/>
  <c r="D3542" i="19" s="1"/>
  <c r="A3543" i="19"/>
  <c r="A3544" i="19"/>
  <c r="A3545" i="19"/>
  <c r="A3546" i="19"/>
  <c r="A3547" i="19"/>
  <c r="A3548" i="19"/>
  <c r="A3549" i="19"/>
  <c r="A3550" i="19"/>
  <c r="D3550" i="19" s="1"/>
  <c r="A3551" i="19"/>
  <c r="A3552" i="19"/>
  <c r="A3553" i="19"/>
  <c r="A3554" i="19"/>
  <c r="A3555" i="19"/>
  <c r="D3555" i="19" s="1"/>
  <c r="A3556" i="19"/>
  <c r="A3557" i="19"/>
  <c r="A3558" i="19"/>
  <c r="A3559" i="19"/>
  <c r="A3560" i="19"/>
  <c r="A3561" i="19"/>
  <c r="A3562" i="19"/>
  <c r="A3563" i="19"/>
  <c r="A3564" i="19"/>
  <c r="A3565" i="19"/>
  <c r="A3566" i="19"/>
  <c r="D3566" i="19" s="1"/>
  <c r="A3567" i="19"/>
  <c r="A3568" i="19"/>
  <c r="D3568" i="19" s="1"/>
  <c r="A3569" i="19"/>
  <c r="A3570" i="19"/>
  <c r="A3571" i="19"/>
  <c r="D3571" i="19" s="1"/>
  <c r="A3572" i="19"/>
  <c r="A3573" i="19"/>
  <c r="A3574" i="19"/>
  <c r="A3575" i="19"/>
  <c r="A3576" i="19"/>
  <c r="A3577" i="19"/>
  <c r="A3578" i="19"/>
  <c r="A3579" i="19"/>
  <c r="A3580" i="19"/>
  <c r="A3523" i="19"/>
  <c r="B3466" i="19"/>
  <c r="F3466" i="19" s="1"/>
  <c r="B3467" i="19"/>
  <c r="F3467" i="19" s="1"/>
  <c r="B3468" i="19"/>
  <c r="F3468" i="19" s="1"/>
  <c r="B3469" i="19"/>
  <c r="F3469" i="19" s="1"/>
  <c r="B3470" i="19"/>
  <c r="F3470" i="19" s="1"/>
  <c r="B3471" i="19"/>
  <c r="F3471" i="19" s="1"/>
  <c r="B3472" i="19"/>
  <c r="F3472" i="19" s="1"/>
  <c r="B3473" i="19"/>
  <c r="F3473" i="19" s="1"/>
  <c r="B3474" i="19"/>
  <c r="F3474" i="19" s="1"/>
  <c r="B3475" i="19"/>
  <c r="F3475" i="19" s="1"/>
  <c r="B3476" i="19"/>
  <c r="F3476" i="19" s="1"/>
  <c r="B3477" i="19"/>
  <c r="F3477" i="19" s="1"/>
  <c r="B3478" i="19"/>
  <c r="F3478" i="19" s="1"/>
  <c r="B3479" i="19"/>
  <c r="F3479" i="19" s="1"/>
  <c r="B3480" i="19"/>
  <c r="F3480" i="19" s="1"/>
  <c r="B3481" i="19"/>
  <c r="F3481" i="19" s="1"/>
  <c r="B3482" i="19"/>
  <c r="F3482" i="19" s="1"/>
  <c r="B3483" i="19"/>
  <c r="F3483" i="19" s="1"/>
  <c r="B3484" i="19"/>
  <c r="F3484" i="19" s="1"/>
  <c r="B3485" i="19"/>
  <c r="F3485" i="19" s="1"/>
  <c r="B3486" i="19"/>
  <c r="F3486" i="19" s="1"/>
  <c r="B3487" i="19"/>
  <c r="F3487" i="19" s="1"/>
  <c r="B3488" i="19"/>
  <c r="F3488" i="19" s="1"/>
  <c r="B3489" i="19"/>
  <c r="F3489" i="19" s="1"/>
  <c r="B3490" i="19"/>
  <c r="F3490" i="19" s="1"/>
  <c r="B3491" i="19"/>
  <c r="F3491" i="19" s="1"/>
  <c r="B3492" i="19"/>
  <c r="F3492" i="19" s="1"/>
  <c r="B3493" i="19"/>
  <c r="F3493" i="19" s="1"/>
  <c r="B3494" i="19"/>
  <c r="F3494" i="19" s="1"/>
  <c r="B3495" i="19"/>
  <c r="F3495" i="19" s="1"/>
  <c r="B3496" i="19"/>
  <c r="F3496" i="19" s="1"/>
  <c r="B3497" i="19"/>
  <c r="F3497" i="19" s="1"/>
  <c r="B3498" i="19"/>
  <c r="F3498" i="19" s="1"/>
  <c r="B3499" i="19"/>
  <c r="F3499" i="19" s="1"/>
  <c r="B3500" i="19"/>
  <c r="F3500" i="19" s="1"/>
  <c r="B3501" i="19"/>
  <c r="F3501" i="19" s="1"/>
  <c r="B3502" i="19"/>
  <c r="F3502" i="19" s="1"/>
  <c r="B3503" i="19"/>
  <c r="F3503" i="19" s="1"/>
  <c r="B3504" i="19"/>
  <c r="F3504" i="19" s="1"/>
  <c r="B3505" i="19"/>
  <c r="F3505" i="19" s="1"/>
  <c r="B3506" i="19"/>
  <c r="F3506" i="19" s="1"/>
  <c r="B3507" i="19"/>
  <c r="F3507" i="19" s="1"/>
  <c r="B3508" i="19"/>
  <c r="F3508" i="19" s="1"/>
  <c r="B3509" i="19"/>
  <c r="F3509" i="19" s="1"/>
  <c r="B3510" i="19"/>
  <c r="F3510" i="19" s="1"/>
  <c r="B3511" i="19"/>
  <c r="F3511" i="19" s="1"/>
  <c r="B3512" i="19"/>
  <c r="F3512" i="19" s="1"/>
  <c r="B3513" i="19"/>
  <c r="F3513" i="19" s="1"/>
  <c r="B3514" i="19"/>
  <c r="F3514" i="19" s="1"/>
  <c r="B3515" i="19"/>
  <c r="F3515" i="19" s="1"/>
  <c r="B3516" i="19"/>
  <c r="F3516" i="19" s="1"/>
  <c r="B3517" i="19"/>
  <c r="F3517" i="19" s="1"/>
  <c r="B3518" i="19"/>
  <c r="F3518" i="19" s="1"/>
  <c r="B3519" i="19"/>
  <c r="F3519" i="19" s="1"/>
  <c r="B3520" i="19"/>
  <c r="F3520" i="19" s="1"/>
  <c r="B3521" i="19"/>
  <c r="F3521" i="19" s="1"/>
  <c r="B3522" i="19"/>
  <c r="F3522" i="19" s="1"/>
  <c r="B3465" i="19"/>
  <c r="F3465" i="19" s="1"/>
  <c r="A3466" i="19"/>
  <c r="D3466" i="19" s="1"/>
  <c r="A3467" i="19"/>
  <c r="A3468" i="19"/>
  <c r="A3469" i="19"/>
  <c r="A3470" i="19"/>
  <c r="A3471" i="19"/>
  <c r="A3472" i="19"/>
  <c r="A3473" i="19"/>
  <c r="A3474" i="19"/>
  <c r="A3475" i="19"/>
  <c r="A3476" i="19"/>
  <c r="D3476" i="19" s="1"/>
  <c r="A3477" i="19"/>
  <c r="A3478" i="19"/>
  <c r="A3479" i="19"/>
  <c r="A3480" i="19"/>
  <c r="D3480" i="19" s="1"/>
  <c r="A3481" i="19"/>
  <c r="D3481" i="19" s="1"/>
  <c r="A3482" i="19"/>
  <c r="A3483" i="19"/>
  <c r="A3484" i="19"/>
  <c r="A3485" i="19"/>
  <c r="A3486" i="19"/>
  <c r="A3487" i="19"/>
  <c r="A3488" i="19"/>
  <c r="A3489" i="19"/>
  <c r="A3490" i="19"/>
  <c r="A3491" i="19"/>
  <c r="A3492" i="19"/>
  <c r="D3492" i="19" s="1"/>
  <c r="A3493" i="19"/>
  <c r="A3494" i="19"/>
  <c r="A3495" i="19"/>
  <c r="A3496" i="19"/>
  <c r="A3497" i="19"/>
  <c r="D3497" i="19" s="1"/>
  <c r="A3498" i="19"/>
  <c r="A3499" i="19"/>
  <c r="A3500" i="19"/>
  <c r="D3500" i="19" s="1"/>
  <c r="A3501" i="19"/>
  <c r="A3502" i="19"/>
  <c r="A3503" i="19"/>
  <c r="D3503" i="19" s="1"/>
  <c r="A3504" i="19"/>
  <c r="A3505" i="19"/>
  <c r="D3505" i="19" s="1"/>
  <c r="A3506" i="19"/>
  <c r="A3507" i="19"/>
  <c r="A3508" i="19"/>
  <c r="D3508" i="19" s="1"/>
  <c r="A3509" i="19"/>
  <c r="A3510" i="19"/>
  <c r="A3511" i="19"/>
  <c r="D3511" i="19" s="1"/>
  <c r="A3512" i="19"/>
  <c r="D3512" i="19" s="1"/>
  <c r="A3513" i="19"/>
  <c r="A3514" i="19"/>
  <c r="A3515" i="19"/>
  <c r="A3516" i="19"/>
  <c r="A3517" i="19"/>
  <c r="A3518" i="19"/>
  <c r="A3519" i="19"/>
  <c r="D3519" i="19" s="1"/>
  <c r="A3520" i="19"/>
  <c r="A3521" i="19"/>
  <c r="D3521" i="19" s="1"/>
  <c r="A3522" i="19"/>
  <c r="A3465" i="19"/>
  <c r="B3408" i="19"/>
  <c r="F3408" i="19" s="1"/>
  <c r="B3409" i="19"/>
  <c r="F3409" i="19" s="1"/>
  <c r="B3410" i="19"/>
  <c r="F3410" i="19" s="1"/>
  <c r="B3411" i="19"/>
  <c r="F3411" i="19" s="1"/>
  <c r="B3412" i="19"/>
  <c r="F3412" i="19" s="1"/>
  <c r="B3413" i="19"/>
  <c r="F3413" i="19" s="1"/>
  <c r="B3414" i="19"/>
  <c r="F3414" i="19" s="1"/>
  <c r="B3415" i="19"/>
  <c r="F3415" i="19" s="1"/>
  <c r="B3416" i="19"/>
  <c r="F3416" i="19" s="1"/>
  <c r="B3417" i="19"/>
  <c r="F3417" i="19" s="1"/>
  <c r="B3418" i="19"/>
  <c r="F3418" i="19" s="1"/>
  <c r="B3419" i="19"/>
  <c r="F3419" i="19" s="1"/>
  <c r="B3420" i="19"/>
  <c r="F3420" i="19" s="1"/>
  <c r="B3421" i="19"/>
  <c r="F3421" i="19" s="1"/>
  <c r="B3422" i="19"/>
  <c r="F3422" i="19" s="1"/>
  <c r="B3423" i="19"/>
  <c r="F3423" i="19" s="1"/>
  <c r="B3424" i="19"/>
  <c r="F3424" i="19" s="1"/>
  <c r="B3425" i="19"/>
  <c r="F3425" i="19" s="1"/>
  <c r="B3426" i="19"/>
  <c r="F3426" i="19" s="1"/>
  <c r="B3427" i="19"/>
  <c r="F3427" i="19" s="1"/>
  <c r="B3428" i="19"/>
  <c r="F3428" i="19" s="1"/>
  <c r="B3429" i="19"/>
  <c r="F3429" i="19" s="1"/>
  <c r="B3430" i="19"/>
  <c r="F3430" i="19" s="1"/>
  <c r="B3431" i="19"/>
  <c r="F3431" i="19" s="1"/>
  <c r="B3432" i="19"/>
  <c r="F3432" i="19" s="1"/>
  <c r="B3433" i="19"/>
  <c r="F3433" i="19" s="1"/>
  <c r="B3434" i="19"/>
  <c r="F3434" i="19" s="1"/>
  <c r="B3435" i="19"/>
  <c r="F3435" i="19" s="1"/>
  <c r="B3436" i="19"/>
  <c r="F3436" i="19" s="1"/>
  <c r="B3437" i="19"/>
  <c r="F3437" i="19" s="1"/>
  <c r="B3438" i="19"/>
  <c r="F3438" i="19" s="1"/>
  <c r="B3439" i="19"/>
  <c r="F3439" i="19" s="1"/>
  <c r="B3440" i="19"/>
  <c r="F3440" i="19" s="1"/>
  <c r="B3441" i="19"/>
  <c r="F3441" i="19" s="1"/>
  <c r="B3442" i="19"/>
  <c r="F3442" i="19" s="1"/>
  <c r="B3443" i="19"/>
  <c r="F3443" i="19" s="1"/>
  <c r="B3444" i="19"/>
  <c r="F3444" i="19" s="1"/>
  <c r="B3445" i="19"/>
  <c r="F3445" i="19" s="1"/>
  <c r="B3446" i="19"/>
  <c r="F3446" i="19" s="1"/>
  <c r="B3447" i="19"/>
  <c r="F3447" i="19" s="1"/>
  <c r="B3448" i="19"/>
  <c r="F3448" i="19" s="1"/>
  <c r="B3449" i="19"/>
  <c r="F3449" i="19" s="1"/>
  <c r="B3450" i="19"/>
  <c r="F3450" i="19" s="1"/>
  <c r="B3451" i="19"/>
  <c r="F3451" i="19" s="1"/>
  <c r="B3452" i="19"/>
  <c r="F3452" i="19" s="1"/>
  <c r="B3453" i="19"/>
  <c r="F3453" i="19" s="1"/>
  <c r="B3454" i="19"/>
  <c r="F3454" i="19" s="1"/>
  <c r="B3455" i="19"/>
  <c r="F3455" i="19" s="1"/>
  <c r="B3456" i="19"/>
  <c r="F3456" i="19" s="1"/>
  <c r="B3457" i="19"/>
  <c r="F3457" i="19" s="1"/>
  <c r="B3458" i="19"/>
  <c r="F3458" i="19" s="1"/>
  <c r="B3459" i="19"/>
  <c r="F3459" i="19" s="1"/>
  <c r="B3460" i="19"/>
  <c r="F3460" i="19" s="1"/>
  <c r="B3461" i="19"/>
  <c r="F3461" i="19" s="1"/>
  <c r="B3462" i="19"/>
  <c r="F3462" i="19" s="1"/>
  <c r="B3463" i="19"/>
  <c r="F3463" i="19" s="1"/>
  <c r="B3464" i="19"/>
  <c r="F3464" i="19" s="1"/>
  <c r="B3407" i="19"/>
  <c r="F3407" i="19" s="1"/>
  <c r="A3408" i="19"/>
  <c r="A3409" i="19"/>
  <c r="A3410" i="19"/>
  <c r="A3411" i="19"/>
  <c r="A3412" i="19"/>
  <c r="D3412" i="19" s="1"/>
  <c r="A3413" i="19"/>
  <c r="A3414" i="19"/>
  <c r="A3415" i="19"/>
  <c r="A3416" i="19"/>
  <c r="A3417" i="19"/>
  <c r="A3418" i="19"/>
  <c r="A3419" i="19"/>
  <c r="A3420" i="19"/>
  <c r="A3421" i="19"/>
  <c r="A3422" i="19"/>
  <c r="A3423" i="19"/>
  <c r="A3424" i="19"/>
  <c r="A3425" i="19"/>
  <c r="A3426" i="19"/>
  <c r="A3427" i="19"/>
  <c r="A3428" i="19"/>
  <c r="A3429" i="19"/>
  <c r="A3430" i="19"/>
  <c r="A3431" i="19"/>
  <c r="A3432" i="19"/>
  <c r="A3433" i="19"/>
  <c r="A3434" i="19"/>
  <c r="A3435" i="19"/>
  <c r="A3436" i="19"/>
  <c r="A3437" i="19"/>
  <c r="A3438" i="19"/>
  <c r="A3439" i="19"/>
  <c r="A3440" i="19"/>
  <c r="A3441" i="19"/>
  <c r="A3442" i="19"/>
  <c r="A3443" i="19"/>
  <c r="A3444" i="19"/>
  <c r="A3445" i="19"/>
  <c r="A3446" i="19"/>
  <c r="A3447" i="19"/>
  <c r="A3448" i="19"/>
  <c r="A3449" i="19"/>
  <c r="A3450" i="19"/>
  <c r="D3450" i="19" s="1"/>
  <c r="A3451" i="19"/>
  <c r="A3452" i="19"/>
  <c r="A3453" i="19"/>
  <c r="A3454" i="19"/>
  <c r="A3455" i="19"/>
  <c r="A3456" i="19"/>
  <c r="A3457" i="19"/>
  <c r="A3458" i="19"/>
  <c r="A3459" i="19"/>
  <c r="A3460" i="19"/>
  <c r="A3461" i="19"/>
  <c r="A3462" i="19"/>
  <c r="A3463" i="19"/>
  <c r="A3464" i="19"/>
  <c r="A3407" i="19"/>
  <c r="B3350" i="19"/>
  <c r="F3350" i="19" s="1"/>
  <c r="B3351" i="19"/>
  <c r="F3351" i="19" s="1"/>
  <c r="B3352" i="19"/>
  <c r="F3352" i="19" s="1"/>
  <c r="B3353" i="19"/>
  <c r="F3353" i="19" s="1"/>
  <c r="B3354" i="19"/>
  <c r="F3354" i="19" s="1"/>
  <c r="B3355" i="19"/>
  <c r="F3355" i="19" s="1"/>
  <c r="B3356" i="19"/>
  <c r="F3356" i="19" s="1"/>
  <c r="B3357" i="19"/>
  <c r="F3357" i="19" s="1"/>
  <c r="B3358" i="19"/>
  <c r="F3358" i="19" s="1"/>
  <c r="B3359" i="19"/>
  <c r="F3359" i="19" s="1"/>
  <c r="B3360" i="19"/>
  <c r="F3360" i="19" s="1"/>
  <c r="B3361" i="19"/>
  <c r="F3361" i="19" s="1"/>
  <c r="B3362" i="19"/>
  <c r="F3362" i="19" s="1"/>
  <c r="B3363" i="19"/>
  <c r="F3363" i="19" s="1"/>
  <c r="B3364" i="19"/>
  <c r="F3364" i="19" s="1"/>
  <c r="B3365" i="19"/>
  <c r="F3365" i="19" s="1"/>
  <c r="B3366" i="19"/>
  <c r="F3366" i="19" s="1"/>
  <c r="B3367" i="19"/>
  <c r="F3367" i="19" s="1"/>
  <c r="B3368" i="19"/>
  <c r="F3368" i="19" s="1"/>
  <c r="B3369" i="19"/>
  <c r="F3369" i="19" s="1"/>
  <c r="B3370" i="19"/>
  <c r="F3370" i="19" s="1"/>
  <c r="B3371" i="19"/>
  <c r="F3371" i="19" s="1"/>
  <c r="B3372" i="19"/>
  <c r="F3372" i="19" s="1"/>
  <c r="B3373" i="19"/>
  <c r="F3373" i="19" s="1"/>
  <c r="B3374" i="19"/>
  <c r="F3374" i="19" s="1"/>
  <c r="B3375" i="19"/>
  <c r="F3375" i="19" s="1"/>
  <c r="B3376" i="19"/>
  <c r="F3376" i="19" s="1"/>
  <c r="B3377" i="19"/>
  <c r="F3377" i="19" s="1"/>
  <c r="B3378" i="19"/>
  <c r="F3378" i="19" s="1"/>
  <c r="B3379" i="19"/>
  <c r="F3379" i="19" s="1"/>
  <c r="B3380" i="19"/>
  <c r="F3380" i="19" s="1"/>
  <c r="B3381" i="19"/>
  <c r="F3381" i="19" s="1"/>
  <c r="B3382" i="19"/>
  <c r="F3382" i="19" s="1"/>
  <c r="B3383" i="19"/>
  <c r="F3383" i="19" s="1"/>
  <c r="B3384" i="19"/>
  <c r="F3384" i="19" s="1"/>
  <c r="B3385" i="19"/>
  <c r="B3386" i="19"/>
  <c r="F3386" i="19" s="1"/>
  <c r="B3387" i="19"/>
  <c r="F3387" i="19" s="1"/>
  <c r="B3388" i="19"/>
  <c r="F3388" i="19" s="1"/>
  <c r="B3389" i="19"/>
  <c r="F3389" i="19" s="1"/>
  <c r="B3390" i="19"/>
  <c r="F3390" i="19" s="1"/>
  <c r="B3391" i="19"/>
  <c r="F3391" i="19" s="1"/>
  <c r="B3392" i="19"/>
  <c r="F3392" i="19" s="1"/>
  <c r="B3393" i="19"/>
  <c r="F3393" i="19" s="1"/>
  <c r="B3394" i="19"/>
  <c r="F3394" i="19" s="1"/>
  <c r="B3395" i="19"/>
  <c r="F3395" i="19" s="1"/>
  <c r="B3396" i="19"/>
  <c r="F3396" i="19" s="1"/>
  <c r="B3397" i="19"/>
  <c r="F3397" i="19" s="1"/>
  <c r="B3398" i="19"/>
  <c r="F3398" i="19" s="1"/>
  <c r="B3399" i="19"/>
  <c r="F3399" i="19" s="1"/>
  <c r="B3400" i="19"/>
  <c r="F3400" i="19" s="1"/>
  <c r="B3401" i="19"/>
  <c r="F3401" i="19" s="1"/>
  <c r="B3402" i="19"/>
  <c r="F3402" i="19" s="1"/>
  <c r="B3403" i="19"/>
  <c r="F3403" i="19" s="1"/>
  <c r="B3404" i="19"/>
  <c r="F3404" i="19" s="1"/>
  <c r="B3405" i="19"/>
  <c r="F3405" i="19" s="1"/>
  <c r="B3406" i="19"/>
  <c r="F3406" i="19" s="1"/>
  <c r="B3349" i="19"/>
  <c r="F3349" i="19" s="1"/>
  <c r="A3348" i="19"/>
  <c r="A3349" i="19"/>
  <c r="A3350" i="19"/>
  <c r="A3351" i="19"/>
  <c r="A3352" i="19"/>
  <c r="A3353" i="19"/>
  <c r="A3354" i="19"/>
  <c r="D3354" i="19" s="1"/>
  <c r="A3355" i="19"/>
  <c r="A3356" i="19"/>
  <c r="D3356" i="19" s="1"/>
  <c r="A3357" i="19"/>
  <c r="A3358" i="19"/>
  <c r="A3359" i="19"/>
  <c r="A3360" i="19"/>
  <c r="A3361" i="19"/>
  <c r="A3362" i="19"/>
  <c r="A3363" i="19"/>
  <c r="A3364" i="19"/>
  <c r="D3364" i="19" s="1"/>
  <c r="A3365" i="19"/>
  <c r="A3366" i="19"/>
  <c r="A3367" i="19"/>
  <c r="A3368" i="19"/>
  <c r="A3369" i="19"/>
  <c r="A3370" i="19"/>
  <c r="D3370" i="19" s="1"/>
  <c r="A3371" i="19"/>
  <c r="A3372" i="19"/>
  <c r="D3372" i="19" s="1"/>
  <c r="A3373" i="19"/>
  <c r="A3374" i="19"/>
  <c r="A3375" i="19"/>
  <c r="A3376" i="19"/>
  <c r="A3377" i="19"/>
  <c r="A3378" i="19"/>
  <c r="A3379" i="19"/>
  <c r="A3380" i="19"/>
  <c r="D3380" i="19" s="1"/>
  <c r="A3381" i="19"/>
  <c r="A3382" i="19"/>
  <c r="A3383" i="19"/>
  <c r="A3384" i="19"/>
  <c r="A3385" i="19"/>
  <c r="A3386" i="19"/>
  <c r="A3387" i="19"/>
  <c r="A3388" i="19"/>
  <c r="D3388" i="19" s="1"/>
  <c r="A3389" i="19"/>
  <c r="A3390" i="19"/>
  <c r="A3391" i="19"/>
  <c r="A3392" i="19"/>
  <c r="A3393" i="19"/>
  <c r="A3394" i="19"/>
  <c r="A3395" i="19"/>
  <c r="A3396" i="19"/>
  <c r="D3396" i="19" s="1"/>
  <c r="A3397" i="19"/>
  <c r="A3398" i="19"/>
  <c r="A3399" i="19"/>
  <c r="A3400" i="19"/>
  <c r="A3401" i="19"/>
  <c r="A3402" i="19"/>
  <c r="A3403" i="19"/>
  <c r="A3404" i="19"/>
  <c r="D3404" i="19" s="1"/>
  <c r="A3405" i="19"/>
  <c r="A3406" i="19"/>
  <c r="B3292" i="19"/>
  <c r="B3293" i="19"/>
  <c r="B3294" i="19"/>
  <c r="B3295" i="19"/>
  <c r="B3296" i="19"/>
  <c r="B3297" i="19"/>
  <c r="B3298" i="19"/>
  <c r="B3299" i="19"/>
  <c r="B3300" i="19"/>
  <c r="B3301" i="19"/>
  <c r="B3302" i="19"/>
  <c r="B3303" i="19"/>
  <c r="B3304" i="19"/>
  <c r="B3305" i="19"/>
  <c r="B3306" i="19"/>
  <c r="B3307" i="19"/>
  <c r="B3308" i="19"/>
  <c r="B3309" i="19"/>
  <c r="B3310" i="19"/>
  <c r="B3311" i="19"/>
  <c r="B3312" i="19"/>
  <c r="B3313" i="19"/>
  <c r="B3314" i="19"/>
  <c r="B3315" i="19"/>
  <c r="B3316" i="19"/>
  <c r="B3317" i="19"/>
  <c r="B3318" i="19"/>
  <c r="B3319" i="19"/>
  <c r="B3320" i="19"/>
  <c r="F3320" i="19" s="1"/>
  <c r="B3321" i="19"/>
  <c r="F3321" i="19" s="1"/>
  <c r="B3322" i="19"/>
  <c r="F3322" i="19" s="1"/>
  <c r="B3323" i="19"/>
  <c r="F3323" i="19" s="1"/>
  <c r="B3324" i="19"/>
  <c r="B3325" i="19"/>
  <c r="B3326" i="19"/>
  <c r="F3326" i="19" s="1"/>
  <c r="B3327" i="19"/>
  <c r="F3327" i="19" s="1"/>
  <c r="B3328" i="19"/>
  <c r="F3328" i="19" s="1"/>
  <c r="B3329" i="19"/>
  <c r="B3330" i="19"/>
  <c r="F3330" i="19" s="1"/>
  <c r="B3331" i="19"/>
  <c r="F3331" i="19" s="1"/>
  <c r="B3332" i="19"/>
  <c r="B3333" i="19"/>
  <c r="B3334" i="19"/>
  <c r="F3334" i="19" s="1"/>
  <c r="B3335" i="19"/>
  <c r="F3335" i="19" s="1"/>
  <c r="B3336" i="19"/>
  <c r="F3336" i="19" s="1"/>
  <c r="B3337" i="19"/>
  <c r="B3338" i="19"/>
  <c r="F3338" i="19" s="1"/>
  <c r="B3339" i="19"/>
  <c r="F3339" i="19" s="1"/>
  <c r="B3340" i="19"/>
  <c r="B3341" i="19"/>
  <c r="B3342" i="19"/>
  <c r="F3342" i="19" s="1"/>
  <c r="B3343" i="19"/>
  <c r="F3343" i="19" s="1"/>
  <c r="B3344" i="19"/>
  <c r="B3345" i="19"/>
  <c r="B3346" i="19"/>
  <c r="F3346" i="19" s="1"/>
  <c r="B3347" i="19"/>
  <c r="F3347" i="19" s="1"/>
  <c r="B3348" i="19"/>
  <c r="B3291" i="19"/>
  <c r="A3292" i="19"/>
  <c r="A3293" i="19"/>
  <c r="A3294" i="19"/>
  <c r="A3295" i="19"/>
  <c r="A3296" i="19"/>
  <c r="A3297" i="19"/>
  <c r="A3298" i="19"/>
  <c r="A3299" i="19"/>
  <c r="A3300" i="19"/>
  <c r="A3301" i="19"/>
  <c r="A3302" i="19"/>
  <c r="A3303" i="19"/>
  <c r="A3304" i="19"/>
  <c r="A3305" i="19"/>
  <c r="A3306" i="19"/>
  <c r="A3307" i="19"/>
  <c r="A3308" i="19"/>
  <c r="A3309" i="19"/>
  <c r="A3310" i="19"/>
  <c r="A3311" i="19"/>
  <c r="A3312" i="19"/>
  <c r="A3313" i="19"/>
  <c r="A3314" i="19"/>
  <c r="A3315" i="19"/>
  <c r="A3316" i="19"/>
  <c r="A3317" i="19"/>
  <c r="D3317" i="19" s="1"/>
  <c r="A3318" i="19"/>
  <c r="A3319" i="19"/>
  <c r="A3320" i="19"/>
  <c r="A3321" i="19"/>
  <c r="A3322" i="19"/>
  <c r="A3323" i="19"/>
  <c r="A3324" i="19"/>
  <c r="A3325" i="19"/>
  <c r="A3326" i="19"/>
  <c r="A3327" i="19"/>
  <c r="A3328" i="19"/>
  <c r="A3329" i="19"/>
  <c r="A3330" i="19"/>
  <c r="A3331" i="19"/>
  <c r="A3332" i="19"/>
  <c r="A3333" i="19"/>
  <c r="A3334" i="19"/>
  <c r="A3335" i="19"/>
  <c r="A3336" i="19"/>
  <c r="A3337" i="19"/>
  <c r="A3338" i="19"/>
  <c r="A3339" i="19"/>
  <c r="A3340" i="19"/>
  <c r="A3341" i="19"/>
  <c r="A3342" i="19"/>
  <c r="A3343" i="19"/>
  <c r="A3344" i="19"/>
  <c r="A3345" i="19"/>
  <c r="A3346" i="19"/>
  <c r="A3347" i="19"/>
  <c r="A3291" i="19"/>
  <c r="B3234" i="19"/>
  <c r="F3234" i="19" s="1"/>
  <c r="B3235" i="19"/>
  <c r="F3235" i="19" s="1"/>
  <c r="B3236" i="19"/>
  <c r="F3236" i="19" s="1"/>
  <c r="B3237" i="19"/>
  <c r="F3237" i="19" s="1"/>
  <c r="B3238" i="19"/>
  <c r="F3238" i="19" s="1"/>
  <c r="B3239" i="19"/>
  <c r="F3239" i="19" s="1"/>
  <c r="B3240" i="19"/>
  <c r="F3240" i="19" s="1"/>
  <c r="B3241" i="19"/>
  <c r="F3241" i="19" s="1"/>
  <c r="B3242" i="19"/>
  <c r="F3242" i="19" s="1"/>
  <c r="B3243" i="19"/>
  <c r="F3243" i="19" s="1"/>
  <c r="B3244" i="19"/>
  <c r="F3244" i="19" s="1"/>
  <c r="B3245" i="19"/>
  <c r="F3245" i="19" s="1"/>
  <c r="B3246" i="19"/>
  <c r="F3246" i="19" s="1"/>
  <c r="B3247" i="19"/>
  <c r="F3247" i="19" s="1"/>
  <c r="B3248" i="19"/>
  <c r="F3248" i="19" s="1"/>
  <c r="B3249" i="19"/>
  <c r="F3249" i="19" s="1"/>
  <c r="B3250" i="19"/>
  <c r="B3251" i="19"/>
  <c r="B3252" i="19"/>
  <c r="B3253" i="19"/>
  <c r="B3254" i="19"/>
  <c r="B3255" i="19"/>
  <c r="B3256" i="19"/>
  <c r="B3257" i="19"/>
  <c r="B3258" i="19"/>
  <c r="B3259" i="19"/>
  <c r="B3260" i="19"/>
  <c r="B3261" i="19"/>
  <c r="B3262" i="19"/>
  <c r="F3262" i="19" s="1"/>
  <c r="B3263" i="19"/>
  <c r="F3263" i="19" s="1"/>
  <c r="B3264" i="19"/>
  <c r="F3264" i="19" s="1"/>
  <c r="B3265" i="19"/>
  <c r="F3265" i="19" s="1"/>
  <c r="B3266" i="19"/>
  <c r="B3267" i="19"/>
  <c r="F3267" i="19" s="1"/>
  <c r="B3268" i="19"/>
  <c r="F3268" i="19" s="1"/>
  <c r="B3269" i="19"/>
  <c r="F3269" i="19" s="1"/>
  <c r="B3270" i="19"/>
  <c r="B3271" i="19"/>
  <c r="F3271" i="19" s="1"/>
  <c r="B3272" i="19"/>
  <c r="F3272" i="19" s="1"/>
  <c r="B3273" i="19"/>
  <c r="F3273" i="19" s="1"/>
  <c r="B3274" i="19"/>
  <c r="F3274" i="19" s="1"/>
  <c r="B3275" i="19"/>
  <c r="F3275" i="19" s="1"/>
  <c r="B3276" i="19"/>
  <c r="F3276" i="19" s="1"/>
  <c r="B3277" i="19"/>
  <c r="F3277" i="19" s="1"/>
  <c r="B3278" i="19"/>
  <c r="B3279" i="19"/>
  <c r="F3279" i="19" s="1"/>
  <c r="B3280" i="19"/>
  <c r="F3280" i="19" s="1"/>
  <c r="B3281" i="19"/>
  <c r="F3281" i="19" s="1"/>
  <c r="B3282" i="19"/>
  <c r="F3282" i="19" s="1"/>
  <c r="B3283" i="19"/>
  <c r="F3283" i="19" s="1"/>
  <c r="B3284" i="19"/>
  <c r="F3284" i="19" s="1"/>
  <c r="B3285" i="19"/>
  <c r="F3285" i="19" s="1"/>
  <c r="B3286" i="19"/>
  <c r="B3287" i="19"/>
  <c r="F3287" i="19" s="1"/>
  <c r="B3288" i="19"/>
  <c r="F3288" i="19" s="1"/>
  <c r="B3289" i="19"/>
  <c r="F3289" i="19" s="1"/>
  <c r="B3290" i="19"/>
  <c r="F3290" i="19" s="1"/>
  <c r="B3233" i="19"/>
  <c r="F3233" i="19" s="1"/>
  <c r="A3234" i="19"/>
  <c r="A3235" i="19"/>
  <c r="A3236" i="19"/>
  <c r="A3237" i="19"/>
  <c r="A3238" i="19"/>
  <c r="A3239" i="19"/>
  <c r="A3240" i="19"/>
  <c r="A3241" i="19"/>
  <c r="A3242" i="19"/>
  <c r="A3243" i="19"/>
  <c r="A3244" i="19"/>
  <c r="A3245" i="19"/>
  <c r="A3246" i="19"/>
  <c r="A3247" i="19"/>
  <c r="A3248" i="19"/>
  <c r="A3249" i="19"/>
  <c r="A3250" i="19"/>
  <c r="A3251" i="19"/>
  <c r="A3252" i="19"/>
  <c r="A3253" i="19"/>
  <c r="A3254" i="19"/>
  <c r="A3255" i="19"/>
  <c r="A3256" i="19"/>
  <c r="D3256" i="19" s="1"/>
  <c r="A3257" i="19"/>
  <c r="A3258" i="19"/>
  <c r="A3259" i="19"/>
  <c r="A3260" i="19"/>
  <c r="A3261" i="19"/>
  <c r="A3262" i="19"/>
  <c r="A3263" i="19"/>
  <c r="A3264" i="19"/>
  <c r="A3265" i="19"/>
  <c r="A3266" i="19"/>
  <c r="A3267" i="19"/>
  <c r="A3268" i="19"/>
  <c r="A3269" i="19"/>
  <c r="D3269" i="19" s="1"/>
  <c r="A3270" i="19"/>
  <c r="A3271" i="19"/>
  <c r="A3272" i="19"/>
  <c r="A3273" i="19"/>
  <c r="A3274" i="19"/>
  <c r="A3275" i="19"/>
  <c r="A3276" i="19"/>
  <c r="A3277" i="19"/>
  <c r="D3277" i="19" s="1"/>
  <c r="A3278" i="19"/>
  <c r="A3279" i="19"/>
  <c r="A3280" i="19"/>
  <c r="A3281" i="19"/>
  <c r="A3282" i="19"/>
  <c r="A3283" i="19"/>
  <c r="A3284" i="19"/>
  <c r="A3285" i="19"/>
  <c r="A3286" i="19"/>
  <c r="A3287" i="19"/>
  <c r="A3288" i="19"/>
  <c r="A3289" i="19"/>
  <c r="A3290" i="19"/>
  <c r="A3233" i="19"/>
  <c r="B3176" i="19"/>
  <c r="F3176" i="19" s="1"/>
  <c r="B3177" i="19"/>
  <c r="F3177" i="19" s="1"/>
  <c r="B3178" i="19"/>
  <c r="F3178" i="19" s="1"/>
  <c r="B3179" i="19"/>
  <c r="F3179" i="19" s="1"/>
  <c r="B3180" i="19"/>
  <c r="F3180" i="19" s="1"/>
  <c r="B3181" i="19"/>
  <c r="F3181" i="19" s="1"/>
  <c r="B3182" i="19"/>
  <c r="F3182" i="19" s="1"/>
  <c r="B3183" i="19"/>
  <c r="F3183" i="19" s="1"/>
  <c r="B3184" i="19"/>
  <c r="F3184" i="19" s="1"/>
  <c r="B3185" i="19"/>
  <c r="F3185" i="19" s="1"/>
  <c r="B3186" i="19"/>
  <c r="F3186" i="19" s="1"/>
  <c r="B3187" i="19"/>
  <c r="F3187" i="19" s="1"/>
  <c r="B3188" i="19"/>
  <c r="F3188" i="19" s="1"/>
  <c r="B3189" i="19"/>
  <c r="F3189" i="19" s="1"/>
  <c r="B3190" i="19"/>
  <c r="F3190" i="19" s="1"/>
  <c r="B3191" i="19"/>
  <c r="F3191" i="19" s="1"/>
  <c r="B3192" i="19"/>
  <c r="F3192" i="19" s="1"/>
  <c r="B3193" i="19"/>
  <c r="F3193" i="19" s="1"/>
  <c r="B3194" i="19"/>
  <c r="B3195" i="19"/>
  <c r="F3195" i="19" s="1"/>
  <c r="B3196" i="19"/>
  <c r="F3196" i="19" s="1"/>
  <c r="B3197" i="19"/>
  <c r="F3197" i="19" s="1"/>
  <c r="B3198" i="19"/>
  <c r="F3198" i="19" s="1"/>
  <c r="B3199" i="19"/>
  <c r="F3199" i="19" s="1"/>
  <c r="B3200" i="19"/>
  <c r="F3200" i="19" s="1"/>
  <c r="B3201" i="19"/>
  <c r="F3201" i="19" s="1"/>
  <c r="B3202" i="19"/>
  <c r="F3202" i="19" s="1"/>
  <c r="B3203" i="19"/>
  <c r="F3203" i="19" s="1"/>
  <c r="B3204" i="19"/>
  <c r="F3204" i="19" s="1"/>
  <c r="B3205" i="19"/>
  <c r="F3205" i="19" s="1"/>
  <c r="B3206" i="19"/>
  <c r="F3206" i="19" s="1"/>
  <c r="B3207" i="19"/>
  <c r="F3207" i="19" s="1"/>
  <c r="B3208" i="19"/>
  <c r="F3208" i="19" s="1"/>
  <c r="B3209" i="19"/>
  <c r="F3209" i="19" s="1"/>
  <c r="B3210" i="19"/>
  <c r="F3210" i="19" s="1"/>
  <c r="B3211" i="19"/>
  <c r="F3211" i="19" s="1"/>
  <c r="B3212" i="19"/>
  <c r="F3212" i="19" s="1"/>
  <c r="B3213" i="19"/>
  <c r="F3213" i="19" s="1"/>
  <c r="B3214" i="19"/>
  <c r="F3214" i="19" s="1"/>
  <c r="B3215" i="19"/>
  <c r="F3215" i="19" s="1"/>
  <c r="B3216" i="19"/>
  <c r="F3216" i="19" s="1"/>
  <c r="B3217" i="19"/>
  <c r="F3217" i="19" s="1"/>
  <c r="B3218" i="19"/>
  <c r="F3218" i="19" s="1"/>
  <c r="B3219" i="19"/>
  <c r="F3219" i="19" s="1"/>
  <c r="B3220" i="19"/>
  <c r="F3220" i="19" s="1"/>
  <c r="B3221" i="19"/>
  <c r="F3221" i="19" s="1"/>
  <c r="B3222" i="19"/>
  <c r="F3222" i="19" s="1"/>
  <c r="B3223" i="19"/>
  <c r="F3223" i="19" s="1"/>
  <c r="B3224" i="19"/>
  <c r="F3224" i="19" s="1"/>
  <c r="B3225" i="19"/>
  <c r="F3225" i="19" s="1"/>
  <c r="B3226" i="19"/>
  <c r="B3227" i="19"/>
  <c r="F3227" i="19" s="1"/>
  <c r="B3228" i="19"/>
  <c r="F3228" i="19" s="1"/>
  <c r="B3229" i="19"/>
  <c r="F3229" i="19" s="1"/>
  <c r="B3230" i="19"/>
  <c r="F3230" i="19" s="1"/>
  <c r="B3231" i="19"/>
  <c r="F3231" i="19" s="1"/>
  <c r="B3232" i="19"/>
  <c r="F3232" i="19" s="1"/>
  <c r="B3175" i="19"/>
  <c r="F3175" i="19" s="1"/>
  <c r="A3176" i="19"/>
  <c r="A3177" i="19"/>
  <c r="A3178" i="19"/>
  <c r="A3179" i="19"/>
  <c r="A3180" i="19"/>
  <c r="A3181" i="19"/>
  <c r="A3182" i="19"/>
  <c r="A3183" i="19"/>
  <c r="D3183" i="19" s="1"/>
  <c r="A3184" i="19"/>
  <c r="A3185" i="19"/>
  <c r="A3186" i="19"/>
  <c r="A3187" i="19"/>
  <c r="A3188" i="19"/>
  <c r="A3189" i="19"/>
  <c r="A3190" i="19"/>
  <c r="A3191" i="19"/>
  <c r="A3192" i="19"/>
  <c r="A3193" i="19"/>
  <c r="A3194" i="19"/>
  <c r="A3195" i="19"/>
  <c r="A3196" i="19"/>
  <c r="A3197" i="19"/>
  <c r="A3198" i="19"/>
  <c r="A3199" i="19"/>
  <c r="A3200" i="19"/>
  <c r="A3201" i="19"/>
  <c r="A3202" i="19"/>
  <c r="A3203" i="19"/>
  <c r="A3204" i="19"/>
  <c r="A3205" i="19"/>
  <c r="A3206" i="19"/>
  <c r="A3207" i="19"/>
  <c r="A3208" i="19"/>
  <c r="A3209" i="19"/>
  <c r="A3210" i="19"/>
  <c r="A3211" i="19"/>
  <c r="A3212" i="19"/>
  <c r="A3213" i="19"/>
  <c r="A3214" i="19"/>
  <c r="A3215" i="19"/>
  <c r="A3216" i="19"/>
  <c r="A3217" i="19"/>
  <c r="A3218" i="19"/>
  <c r="A3219" i="19"/>
  <c r="A3220" i="19"/>
  <c r="A3221" i="19"/>
  <c r="A3222" i="19"/>
  <c r="A3223" i="19"/>
  <c r="A3224" i="19"/>
  <c r="A3225" i="19"/>
  <c r="A3226" i="19"/>
  <c r="A3227" i="19"/>
  <c r="A3228" i="19"/>
  <c r="A3229" i="19"/>
  <c r="A3230" i="19"/>
  <c r="A3231" i="19"/>
  <c r="A3232" i="19"/>
  <c r="A3175" i="19"/>
  <c r="B3118" i="19"/>
  <c r="F3118" i="19" s="1"/>
  <c r="B3119" i="19"/>
  <c r="F3119" i="19" s="1"/>
  <c r="B3120" i="19"/>
  <c r="F3120" i="19" s="1"/>
  <c r="B3121" i="19"/>
  <c r="F3121" i="19" s="1"/>
  <c r="B3122" i="19"/>
  <c r="F3122" i="19" s="1"/>
  <c r="B3123" i="19"/>
  <c r="F3123" i="19" s="1"/>
  <c r="B3124" i="19"/>
  <c r="F3124" i="19" s="1"/>
  <c r="B3125" i="19"/>
  <c r="F3125" i="19" s="1"/>
  <c r="B3126" i="19"/>
  <c r="F3126" i="19" s="1"/>
  <c r="B3127" i="19"/>
  <c r="F3127" i="19" s="1"/>
  <c r="B3128" i="19"/>
  <c r="F3128" i="19" s="1"/>
  <c r="B3129" i="19"/>
  <c r="F3129" i="19" s="1"/>
  <c r="B3130" i="19"/>
  <c r="F3130" i="19" s="1"/>
  <c r="B3131" i="19"/>
  <c r="F3131" i="19" s="1"/>
  <c r="B3132" i="19"/>
  <c r="F3132" i="19" s="1"/>
  <c r="B3133" i="19"/>
  <c r="F3133" i="19" s="1"/>
  <c r="B3134" i="19"/>
  <c r="F3134" i="19" s="1"/>
  <c r="B3135" i="19"/>
  <c r="F3135" i="19" s="1"/>
  <c r="B3136" i="19"/>
  <c r="F3136" i="19" s="1"/>
  <c r="B3137" i="19"/>
  <c r="F3137" i="19" s="1"/>
  <c r="B3138" i="19"/>
  <c r="F3138" i="19" s="1"/>
  <c r="B3139" i="19"/>
  <c r="F3139" i="19" s="1"/>
  <c r="B3140" i="19"/>
  <c r="F3140" i="19" s="1"/>
  <c r="B3141" i="19"/>
  <c r="F3141" i="19" s="1"/>
  <c r="B3142" i="19"/>
  <c r="F3142" i="19" s="1"/>
  <c r="B3143" i="19"/>
  <c r="F3143" i="19" s="1"/>
  <c r="B3144" i="19"/>
  <c r="F3144" i="19" s="1"/>
  <c r="B3145" i="19"/>
  <c r="F3145" i="19" s="1"/>
  <c r="B3146" i="19"/>
  <c r="F3146" i="19" s="1"/>
  <c r="B3147" i="19"/>
  <c r="F3147" i="19" s="1"/>
  <c r="B3148" i="19"/>
  <c r="F3148" i="19" s="1"/>
  <c r="B3149" i="19"/>
  <c r="F3149" i="19" s="1"/>
  <c r="B3150" i="19"/>
  <c r="F3150" i="19" s="1"/>
  <c r="B3151" i="19"/>
  <c r="F3151" i="19" s="1"/>
  <c r="B3152" i="19"/>
  <c r="F3152" i="19" s="1"/>
  <c r="B3153" i="19"/>
  <c r="F3153" i="19" s="1"/>
  <c r="B3154" i="19"/>
  <c r="F3154" i="19" s="1"/>
  <c r="B3155" i="19"/>
  <c r="F3155" i="19" s="1"/>
  <c r="B3156" i="19"/>
  <c r="F3156" i="19" s="1"/>
  <c r="B3157" i="19"/>
  <c r="F3157" i="19" s="1"/>
  <c r="B3158" i="19"/>
  <c r="F3158" i="19" s="1"/>
  <c r="B3159" i="19"/>
  <c r="F3159" i="19" s="1"/>
  <c r="B3160" i="19"/>
  <c r="F3160" i="19" s="1"/>
  <c r="B3161" i="19"/>
  <c r="F3161" i="19" s="1"/>
  <c r="B3162" i="19"/>
  <c r="F3162" i="19" s="1"/>
  <c r="B3163" i="19"/>
  <c r="F3163" i="19" s="1"/>
  <c r="B3164" i="19"/>
  <c r="F3164" i="19" s="1"/>
  <c r="B3165" i="19"/>
  <c r="F3165" i="19" s="1"/>
  <c r="B3166" i="19"/>
  <c r="F3166" i="19" s="1"/>
  <c r="B3167" i="19"/>
  <c r="F3167" i="19" s="1"/>
  <c r="B3168" i="19"/>
  <c r="F3168" i="19" s="1"/>
  <c r="B3169" i="19"/>
  <c r="F3169" i="19" s="1"/>
  <c r="B3170" i="19"/>
  <c r="F3170" i="19" s="1"/>
  <c r="B3171" i="19"/>
  <c r="F3171" i="19" s="1"/>
  <c r="B3172" i="19"/>
  <c r="F3172" i="19" s="1"/>
  <c r="B3173" i="19"/>
  <c r="F3173" i="19" s="1"/>
  <c r="B3174" i="19"/>
  <c r="F3174" i="19" s="1"/>
  <c r="B3117" i="19"/>
  <c r="F3117" i="19" s="1"/>
  <c r="A3118" i="19"/>
  <c r="A3119" i="19"/>
  <c r="A3120" i="19"/>
  <c r="A3121" i="19"/>
  <c r="A3122" i="19"/>
  <c r="A3123" i="19"/>
  <c r="A3124" i="19"/>
  <c r="A3125" i="19"/>
  <c r="A3126" i="19"/>
  <c r="A3127" i="19"/>
  <c r="A3128" i="19"/>
  <c r="A3129" i="19"/>
  <c r="A3130" i="19"/>
  <c r="A3131" i="19"/>
  <c r="A3132" i="19"/>
  <c r="D3132" i="19" s="1"/>
  <c r="A3133" i="19"/>
  <c r="A3134" i="19"/>
  <c r="A3135" i="19"/>
  <c r="A3136" i="19"/>
  <c r="A3137" i="19"/>
  <c r="A3138" i="19"/>
  <c r="A3139" i="19"/>
  <c r="A3140" i="19"/>
  <c r="A3141" i="19"/>
  <c r="A3142" i="19"/>
  <c r="A3143" i="19"/>
  <c r="A3144" i="19"/>
  <c r="A3145" i="19"/>
  <c r="A3146" i="19"/>
  <c r="A3147" i="19"/>
  <c r="A3148" i="19"/>
  <c r="A3149" i="19"/>
  <c r="A3150" i="19"/>
  <c r="A3151" i="19"/>
  <c r="A3152" i="19"/>
  <c r="A3153" i="19"/>
  <c r="A3154" i="19"/>
  <c r="A3155" i="19"/>
  <c r="A3156" i="19"/>
  <c r="A3157" i="19"/>
  <c r="A3158" i="19"/>
  <c r="A3159" i="19"/>
  <c r="A3160" i="19"/>
  <c r="A3161" i="19"/>
  <c r="A3162" i="19"/>
  <c r="A3163" i="19"/>
  <c r="A3164" i="19"/>
  <c r="A3165" i="19"/>
  <c r="A3166" i="19"/>
  <c r="A3167" i="19"/>
  <c r="A3168" i="19"/>
  <c r="A3169" i="19"/>
  <c r="A3170" i="19"/>
  <c r="A3171" i="19"/>
  <c r="A3172" i="19"/>
  <c r="A3173" i="19"/>
  <c r="A3174" i="19"/>
  <c r="A3117" i="19"/>
  <c r="B3060" i="19"/>
  <c r="F3060" i="19" s="1"/>
  <c r="B3061" i="19"/>
  <c r="F3061" i="19" s="1"/>
  <c r="B3062" i="19"/>
  <c r="F3062" i="19" s="1"/>
  <c r="B3063" i="19"/>
  <c r="F3063" i="19" s="1"/>
  <c r="B3064" i="19"/>
  <c r="F3064" i="19" s="1"/>
  <c r="B3065" i="19"/>
  <c r="F3065" i="19" s="1"/>
  <c r="B3066" i="19"/>
  <c r="F3066" i="19" s="1"/>
  <c r="B3067" i="19"/>
  <c r="F3067" i="19" s="1"/>
  <c r="B3068" i="19"/>
  <c r="F3068" i="19" s="1"/>
  <c r="B3069" i="19"/>
  <c r="F3069" i="19" s="1"/>
  <c r="B3070" i="19"/>
  <c r="F3070" i="19" s="1"/>
  <c r="B3071" i="19"/>
  <c r="F3071" i="19" s="1"/>
  <c r="B3072" i="19"/>
  <c r="F3072" i="19" s="1"/>
  <c r="B3073" i="19"/>
  <c r="F3073" i="19" s="1"/>
  <c r="B3074" i="19"/>
  <c r="F3074" i="19" s="1"/>
  <c r="B3075" i="19"/>
  <c r="F3075" i="19" s="1"/>
  <c r="B3076" i="19"/>
  <c r="F3076" i="19" s="1"/>
  <c r="B3077" i="19"/>
  <c r="F3077" i="19" s="1"/>
  <c r="B3078" i="19"/>
  <c r="F3078" i="19" s="1"/>
  <c r="B3079" i="19"/>
  <c r="F3079" i="19" s="1"/>
  <c r="B3080" i="19"/>
  <c r="F3080" i="19" s="1"/>
  <c r="B3081" i="19"/>
  <c r="F3081" i="19" s="1"/>
  <c r="B3082" i="19"/>
  <c r="F3082" i="19" s="1"/>
  <c r="B3083" i="19"/>
  <c r="F3083" i="19" s="1"/>
  <c r="B3084" i="19"/>
  <c r="F3084" i="19" s="1"/>
  <c r="B3085" i="19"/>
  <c r="F3085" i="19" s="1"/>
  <c r="B3086" i="19"/>
  <c r="F3086" i="19" s="1"/>
  <c r="B3087" i="19"/>
  <c r="F3087" i="19" s="1"/>
  <c r="B3088" i="19"/>
  <c r="F3088" i="19" s="1"/>
  <c r="B3089" i="19"/>
  <c r="F3089" i="19" s="1"/>
  <c r="B3090" i="19"/>
  <c r="F3090" i="19" s="1"/>
  <c r="B3091" i="19"/>
  <c r="F3091" i="19" s="1"/>
  <c r="B3092" i="19"/>
  <c r="F3092" i="19" s="1"/>
  <c r="B3093" i="19"/>
  <c r="F3093" i="19" s="1"/>
  <c r="B3094" i="19"/>
  <c r="B3095" i="19"/>
  <c r="F3095" i="19" s="1"/>
  <c r="B3096" i="19"/>
  <c r="F3096" i="19" s="1"/>
  <c r="B3097" i="19"/>
  <c r="F3097" i="19" s="1"/>
  <c r="B3098" i="19"/>
  <c r="F3098" i="19" s="1"/>
  <c r="B3099" i="19"/>
  <c r="F3099" i="19" s="1"/>
  <c r="B3100" i="19"/>
  <c r="F3100" i="19" s="1"/>
  <c r="B3101" i="19"/>
  <c r="F3101" i="19" s="1"/>
  <c r="B3102" i="19"/>
  <c r="F3102" i="19" s="1"/>
  <c r="B3103" i="19"/>
  <c r="F3103" i="19" s="1"/>
  <c r="B3104" i="19"/>
  <c r="F3104" i="19" s="1"/>
  <c r="B3105" i="19"/>
  <c r="F3105" i="19" s="1"/>
  <c r="B3106" i="19"/>
  <c r="F3106" i="19" s="1"/>
  <c r="B3107" i="19"/>
  <c r="F3107" i="19" s="1"/>
  <c r="B3108" i="19"/>
  <c r="F3108" i="19" s="1"/>
  <c r="B3109" i="19"/>
  <c r="F3109" i="19" s="1"/>
  <c r="B3110" i="19"/>
  <c r="F3110" i="19" s="1"/>
  <c r="B3111" i="19"/>
  <c r="F3111" i="19" s="1"/>
  <c r="B3112" i="19"/>
  <c r="F3112" i="19" s="1"/>
  <c r="B3113" i="19"/>
  <c r="F3113" i="19" s="1"/>
  <c r="B3114" i="19"/>
  <c r="F3114" i="19" s="1"/>
  <c r="B3115" i="19"/>
  <c r="F3115" i="19" s="1"/>
  <c r="B3116" i="19"/>
  <c r="F3116" i="19" s="1"/>
  <c r="B3059" i="19"/>
  <c r="F3059" i="19" s="1"/>
  <c r="A3060" i="19"/>
  <c r="A3061" i="19"/>
  <c r="A3062" i="19"/>
  <c r="A3063" i="19"/>
  <c r="A3064" i="19"/>
  <c r="A3065" i="19"/>
  <c r="A3066" i="19"/>
  <c r="A3067" i="19"/>
  <c r="A3068" i="19"/>
  <c r="A3069" i="19"/>
  <c r="A3070" i="19"/>
  <c r="A3071" i="19"/>
  <c r="A3072" i="19"/>
  <c r="A3073" i="19"/>
  <c r="A3074" i="19"/>
  <c r="A3075" i="19"/>
  <c r="A3076" i="19"/>
  <c r="A3077" i="19"/>
  <c r="A3078" i="19"/>
  <c r="A3079" i="19"/>
  <c r="A3080" i="19"/>
  <c r="A3081" i="19"/>
  <c r="A3082" i="19"/>
  <c r="A3083" i="19"/>
  <c r="A3084" i="19"/>
  <c r="A3085" i="19"/>
  <c r="A3086" i="19"/>
  <c r="A3087" i="19"/>
  <c r="A3088" i="19"/>
  <c r="A3089" i="19"/>
  <c r="A3090" i="19"/>
  <c r="A3091" i="19"/>
  <c r="A3092" i="19"/>
  <c r="A3093" i="19"/>
  <c r="A3094" i="19"/>
  <c r="A3095" i="19"/>
  <c r="A3096" i="19"/>
  <c r="A3097" i="19"/>
  <c r="A3098" i="19"/>
  <c r="A3099" i="19"/>
  <c r="A3100" i="19"/>
  <c r="A3101" i="19"/>
  <c r="A3102" i="19"/>
  <c r="A3103" i="19"/>
  <c r="A3104" i="19"/>
  <c r="A3105" i="19"/>
  <c r="A3106" i="19"/>
  <c r="A3107" i="19"/>
  <c r="A3108" i="19"/>
  <c r="A3109" i="19"/>
  <c r="A3110" i="19"/>
  <c r="A3111" i="19"/>
  <c r="A3112" i="19"/>
  <c r="A3113" i="19"/>
  <c r="A3114" i="19"/>
  <c r="A3115" i="19"/>
  <c r="A3116" i="19"/>
  <c r="A3059" i="19"/>
  <c r="B3002" i="19"/>
  <c r="F3002" i="19" s="1"/>
  <c r="B3003" i="19"/>
  <c r="F3003" i="19" s="1"/>
  <c r="B3004" i="19"/>
  <c r="F3004" i="19" s="1"/>
  <c r="B3005" i="19"/>
  <c r="F3005" i="19" s="1"/>
  <c r="B3006" i="19"/>
  <c r="F3006" i="19" s="1"/>
  <c r="B3007" i="19"/>
  <c r="B3008" i="19"/>
  <c r="B3009" i="19"/>
  <c r="F3009" i="19" s="1"/>
  <c r="B3010" i="19"/>
  <c r="B3011" i="19"/>
  <c r="F3011" i="19" s="1"/>
  <c r="B3012" i="19"/>
  <c r="B3013" i="19"/>
  <c r="B3014" i="19"/>
  <c r="F3014" i="19" s="1"/>
  <c r="B3015" i="19"/>
  <c r="F3015" i="19" s="1"/>
  <c r="B3016" i="19"/>
  <c r="F3016" i="19" s="1"/>
  <c r="B3017" i="19"/>
  <c r="F3017" i="19" s="1"/>
  <c r="B3018" i="19"/>
  <c r="F3018" i="19" s="1"/>
  <c r="B3019" i="19"/>
  <c r="F3019" i="19" s="1"/>
  <c r="B3020" i="19"/>
  <c r="F3020" i="19" s="1"/>
  <c r="B3021" i="19"/>
  <c r="F3021" i="19" s="1"/>
  <c r="B3022" i="19"/>
  <c r="F3022" i="19" s="1"/>
  <c r="B3023" i="19"/>
  <c r="F3023" i="19" s="1"/>
  <c r="B3024" i="19"/>
  <c r="F3024" i="19" s="1"/>
  <c r="B3025" i="19"/>
  <c r="F3025" i="19" s="1"/>
  <c r="B3026" i="19"/>
  <c r="F3026" i="19" s="1"/>
  <c r="B3027" i="19"/>
  <c r="F3027" i="19" s="1"/>
  <c r="B3028" i="19"/>
  <c r="F3028" i="19" s="1"/>
  <c r="B3029" i="19"/>
  <c r="F3029" i="19" s="1"/>
  <c r="B3030" i="19"/>
  <c r="B3031" i="19"/>
  <c r="B3032" i="19"/>
  <c r="B3033" i="19"/>
  <c r="B3034" i="19"/>
  <c r="B3035" i="19"/>
  <c r="B3036" i="19"/>
  <c r="F3036" i="19" s="1"/>
  <c r="B3037" i="19"/>
  <c r="F3037" i="19" s="1"/>
  <c r="B3038" i="19"/>
  <c r="F3038" i="19" s="1"/>
  <c r="B3039" i="19"/>
  <c r="B3040" i="19"/>
  <c r="F3040" i="19" s="1"/>
  <c r="B3041" i="19"/>
  <c r="F3041" i="19" s="1"/>
  <c r="B3042" i="19"/>
  <c r="F3042" i="19" s="1"/>
  <c r="B3043" i="19"/>
  <c r="F3043" i="19" s="1"/>
  <c r="B3044" i="19"/>
  <c r="F3044" i="19" s="1"/>
  <c r="B3045" i="19"/>
  <c r="F3045" i="19" s="1"/>
  <c r="B3046" i="19"/>
  <c r="F3046" i="19" s="1"/>
  <c r="B3047" i="19"/>
  <c r="F3047" i="19" s="1"/>
  <c r="B3048" i="19"/>
  <c r="F3048" i="19" s="1"/>
  <c r="B3049" i="19"/>
  <c r="F3049" i="19" s="1"/>
  <c r="B3050" i="19"/>
  <c r="F3050" i="19" s="1"/>
  <c r="B3051" i="19"/>
  <c r="F3051" i="19" s="1"/>
  <c r="B3052" i="19"/>
  <c r="F3052" i="19" s="1"/>
  <c r="B3053" i="19"/>
  <c r="F3053" i="19" s="1"/>
  <c r="B3054" i="19"/>
  <c r="F3054" i="19" s="1"/>
  <c r="B3055" i="19"/>
  <c r="F3055" i="19" s="1"/>
  <c r="B3056" i="19"/>
  <c r="F3056" i="19" s="1"/>
  <c r="B3057" i="19"/>
  <c r="F3057" i="19" s="1"/>
  <c r="B3058" i="19"/>
  <c r="F3058" i="19" s="1"/>
  <c r="B3001" i="19"/>
  <c r="F3001" i="19" s="1"/>
  <c r="A3002" i="19"/>
  <c r="A3003" i="19"/>
  <c r="A3004" i="19"/>
  <c r="A3005" i="19"/>
  <c r="A3006" i="19"/>
  <c r="A3007" i="19"/>
  <c r="A3008" i="19"/>
  <c r="D3008" i="19" s="1"/>
  <c r="A3009" i="19"/>
  <c r="A3010" i="19"/>
  <c r="A3011" i="19"/>
  <c r="A3012" i="19"/>
  <c r="A3013" i="19"/>
  <c r="A3014" i="19"/>
  <c r="A3015" i="19"/>
  <c r="A3016" i="19"/>
  <c r="A3017" i="19"/>
  <c r="A3018" i="19"/>
  <c r="A3019" i="19"/>
  <c r="A3020" i="19"/>
  <c r="A3021" i="19"/>
  <c r="A3022" i="19"/>
  <c r="A3023" i="19"/>
  <c r="A3024" i="19"/>
  <c r="A3025" i="19"/>
  <c r="A3026" i="19"/>
  <c r="A3027" i="19"/>
  <c r="A3028" i="19"/>
  <c r="A3029" i="19"/>
  <c r="A3030" i="19"/>
  <c r="A3031" i="19"/>
  <c r="A3032" i="19"/>
  <c r="A3033" i="19"/>
  <c r="A3034" i="19"/>
  <c r="A3035" i="19"/>
  <c r="A3036" i="19"/>
  <c r="A3037" i="19"/>
  <c r="A3038" i="19"/>
  <c r="A3039" i="19"/>
  <c r="A3040" i="19"/>
  <c r="A3041" i="19"/>
  <c r="A3042" i="19"/>
  <c r="A3043" i="19"/>
  <c r="A3044" i="19"/>
  <c r="A3045" i="19"/>
  <c r="A3046" i="19"/>
  <c r="A3047" i="19"/>
  <c r="A3048" i="19"/>
  <c r="A3049" i="19"/>
  <c r="A3050" i="19"/>
  <c r="A3051" i="19"/>
  <c r="A3052" i="19"/>
  <c r="A3053" i="19"/>
  <c r="A3054" i="19"/>
  <c r="A3055" i="19"/>
  <c r="A3056" i="19"/>
  <c r="A3057" i="19"/>
  <c r="A3058" i="19"/>
  <c r="A3001" i="19"/>
  <c r="B2944" i="19"/>
  <c r="F2944" i="19" s="1"/>
  <c r="B2945" i="19"/>
  <c r="F2945" i="19" s="1"/>
  <c r="B2946" i="19"/>
  <c r="B2947" i="19"/>
  <c r="B2948" i="19"/>
  <c r="F2948" i="19" s="1"/>
  <c r="B2949" i="19"/>
  <c r="F2949" i="19" s="1"/>
  <c r="B2950" i="19"/>
  <c r="F2950" i="19" s="1"/>
  <c r="B2951" i="19"/>
  <c r="B2952" i="19"/>
  <c r="F2952" i="19" s="1"/>
  <c r="B2953" i="19"/>
  <c r="F2953" i="19" s="1"/>
  <c r="B2954" i="19"/>
  <c r="F2954" i="19" s="1"/>
  <c r="B2955" i="19"/>
  <c r="B2956" i="19"/>
  <c r="F2956" i="19" s="1"/>
  <c r="B2957" i="19"/>
  <c r="F2957" i="19" s="1"/>
  <c r="B2958" i="19"/>
  <c r="B2959" i="19"/>
  <c r="F2959" i="19" s="1"/>
  <c r="B2960" i="19"/>
  <c r="B2961" i="19"/>
  <c r="F2961" i="19" s="1"/>
  <c r="B2962" i="19"/>
  <c r="F2962" i="19" s="1"/>
  <c r="B2963" i="19"/>
  <c r="B2964" i="19"/>
  <c r="F2964" i="19" s="1"/>
  <c r="B2965" i="19"/>
  <c r="F2965" i="19" s="1"/>
  <c r="B2966" i="19"/>
  <c r="F2966" i="19" s="1"/>
  <c r="B2967" i="19"/>
  <c r="F2967" i="19" s="1"/>
  <c r="B2968" i="19"/>
  <c r="F2968" i="19" s="1"/>
  <c r="B2969" i="19"/>
  <c r="F2969" i="19" s="1"/>
  <c r="B2970" i="19"/>
  <c r="F2970" i="19" s="1"/>
  <c r="B2971" i="19"/>
  <c r="B2972" i="19"/>
  <c r="B2973" i="19"/>
  <c r="B2974" i="19"/>
  <c r="B2975" i="19"/>
  <c r="B2976" i="19"/>
  <c r="B2977" i="19"/>
  <c r="B2978" i="19"/>
  <c r="B2979" i="19"/>
  <c r="B2980" i="19"/>
  <c r="B2981" i="19"/>
  <c r="B2982" i="19"/>
  <c r="B2983" i="19"/>
  <c r="B2984" i="19"/>
  <c r="B2985" i="19"/>
  <c r="B2986" i="19"/>
  <c r="B2987" i="19"/>
  <c r="B2988" i="19"/>
  <c r="B2989" i="19"/>
  <c r="B2990" i="19"/>
  <c r="B2991" i="19"/>
  <c r="B2992" i="19"/>
  <c r="B2993" i="19"/>
  <c r="B2994" i="19"/>
  <c r="B2995" i="19"/>
  <c r="B2996" i="19"/>
  <c r="B2997" i="19"/>
  <c r="B2998" i="19"/>
  <c r="B2999" i="19"/>
  <c r="B3000" i="19"/>
  <c r="B2943" i="19"/>
  <c r="F2943" i="19" s="1"/>
  <c r="A2944" i="19"/>
  <c r="A2945" i="19"/>
  <c r="A2946" i="19"/>
  <c r="A2947" i="19"/>
  <c r="A2948" i="19"/>
  <c r="A2949" i="19"/>
  <c r="A2950" i="19"/>
  <c r="A2951" i="19"/>
  <c r="A2952" i="19"/>
  <c r="A2953" i="19"/>
  <c r="A2954" i="19"/>
  <c r="A2955" i="19"/>
  <c r="A2956" i="19"/>
  <c r="A2957" i="19"/>
  <c r="A2958" i="19"/>
  <c r="A2959" i="19"/>
  <c r="A2960" i="19"/>
  <c r="A2961" i="19"/>
  <c r="A2962" i="19"/>
  <c r="A2963" i="19"/>
  <c r="A2964" i="19"/>
  <c r="A2965" i="19"/>
  <c r="A2966" i="19"/>
  <c r="A2967" i="19"/>
  <c r="A2968" i="19"/>
  <c r="A2969" i="19"/>
  <c r="A2970" i="19"/>
  <c r="A2971" i="19"/>
  <c r="A2972" i="19"/>
  <c r="A2973" i="19"/>
  <c r="A2974" i="19"/>
  <c r="A2975" i="19"/>
  <c r="A2976" i="19"/>
  <c r="A2977" i="19"/>
  <c r="A2978" i="19"/>
  <c r="A2979" i="19"/>
  <c r="A2980" i="19"/>
  <c r="A2981" i="19"/>
  <c r="A2982" i="19"/>
  <c r="A2983" i="19"/>
  <c r="A2984" i="19"/>
  <c r="A2985" i="19"/>
  <c r="A2986" i="19"/>
  <c r="A2987" i="19"/>
  <c r="A2988" i="19"/>
  <c r="A2989" i="19"/>
  <c r="A2990" i="19"/>
  <c r="A2991" i="19"/>
  <c r="A2992" i="19"/>
  <c r="A2993" i="19"/>
  <c r="A2994" i="19"/>
  <c r="A2995" i="19"/>
  <c r="A2996" i="19"/>
  <c r="A2997" i="19"/>
  <c r="A2998" i="19"/>
  <c r="A2999" i="19"/>
  <c r="A3000" i="19"/>
  <c r="A2943" i="19"/>
  <c r="B2886" i="19"/>
  <c r="F2886" i="19" s="1"/>
  <c r="B2887" i="19"/>
  <c r="F2887" i="19" s="1"/>
  <c r="B2888" i="19"/>
  <c r="F2888" i="19" s="1"/>
  <c r="B2889" i="19"/>
  <c r="F2889" i="19" s="1"/>
  <c r="B2890" i="19"/>
  <c r="F2890" i="19" s="1"/>
  <c r="B2891" i="19"/>
  <c r="F2891" i="19" s="1"/>
  <c r="B2892" i="19"/>
  <c r="F2892" i="19" s="1"/>
  <c r="B2893" i="19"/>
  <c r="F2893" i="19" s="1"/>
  <c r="B2894" i="19"/>
  <c r="F2894" i="19" s="1"/>
  <c r="B2895" i="19"/>
  <c r="F2895" i="19" s="1"/>
  <c r="B2896" i="19"/>
  <c r="F2896" i="19" s="1"/>
  <c r="B2897" i="19"/>
  <c r="F2897" i="19" s="1"/>
  <c r="B2898" i="19"/>
  <c r="F2898" i="19" s="1"/>
  <c r="B2899" i="19"/>
  <c r="F2899" i="19" s="1"/>
  <c r="B2900" i="19"/>
  <c r="F2900" i="19" s="1"/>
  <c r="B2901" i="19"/>
  <c r="F2901" i="19" s="1"/>
  <c r="B2902" i="19"/>
  <c r="F2902" i="19" s="1"/>
  <c r="B2903" i="19"/>
  <c r="F2903" i="19" s="1"/>
  <c r="B2904" i="19"/>
  <c r="F2904" i="19" s="1"/>
  <c r="B2905" i="19"/>
  <c r="F2905" i="19" s="1"/>
  <c r="B2906" i="19"/>
  <c r="F2906" i="19" s="1"/>
  <c r="B2907" i="19"/>
  <c r="F2907" i="19" s="1"/>
  <c r="B2908" i="19"/>
  <c r="F2908" i="19" s="1"/>
  <c r="B2909" i="19"/>
  <c r="F2909" i="19" s="1"/>
  <c r="B2910" i="19"/>
  <c r="F2910" i="19" s="1"/>
  <c r="B2911" i="19"/>
  <c r="F2911" i="19" s="1"/>
  <c r="B2912" i="19"/>
  <c r="F2912" i="19" s="1"/>
  <c r="B2913" i="19"/>
  <c r="F2913" i="19" s="1"/>
  <c r="B2914" i="19"/>
  <c r="B2915" i="19"/>
  <c r="B2916" i="19"/>
  <c r="B2917" i="19"/>
  <c r="B2918" i="19"/>
  <c r="B2919" i="19"/>
  <c r="B2920" i="19"/>
  <c r="B2921" i="19"/>
  <c r="B2922" i="19"/>
  <c r="B2923" i="19"/>
  <c r="B2924" i="19"/>
  <c r="B2925" i="19"/>
  <c r="B2926" i="19"/>
  <c r="B2927" i="19"/>
  <c r="B2928" i="19"/>
  <c r="B2929" i="19"/>
  <c r="B2930" i="19"/>
  <c r="B2931" i="19"/>
  <c r="B2932" i="19"/>
  <c r="B2933" i="19"/>
  <c r="B2934" i="19"/>
  <c r="B2935" i="19"/>
  <c r="B2936" i="19"/>
  <c r="B2937" i="19"/>
  <c r="B2938" i="19"/>
  <c r="B2939" i="19"/>
  <c r="B2940" i="19"/>
  <c r="B2941" i="19"/>
  <c r="B2942" i="19"/>
  <c r="B2885" i="19"/>
  <c r="F2885" i="19" s="1"/>
  <c r="A2886" i="19"/>
  <c r="A2887" i="19"/>
  <c r="A2888" i="19"/>
  <c r="A2889" i="19"/>
  <c r="A2890" i="19"/>
  <c r="A2891" i="19"/>
  <c r="A2892" i="19"/>
  <c r="A2893" i="19"/>
  <c r="A2894" i="19"/>
  <c r="A2895" i="19"/>
  <c r="A2896" i="19"/>
  <c r="A2897" i="19"/>
  <c r="A2898" i="19"/>
  <c r="A2899" i="19"/>
  <c r="A2900" i="19"/>
  <c r="A2901" i="19"/>
  <c r="A2902" i="19"/>
  <c r="A2903" i="19"/>
  <c r="A2904" i="19"/>
  <c r="A2905" i="19"/>
  <c r="A2906" i="19"/>
  <c r="A2907" i="19"/>
  <c r="A2908" i="19"/>
  <c r="A2909" i="19"/>
  <c r="A2910" i="19"/>
  <c r="A2911" i="19"/>
  <c r="A2912" i="19"/>
  <c r="A2913" i="19"/>
  <c r="A2914" i="19"/>
  <c r="A2915" i="19"/>
  <c r="A2916" i="19"/>
  <c r="A2917" i="19"/>
  <c r="A2918" i="19"/>
  <c r="A2919" i="19"/>
  <c r="A2920" i="19"/>
  <c r="A2921" i="19"/>
  <c r="A2922" i="19"/>
  <c r="A2923" i="19"/>
  <c r="A2924" i="19"/>
  <c r="A2925" i="19"/>
  <c r="A2926" i="19"/>
  <c r="A2927" i="19"/>
  <c r="A2928" i="19"/>
  <c r="A2929" i="19"/>
  <c r="A2930" i="19"/>
  <c r="A2931" i="19"/>
  <c r="A2932" i="19"/>
  <c r="A2933" i="19"/>
  <c r="A2934" i="19"/>
  <c r="A2935" i="19"/>
  <c r="A2936" i="19"/>
  <c r="A2937" i="19"/>
  <c r="A2938" i="19"/>
  <c r="A2939" i="19"/>
  <c r="A2940" i="19"/>
  <c r="A2941" i="19"/>
  <c r="A2942" i="19"/>
  <c r="A2885" i="19"/>
  <c r="B2828" i="19"/>
  <c r="B2829" i="19"/>
  <c r="B2830" i="19"/>
  <c r="B2831" i="19"/>
  <c r="B2832" i="19"/>
  <c r="B2833" i="19"/>
  <c r="B2834" i="19"/>
  <c r="B2835" i="19"/>
  <c r="B2836" i="19"/>
  <c r="B2837" i="19"/>
  <c r="B2838" i="19"/>
  <c r="B2839" i="19"/>
  <c r="B2840" i="19"/>
  <c r="B2841" i="19"/>
  <c r="B2842" i="19"/>
  <c r="B2843" i="19"/>
  <c r="B2844" i="19"/>
  <c r="B2845" i="19"/>
  <c r="B2846" i="19"/>
  <c r="B2847" i="19"/>
  <c r="B2848" i="19"/>
  <c r="B2849" i="19"/>
  <c r="B2850" i="19"/>
  <c r="B2851" i="19"/>
  <c r="B2852" i="19"/>
  <c r="B2853" i="19"/>
  <c r="B2854" i="19"/>
  <c r="B2855" i="19"/>
  <c r="B2856" i="19"/>
  <c r="B2857" i="19"/>
  <c r="B2858" i="19"/>
  <c r="B2859" i="19"/>
  <c r="B2860" i="19"/>
  <c r="B2861" i="19"/>
  <c r="B2862" i="19"/>
  <c r="B2863" i="19"/>
  <c r="B2864" i="19"/>
  <c r="B2865" i="19"/>
  <c r="B2866" i="19"/>
  <c r="B2867" i="19"/>
  <c r="B2868" i="19"/>
  <c r="B2869" i="19"/>
  <c r="B2870" i="19"/>
  <c r="B2871" i="19"/>
  <c r="B2872" i="19"/>
  <c r="B2873" i="19"/>
  <c r="B2874" i="19"/>
  <c r="B2875" i="19"/>
  <c r="B2876" i="19"/>
  <c r="B2877" i="19"/>
  <c r="B2878" i="19"/>
  <c r="B2879" i="19"/>
  <c r="B2880" i="19"/>
  <c r="B2881" i="19"/>
  <c r="B2882" i="19"/>
  <c r="B2883" i="19"/>
  <c r="B2884" i="19"/>
  <c r="B2827" i="19"/>
  <c r="A2828" i="19"/>
  <c r="A2829" i="19"/>
  <c r="A2830" i="19"/>
  <c r="A2831" i="19"/>
  <c r="A2832" i="19"/>
  <c r="A2833" i="19"/>
  <c r="A2834" i="19"/>
  <c r="A2835" i="19"/>
  <c r="A2836" i="19"/>
  <c r="A2837" i="19"/>
  <c r="A2838" i="19"/>
  <c r="A2839" i="19"/>
  <c r="A2840" i="19"/>
  <c r="A2841" i="19"/>
  <c r="A2842" i="19"/>
  <c r="A2843" i="19"/>
  <c r="A2844" i="19"/>
  <c r="A2845" i="19"/>
  <c r="A2846" i="19"/>
  <c r="A2847" i="19"/>
  <c r="A2848" i="19"/>
  <c r="A2849" i="19"/>
  <c r="A2850" i="19"/>
  <c r="A2851" i="19"/>
  <c r="A2852" i="19"/>
  <c r="A2853" i="19"/>
  <c r="A2854" i="19"/>
  <c r="A2855" i="19"/>
  <c r="A2856" i="19"/>
  <c r="A2857" i="19"/>
  <c r="A2858" i="19"/>
  <c r="A2859" i="19"/>
  <c r="A2860" i="19"/>
  <c r="A2861" i="19"/>
  <c r="A2862" i="19"/>
  <c r="A2863" i="19"/>
  <c r="A2864" i="19"/>
  <c r="A2865" i="19"/>
  <c r="A2866" i="19"/>
  <c r="A2867" i="19"/>
  <c r="A2868" i="19"/>
  <c r="A2869" i="19"/>
  <c r="A2870" i="19"/>
  <c r="A2871" i="19"/>
  <c r="A2872" i="19"/>
  <c r="A2873" i="19"/>
  <c r="A2874" i="19"/>
  <c r="A2875" i="19"/>
  <c r="A2876" i="19"/>
  <c r="A2877" i="19"/>
  <c r="A2878" i="19"/>
  <c r="A2879" i="19"/>
  <c r="A2880" i="19"/>
  <c r="A2881" i="19"/>
  <c r="A2882" i="19"/>
  <c r="A2883" i="19"/>
  <c r="A2884" i="19"/>
  <c r="A2827" i="19"/>
  <c r="B2770" i="19"/>
  <c r="F2770" i="19" s="1"/>
  <c r="B2771" i="19"/>
  <c r="F2771" i="19" s="1"/>
  <c r="B2772" i="19"/>
  <c r="F2772" i="19" s="1"/>
  <c r="B2773" i="19"/>
  <c r="F2773" i="19" s="1"/>
  <c r="B2774" i="19"/>
  <c r="F2774" i="19" s="1"/>
  <c r="B2775" i="19"/>
  <c r="F2775" i="19" s="1"/>
  <c r="B2776" i="19"/>
  <c r="F2776" i="19" s="1"/>
  <c r="B2777" i="19"/>
  <c r="F2777" i="19" s="1"/>
  <c r="B2778" i="19"/>
  <c r="F2778" i="19" s="1"/>
  <c r="B2779" i="19"/>
  <c r="F2779" i="19" s="1"/>
  <c r="B2780" i="19"/>
  <c r="F2780" i="19" s="1"/>
  <c r="B2781" i="19"/>
  <c r="F2781" i="19" s="1"/>
  <c r="B2782" i="19"/>
  <c r="F2782" i="19" s="1"/>
  <c r="B2783" i="19"/>
  <c r="F2783" i="19" s="1"/>
  <c r="B2784" i="19"/>
  <c r="F2784" i="19" s="1"/>
  <c r="B2785" i="19"/>
  <c r="F2785" i="19" s="1"/>
  <c r="B2786" i="19"/>
  <c r="F2786" i="19" s="1"/>
  <c r="B2787" i="19"/>
  <c r="F2787" i="19" s="1"/>
  <c r="B2788" i="19"/>
  <c r="F2788" i="19" s="1"/>
  <c r="B2789" i="19"/>
  <c r="F2789" i="19" s="1"/>
  <c r="B2790" i="19"/>
  <c r="F2790" i="19" s="1"/>
  <c r="B2791" i="19"/>
  <c r="F2791" i="19" s="1"/>
  <c r="B2792" i="19"/>
  <c r="F2792" i="19" s="1"/>
  <c r="B2793" i="19"/>
  <c r="F2793" i="19" s="1"/>
  <c r="B2794" i="19"/>
  <c r="F2794" i="19" s="1"/>
  <c r="B2795" i="19"/>
  <c r="F2795" i="19" s="1"/>
  <c r="B2796" i="19"/>
  <c r="F2796" i="19" s="1"/>
  <c r="B2797" i="19"/>
  <c r="F2797" i="19" s="1"/>
  <c r="B2798" i="19"/>
  <c r="F2798" i="19" s="1"/>
  <c r="B2799" i="19"/>
  <c r="F2799" i="19" s="1"/>
  <c r="B2800" i="19"/>
  <c r="F2800" i="19" s="1"/>
  <c r="B2801" i="19"/>
  <c r="F2801" i="19" s="1"/>
  <c r="B2802" i="19"/>
  <c r="F2802" i="19" s="1"/>
  <c r="B2803" i="19"/>
  <c r="F2803" i="19" s="1"/>
  <c r="B2804" i="19"/>
  <c r="F2804" i="19" s="1"/>
  <c r="B2805" i="19"/>
  <c r="F2805" i="19" s="1"/>
  <c r="B2806" i="19"/>
  <c r="F2806" i="19" s="1"/>
  <c r="B2807" i="19"/>
  <c r="F2807" i="19" s="1"/>
  <c r="B2808" i="19"/>
  <c r="F2808" i="19" s="1"/>
  <c r="B2809" i="19"/>
  <c r="F2809" i="19" s="1"/>
  <c r="B2810" i="19"/>
  <c r="F2810" i="19" s="1"/>
  <c r="B2811" i="19"/>
  <c r="F2811" i="19" s="1"/>
  <c r="B2812" i="19"/>
  <c r="F2812" i="19" s="1"/>
  <c r="B2813" i="19"/>
  <c r="F2813" i="19" s="1"/>
  <c r="B2814" i="19"/>
  <c r="F2814" i="19" s="1"/>
  <c r="B2815" i="19"/>
  <c r="F2815" i="19" s="1"/>
  <c r="B2816" i="19"/>
  <c r="F2816" i="19" s="1"/>
  <c r="B2817" i="19"/>
  <c r="F2817" i="19" s="1"/>
  <c r="B2818" i="19"/>
  <c r="F2818" i="19" s="1"/>
  <c r="B2819" i="19"/>
  <c r="F2819" i="19" s="1"/>
  <c r="B2820" i="19"/>
  <c r="F2820" i="19" s="1"/>
  <c r="B2821" i="19"/>
  <c r="F2821" i="19" s="1"/>
  <c r="B2822" i="19"/>
  <c r="F2822" i="19" s="1"/>
  <c r="B2823" i="19"/>
  <c r="F2823" i="19" s="1"/>
  <c r="B2824" i="19"/>
  <c r="F2824" i="19" s="1"/>
  <c r="B2825" i="19"/>
  <c r="F2825" i="19" s="1"/>
  <c r="B2826" i="19"/>
  <c r="F2826" i="19" s="1"/>
  <c r="B2769" i="19"/>
  <c r="F2769" i="19" s="1"/>
  <c r="A2770" i="19"/>
  <c r="A2771" i="19"/>
  <c r="A2772" i="19"/>
  <c r="A2773" i="19"/>
  <c r="A2774" i="19"/>
  <c r="A2775" i="19"/>
  <c r="A2776" i="19"/>
  <c r="A2777" i="19"/>
  <c r="A2778" i="19"/>
  <c r="A2779" i="19"/>
  <c r="A2780" i="19"/>
  <c r="A2781" i="19"/>
  <c r="A2782" i="19"/>
  <c r="A2783" i="19"/>
  <c r="A2784" i="19"/>
  <c r="A2785" i="19"/>
  <c r="A2786" i="19"/>
  <c r="A2787" i="19"/>
  <c r="A2788" i="19"/>
  <c r="A2789" i="19"/>
  <c r="A2790" i="19"/>
  <c r="A2791" i="19"/>
  <c r="A2792" i="19"/>
  <c r="A2793" i="19"/>
  <c r="A2794" i="19"/>
  <c r="A2795" i="19"/>
  <c r="A2796" i="19"/>
  <c r="A2797" i="19"/>
  <c r="A2798" i="19"/>
  <c r="A2799" i="19"/>
  <c r="A2800" i="19"/>
  <c r="A2801" i="19"/>
  <c r="A2802" i="19"/>
  <c r="A2803" i="19"/>
  <c r="A2804" i="19"/>
  <c r="A2805" i="19"/>
  <c r="A2806" i="19"/>
  <c r="A2807" i="19"/>
  <c r="A2808" i="19"/>
  <c r="A2809" i="19"/>
  <c r="A2810" i="19"/>
  <c r="A2811" i="19"/>
  <c r="A2812" i="19"/>
  <c r="A2813" i="19"/>
  <c r="A2814" i="19"/>
  <c r="A2815" i="19"/>
  <c r="A2816" i="19"/>
  <c r="A2817" i="19"/>
  <c r="A2818" i="19"/>
  <c r="A2819" i="19"/>
  <c r="A2820" i="19"/>
  <c r="A2821" i="19"/>
  <c r="A2822" i="19"/>
  <c r="A2823" i="19"/>
  <c r="A2824" i="19"/>
  <c r="A2825" i="19"/>
  <c r="A2826" i="19"/>
  <c r="A2769" i="19"/>
  <c r="G3580" i="19"/>
  <c r="G3579" i="19"/>
  <c r="D3579" i="19"/>
  <c r="G3578" i="19"/>
  <c r="G3577" i="19"/>
  <c r="D3577" i="19"/>
  <c r="G3576" i="19"/>
  <c r="G3575" i="19"/>
  <c r="G3574" i="19"/>
  <c r="G3573" i="19"/>
  <c r="G3572" i="19"/>
  <c r="G3571" i="19"/>
  <c r="G3570" i="19"/>
  <c r="D3570" i="19"/>
  <c r="G3569" i="19"/>
  <c r="G3568" i="19"/>
  <c r="G3567" i="19"/>
  <c r="G3566" i="19"/>
  <c r="G3565" i="19"/>
  <c r="G3564" i="19"/>
  <c r="G3563" i="19"/>
  <c r="G3562" i="19"/>
  <c r="D3562" i="19"/>
  <c r="G3561" i="19"/>
  <c r="G3560" i="19"/>
  <c r="D3560" i="19"/>
  <c r="G3559" i="19"/>
  <c r="G3558" i="19"/>
  <c r="G3557" i="19"/>
  <c r="G3556" i="19"/>
  <c r="G3555" i="19"/>
  <c r="G3554" i="19"/>
  <c r="D3554" i="19"/>
  <c r="G3553" i="19"/>
  <c r="G3552" i="19"/>
  <c r="D3552" i="19"/>
  <c r="G3551" i="19"/>
  <c r="G3550" i="19"/>
  <c r="G3549" i="19"/>
  <c r="G3548" i="19"/>
  <c r="G3547" i="19"/>
  <c r="G3546" i="19"/>
  <c r="D3546" i="19"/>
  <c r="G3545" i="19"/>
  <c r="G3544" i="19"/>
  <c r="D3544" i="19"/>
  <c r="G3543" i="19"/>
  <c r="G3542" i="19"/>
  <c r="G3541" i="19"/>
  <c r="G3540" i="19"/>
  <c r="G3539" i="19"/>
  <c r="G3538" i="19"/>
  <c r="D3538" i="19"/>
  <c r="G3537" i="19"/>
  <c r="G3536" i="19"/>
  <c r="D3536" i="19"/>
  <c r="G3535" i="19"/>
  <c r="G3534" i="19"/>
  <c r="G3533" i="19"/>
  <c r="G3532" i="19"/>
  <c r="G3531" i="19"/>
  <c r="D3531" i="19"/>
  <c r="G3530" i="19"/>
  <c r="D3530" i="19"/>
  <c r="G3529" i="19"/>
  <c r="D3529" i="19"/>
  <c r="G3528" i="19"/>
  <c r="D3528" i="19"/>
  <c r="G3527" i="19"/>
  <c r="G3526" i="19"/>
  <c r="G3525" i="19"/>
  <c r="G3524" i="19"/>
  <c r="G3523" i="19"/>
  <c r="G3522" i="19"/>
  <c r="G3521" i="19"/>
  <c r="G3520" i="19"/>
  <c r="G3519" i="19"/>
  <c r="G3518" i="19"/>
  <c r="G3517" i="19"/>
  <c r="G3516" i="19"/>
  <c r="G3515" i="19"/>
  <c r="G3514" i="19"/>
  <c r="G3513" i="19"/>
  <c r="D3513" i="19"/>
  <c r="G3512" i="19"/>
  <c r="G3511" i="19"/>
  <c r="G3510" i="19"/>
  <c r="G3509" i="19"/>
  <c r="G3508" i="19"/>
  <c r="G3507" i="19"/>
  <c r="G3506" i="19"/>
  <c r="G3505" i="19"/>
  <c r="G3504" i="19"/>
  <c r="G3503" i="19"/>
  <c r="G3502" i="19"/>
  <c r="G3501" i="19"/>
  <c r="G3500" i="19"/>
  <c r="G3499" i="19"/>
  <c r="G3498" i="19"/>
  <c r="G3497" i="19"/>
  <c r="G3496" i="19"/>
  <c r="G3495" i="19"/>
  <c r="G3494" i="19"/>
  <c r="G3493" i="19"/>
  <c r="G3492" i="19"/>
  <c r="G3491" i="19"/>
  <c r="G3490" i="19"/>
  <c r="G3489" i="19"/>
  <c r="D3489" i="19"/>
  <c r="G3488" i="19"/>
  <c r="D3488" i="19"/>
  <c r="G3487" i="19"/>
  <c r="G3486" i="19"/>
  <c r="G3485" i="19"/>
  <c r="D3485" i="19"/>
  <c r="G3484" i="19"/>
  <c r="D3484" i="19"/>
  <c r="G3483" i="19"/>
  <c r="G3482" i="19"/>
  <c r="G3481" i="19"/>
  <c r="G3480" i="19"/>
  <c r="G3479" i="19"/>
  <c r="G3478" i="19"/>
  <c r="D3478" i="19"/>
  <c r="G3477" i="19"/>
  <c r="D3477" i="19"/>
  <c r="G3476" i="19"/>
  <c r="G3475" i="19"/>
  <c r="G3474" i="19"/>
  <c r="G3473" i="19"/>
  <c r="D3473" i="19"/>
  <c r="G3472" i="19"/>
  <c r="D3472" i="19"/>
  <c r="G3471" i="19"/>
  <c r="D3471" i="19"/>
  <c r="G3470" i="19"/>
  <c r="G3469" i="19"/>
  <c r="D3469" i="19"/>
  <c r="G3468" i="19"/>
  <c r="D3468" i="19"/>
  <c r="G3467" i="19"/>
  <c r="G3466" i="19"/>
  <c r="G3465" i="19"/>
  <c r="G3464" i="19"/>
  <c r="G3463" i="19"/>
  <c r="G3462" i="19"/>
  <c r="D3462" i="19"/>
  <c r="G3461" i="19"/>
  <c r="G3460" i="19"/>
  <c r="G3459" i="19"/>
  <c r="D3459" i="19"/>
  <c r="G3458" i="19"/>
  <c r="G3457" i="19"/>
  <c r="G3456" i="19"/>
  <c r="G3455" i="19"/>
  <c r="G3454" i="19"/>
  <c r="G3453" i="19"/>
  <c r="G3452" i="19"/>
  <c r="G3451" i="19"/>
  <c r="D3451" i="19"/>
  <c r="G3450" i="19"/>
  <c r="G3449" i="19"/>
  <c r="G3448" i="19"/>
  <c r="G3447" i="19"/>
  <c r="G3446" i="19"/>
  <c r="G3445" i="19"/>
  <c r="G3444" i="19"/>
  <c r="G3443" i="19"/>
  <c r="D3443" i="19"/>
  <c r="G3442" i="19"/>
  <c r="G3441" i="19"/>
  <c r="D3441" i="19"/>
  <c r="G3440" i="19"/>
  <c r="G3439" i="19"/>
  <c r="G3438" i="19"/>
  <c r="D3438" i="19"/>
  <c r="G3437" i="19"/>
  <c r="G3436" i="19"/>
  <c r="G3435" i="19"/>
  <c r="D3435" i="19"/>
  <c r="G3434" i="19"/>
  <c r="G3433" i="19"/>
  <c r="D3433" i="19"/>
  <c r="G3432" i="19"/>
  <c r="G3431" i="19"/>
  <c r="G3430" i="19"/>
  <c r="G3429" i="19"/>
  <c r="G3428" i="19"/>
  <c r="G3427" i="19"/>
  <c r="D3427" i="19"/>
  <c r="G3426" i="19"/>
  <c r="D3426" i="19"/>
  <c r="G3425" i="19"/>
  <c r="D3425" i="19"/>
  <c r="G3424" i="19"/>
  <c r="G3423" i="19"/>
  <c r="D3423" i="19"/>
  <c r="G3422" i="19"/>
  <c r="G3421" i="19"/>
  <c r="G3420" i="19"/>
  <c r="G3419" i="19"/>
  <c r="D3419" i="19"/>
  <c r="G3418" i="19"/>
  <c r="G3417" i="19"/>
  <c r="D3417" i="19"/>
  <c r="G3416" i="19"/>
  <c r="G3415" i="19"/>
  <c r="G3414" i="19"/>
  <c r="G3413" i="19"/>
  <c r="G3412" i="19"/>
  <c r="G3411" i="19"/>
  <c r="D3411" i="19"/>
  <c r="G3410" i="19"/>
  <c r="D3410" i="19"/>
  <c r="G3409" i="19"/>
  <c r="D3409" i="19"/>
  <c r="G3408" i="19"/>
  <c r="G3407" i="19"/>
  <c r="G3406" i="19"/>
  <c r="G3405" i="19"/>
  <c r="G3404" i="19"/>
  <c r="G3403" i="19"/>
  <c r="G3402" i="19"/>
  <c r="G3401" i="19"/>
  <c r="D3401" i="19"/>
  <c r="G3400" i="19"/>
  <c r="G3399" i="19"/>
  <c r="G3398" i="19"/>
  <c r="G3397" i="19"/>
  <c r="G3396" i="19"/>
  <c r="G3395" i="19"/>
  <c r="D3395" i="19"/>
  <c r="G3394" i="19"/>
  <c r="G3393" i="19"/>
  <c r="D3393" i="19"/>
  <c r="G3392" i="19"/>
  <c r="G3391" i="19"/>
  <c r="G3390" i="19"/>
  <c r="G3389" i="19"/>
  <c r="G3388" i="19"/>
  <c r="G3387" i="19"/>
  <c r="D3387" i="19"/>
  <c r="G3386" i="19"/>
  <c r="G3385" i="19"/>
  <c r="G3384" i="19"/>
  <c r="G3383" i="19"/>
  <c r="G3382" i="19"/>
  <c r="D3382" i="19"/>
  <c r="G3381" i="19"/>
  <c r="G3380" i="19"/>
  <c r="G3379" i="19"/>
  <c r="D3379" i="19"/>
  <c r="G3378" i="19"/>
  <c r="G3377" i="19"/>
  <c r="D3377" i="19"/>
  <c r="G3376" i="19"/>
  <c r="G3375" i="19"/>
  <c r="G3374" i="19"/>
  <c r="G3373" i="19"/>
  <c r="G3372" i="19"/>
  <c r="G3371" i="19"/>
  <c r="D3371" i="19"/>
  <c r="G3370" i="19"/>
  <c r="G3369" i="19"/>
  <c r="D3369" i="19"/>
  <c r="G3368" i="19"/>
  <c r="G3367" i="19"/>
  <c r="G3366" i="19"/>
  <c r="D3366" i="19"/>
  <c r="G3365" i="19"/>
  <c r="G3364" i="19"/>
  <c r="G3363" i="19"/>
  <c r="D3363" i="19"/>
  <c r="G3362" i="19"/>
  <c r="G3361" i="19"/>
  <c r="G3360" i="19"/>
  <c r="G3359" i="19"/>
  <c r="G3358" i="19"/>
  <c r="G3357" i="19"/>
  <c r="G3356" i="19"/>
  <c r="G3355" i="19"/>
  <c r="D3355" i="19"/>
  <c r="G3354" i="19"/>
  <c r="G3353" i="19"/>
  <c r="D3353" i="19"/>
  <c r="G3352" i="19"/>
  <c r="G3351" i="19"/>
  <c r="D3351" i="19"/>
  <c r="G3350" i="19"/>
  <c r="D3350" i="19"/>
  <c r="G3349" i="19"/>
  <c r="G3348" i="19"/>
  <c r="G3347" i="19"/>
  <c r="G3346" i="19"/>
  <c r="G3345" i="19"/>
  <c r="G3344" i="19"/>
  <c r="G3343" i="19"/>
  <c r="G3342" i="19"/>
  <c r="G3341" i="19"/>
  <c r="G3340" i="19"/>
  <c r="G3339" i="19"/>
  <c r="G3338" i="19"/>
  <c r="G3337" i="19"/>
  <c r="G3336" i="19"/>
  <c r="G3335" i="19"/>
  <c r="G3334" i="19"/>
  <c r="G3333" i="19"/>
  <c r="G3332" i="19"/>
  <c r="G3331" i="19"/>
  <c r="G3330" i="19"/>
  <c r="G3329" i="19"/>
  <c r="G3328" i="19"/>
  <c r="G3327" i="19"/>
  <c r="G3326" i="19"/>
  <c r="G3325" i="19"/>
  <c r="G3324" i="19"/>
  <c r="G3323" i="19"/>
  <c r="G3322" i="19"/>
  <c r="G3321" i="19"/>
  <c r="G3320" i="19"/>
  <c r="G3319" i="19"/>
  <c r="G3318" i="19"/>
  <c r="G3317" i="19"/>
  <c r="G3316" i="19"/>
  <c r="G3315" i="19"/>
  <c r="G3314" i="19"/>
  <c r="G3313" i="19"/>
  <c r="G3312" i="19"/>
  <c r="G3311" i="19"/>
  <c r="G3310" i="19"/>
  <c r="G3309" i="19"/>
  <c r="G3308" i="19"/>
  <c r="G3307" i="19"/>
  <c r="G3306" i="19"/>
  <c r="G3305" i="19"/>
  <c r="G3304" i="19"/>
  <c r="G3303" i="19"/>
  <c r="G3302" i="19"/>
  <c r="D3302" i="19"/>
  <c r="G3301" i="19"/>
  <c r="G3300" i="19"/>
  <c r="G3299" i="19"/>
  <c r="G3298" i="19"/>
  <c r="G3297" i="19"/>
  <c r="G3296" i="19"/>
  <c r="G3295" i="19"/>
  <c r="G3294" i="19"/>
  <c r="G3293" i="19"/>
  <c r="G3292" i="19"/>
  <c r="G3291" i="19"/>
  <c r="G3290" i="19"/>
  <c r="G3289" i="19"/>
  <c r="G3288" i="19"/>
  <c r="G3287" i="19"/>
  <c r="G3286" i="19"/>
  <c r="G3285" i="19"/>
  <c r="G3284" i="19"/>
  <c r="G3283" i="19"/>
  <c r="G3282" i="19"/>
  <c r="G3281" i="19"/>
  <c r="G3280" i="19"/>
  <c r="G3279" i="19"/>
  <c r="G3278" i="19"/>
  <c r="G3277" i="19"/>
  <c r="G3276" i="19"/>
  <c r="G3275" i="19"/>
  <c r="G3274" i="19"/>
  <c r="G3273" i="19"/>
  <c r="G3272" i="19"/>
  <c r="G3271" i="19"/>
  <c r="G3270" i="19"/>
  <c r="G3269" i="19"/>
  <c r="G3268" i="19"/>
  <c r="G3267" i="19"/>
  <c r="G3266" i="19"/>
  <c r="G3265" i="19"/>
  <c r="D3265" i="19"/>
  <c r="G3264" i="19"/>
  <c r="G3263" i="19"/>
  <c r="G3262" i="19"/>
  <c r="G3261" i="19"/>
  <c r="G3260" i="19"/>
  <c r="G3259" i="19"/>
  <c r="G3258" i="19"/>
  <c r="G3257" i="19"/>
  <c r="D3257" i="19"/>
  <c r="G3256" i="19"/>
  <c r="G3255" i="19"/>
  <c r="G3254" i="19"/>
  <c r="G3253" i="19"/>
  <c r="G3252" i="19"/>
  <c r="G3251" i="19"/>
  <c r="G3250" i="19"/>
  <c r="G3249" i="19"/>
  <c r="G3248" i="19"/>
  <c r="G3247" i="19"/>
  <c r="G3246" i="19"/>
  <c r="G3245" i="19"/>
  <c r="G3244" i="19"/>
  <c r="G3243" i="19"/>
  <c r="G3242" i="19"/>
  <c r="G3241" i="19"/>
  <c r="D3241" i="19"/>
  <c r="G3240" i="19"/>
  <c r="G3239" i="19"/>
  <c r="G3238" i="19"/>
  <c r="G3237" i="19"/>
  <c r="G3236" i="19"/>
  <c r="G3235" i="19"/>
  <c r="G3234" i="19"/>
  <c r="G3233" i="19"/>
  <c r="G3232" i="19"/>
  <c r="G3231" i="19"/>
  <c r="G3230" i="19"/>
  <c r="G3229" i="19"/>
  <c r="G3228" i="19"/>
  <c r="G3227" i="19"/>
  <c r="G3226" i="19"/>
  <c r="G3225" i="19"/>
  <c r="G3224" i="19"/>
  <c r="G3223" i="19"/>
  <c r="G3222" i="19"/>
  <c r="G3221" i="19"/>
  <c r="G3220" i="19"/>
  <c r="G3219" i="19"/>
  <c r="G3218" i="19"/>
  <c r="G3217" i="19"/>
  <c r="G3216" i="19"/>
  <c r="G3215" i="19"/>
  <c r="G3214" i="19"/>
  <c r="G3213" i="19"/>
  <c r="G3212" i="19"/>
  <c r="D3212" i="19"/>
  <c r="G3211" i="19"/>
  <c r="G3210" i="19"/>
  <c r="G3209" i="19"/>
  <c r="G3208" i="19"/>
  <c r="G3207" i="19"/>
  <c r="G3206" i="19"/>
  <c r="G3205" i="19"/>
  <c r="G3204" i="19"/>
  <c r="G3203" i="19"/>
  <c r="G3202" i="19"/>
  <c r="G3201" i="19"/>
  <c r="G3200" i="19"/>
  <c r="G3199" i="19"/>
  <c r="G3198" i="19"/>
  <c r="G3197" i="19"/>
  <c r="G3196" i="19"/>
  <c r="G3195" i="19"/>
  <c r="G3194" i="19"/>
  <c r="G3193" i="19"/>
  <c r="G3192" i="19"/>
  <c r="G3191" i="19"/>
  <c r="G3190" i="19"/>
  <c r="G3189" i="19"/>
  <c r="G3188" i="19"/>
  <c r="G3187" i="19"/>
  <c r="G3186" i="19"/>
  <c r="G3185" i="19"/>
  <c r="G3184" i="19"/>
  <c r="G3183" i="19"/>
  <c r="G3182" i="19"/>
  <c r="G3181" i="19"/>
  <c r="G3180" i="19"/>
  <c r="G3179" i="19"/>
  <c r="G3178" i="19"/>
  <c r="G3177" i="19"/>
  <c r="G3176" i="19"/>
  <c r="G3175" i="19"/>
  <c r="G3174" i="19"/>
  <c r="G3173" i="19"/>
  <c r="G3172" i="19"/>
  <c r="G3171" i="19"/>
  <c r="G3170" i="19"/>
  <c r="G3169" i="19"/>
  <c r="G3168" i="19"/>
  <c r="G3167" i="19"/>
  <c r="G3166" i="19"/>
  <c r="G3165" i="19"/>
  <c r="G3164" i="19"/>
  <c r="G3163" i="19"/>
  <c r="G3162" i="19"/>
  <c r="G3161" i="19"/>
  <c r="G3160" i="19"/>
  <c r="G3159" i="19"/>
  <c r="G3158" i="19"/>
  <c r="G3157" i="19"/>
  <c r="G3156" i="19"/>
  <c r="G3155" i="19"/>
  <c r="G3154" i="19"/>
  <c r="G3153" i="19"/>
  <c r="G3152" i="19"/>
  <c r="G3151" i="19"/>
  <c r="G3150" i="19"/>
  <c r="G3149" i="19"/>
  <c r="G3148" i="19"/>
  <c r="G3147" i="19"/>
  <c r="G3146" i="19"/>
  <c r="G3145" i="19"/>
  <c r="G3144" i="19"/>
  <c r="G3143" i="19"/>
  <c r="G3142" i="19"/>
  <c r="G3141" i="19"/>
  <c r="G3140" i="19"/>
  <c r="G3139" i="19"/>
  <c r="G3138" i="19"/>
  <c r="G3137" i="19"/>
  <c r="G3136" i="19"/>
  <c r="G3135" i="19"/>
  <c r="G3134" i="19"/>
  <c r="G3133" i="19"/>
  <c r="G3132" i="19"/>
  <c r="G3131" i="19"/>
  <c r="G3130" i="19"/>
  <c r="G3129" i="19"/>
  <c r="G3128" i="19"/>
  <c r="G3127" i="19"/>
  <c r="G3126" i="19"/>
  <c r="G3125" i="19"/>
  <c r="G3124" i="19"/>
  <c r="G3123" i="19"/>
  <c r="G3122" i="19"/>
  <c r="G3121" i="19"/>
  <c r="G3120" i="19"/>
  <c r="G3119" i="19"/>
  <c r="G3118" i="19"/>
  <c r="G3117" i="19"/>
  <c r="G3116" i="19"/>
  <c r="G3115" i="19"/>
  <c r="G3114" i="19"/>
  <c r="G3113" i="19"/>
  <c r="G3112" i="19"/>
  <c r="G3111" i="19"/>
  <c r="G3110" i="19"/>
  <c r="G3109" i="19"/>
  <c r="G3108" i="19"/>
  <c r="G3107" i="19"/>
  <c r="G3106" i="19"/>
  <c r="G3105" i="19"/>
  <c r="G3104" i="19"/>
  <c r="G3103" i="19"/>
  <c r="G3102" i="19"/>
  <c r="G3101" i="19"/>
  <c r="G3100" i="19"/>
  <c r="G3099" i="19"/>
  <c r="G3098" i="19"/>
  <c r="G3097" i="19"/>
  <c r="G3096" i="19"/>
  <c r="G3095" i="19"/>
  <c r="G3094" i="19"/>
  <c r="G3093" i="19"/>
  <c r="G3092" i="19"/>
  <c r="G3091" i="19"/>
  <c r="G3090" i="19"/>
  <c r="G3089" i="19"/>
  <c r="G3088" i="19"/>
  <c r="G3087" i="19"/>
  <c r="G3086" i="19"/>
  <c r="G3085" i="19"/>
  <c r="G3084" i="19"/>
  <c r="G3083" i="19"/>
  <c r="G3082" i="19"/>
  <c r="G3081" i="19"/>
  <c r="G3080" i="19"/>
  <c r="G3079" i="19"/>
  <c r="G3078" i="19"/>
  <c r="G3077" i="19"/>
  <c r="G3076" i="19"/>
  <c r="G3075" i="19"/>
  <c r="G3074" i="19"/>
  <c r="G3073" i="19"/>
  <c r="G3072" i="19"/>
  <c r="G3071" i="19"/>
  <c r="G3070" i="19"/>
  <c r="G3069" i="19"/>
  <c r="G3068" i="19"/>
  <c r="G3067" i="19"/>
  <c r="G3066" i="19"/>
  <c r="G3065" i="19"/>
  <c r="G3064" i="19"/>
  <c r="G3063" i="19"/>
  <c r="G3062" i="19"/>
  <c r="G3061" i="19"/>
  <c r="G3060" i="19"/>
  <c r="G3059" i="19"/>
  <c r="G3058" i="19"/>
  <c r="G3057" i="19"/>
  <c r="G3056" i="19"/>
  <c r="G3055" i="19"/>
  <c r="G3054" i="19"/>
  <c r="G3053" i="19"/>
  <c r="G3052" i="19"/>
  <c r="G3051" i="19"/>
  <c r="G3050" i="19"/>
  <c r="G3049" i="19"/>
  <c r="G3048" i="19"/>
  <c r="G3047" i="19"/>
  <c r="G3046" i="19"/>
  <c r="G3045" i="19"/>
  <c r="G3044" i="19"/>
  <c r="G3043" i="19"/>
  <c r="G3042" i="19"/>
  <c r="G3041" i="19"/>
  <c r="G3040" i="19"/>
  <c r="G3039" i="19"/>
  <c r="G3038" i="19"/>
  <c r="G3037" i="19"/>
  <c r="G3036" i="19"/>
  <c r="G3035" i="19"/>
  <c r="G3034" i="19"/>
  <c r="G3033" i="19"/>
  <c r="G3032" i="19"/>
  <c r="G3031" i="19"/>
  <c r="G3030" i="19"/>
  <c r="G3029" i="19"/>
  <c r="G3028" i="19"/>
  <c r="G3027" i="19"/>
  <c r="G3026" i="19"/>
  <c r="G3025" i="19"/>
  <c r="G3024" i="19"/>
  <c r="G3023" i="19"/>
  <c r="G3022" i="19"/>
  <c r="G3021" i="19"/>
  <c r="G3020" i="19"/>
  <c r="G3019" i="19"/>
  <c r="G3018" i="19"/>
  <c r="G3017" i="19"/>
  <c r="G3016" i="19"/>
  <c r="G3015" i="19"/>
  <c r="G3014" i="19"/>
  <c r="G3013" i="19"/>
  <c r="G3012" i="19"/>
  <c r="G3011" i="19"/>
  <c r="G3010" i="19"/>
  <c r="G3009" i="19"/>
  <c r="G3008" i="19"/>
  <c r="G3007" i="19"/>
  <c r="G3006" i="19"/>
  <c r="G3005" i="19"/>
  <c r="G3004" i="19"/>
  <c r="G3003" i="19"/>
  <c r="G3002" i="19"/>
  <c r="G3001" i="19"/>
  <c r="G3000" i="19"/>
  <c r="G2999" i="19"/>
  <c r="G2998" i="19"/>
  <c r="G2997" i="19"/>
  <c r="G2996" i="19"/>
  <c r="G2995" i="19"/>
  <c r="G2994" i="19"/>
  <c r="G2993" i="19"/>
  <c r="G2992" i="19"/>
  <c r="G2991" i="19"/>
  <c r="G2990" i="19"/>
  <c r="G2989" i="19"/>
  <c r="G2988" i="19"/>
  <c r="G2987" i="19"/>
  <c r="G2986" i="19"/>
  <c r="G2985" i="19"/>
  <c r="G2984" i="19"/>
  <c r="G2983" i="19"/>
  <c r="G2982" i="19"/>
  <c r="G2981" i="19"/>
  <c r="G2980" i="19"/>
  <c r="G2979" i="19"/>
  <c r="G2978" i="19"/>
  <c r="G2977" i="19"/>
  <c r="G2976" i="19"/>
  <c r="G2975" i="19"/>
  <c r="G2974" i="19"/>
  <c r="G2973" i="19"/>
  <c r="G2972" i="19"/>
  <c r="G2971" i="19"/>
  <c r="G2970" i="19"/>
  <c r="G2969" i="19"/>
  <c r="G2968" i="19"/>
  <c r="G2967" i="19"/>
  <c r="G2966" i="19"/>
  <c r="G2965" i="19"/>
  <c r="G2964" i="19"/>
  <c r="G2963" i="19"/>
  <c r="G2962" i="19"/>
  <c r="G2961" i="19"/>
  <c r="G2960" i="19"/>
  <c r="G2959" i="19"/>
  <c r="G2958" i="19"/>
  <c r="G2957" i="19"/>
  <c r="G2956" i="19"/>
  <c r="G2955" i="19"/>
  <c r="G2954" i="19"/>
  <c r="G2953" i="19"/>
  <c r="G2952" i="19"/>
  <c r="G2951" i="19"/>
  <c r="G2950" i="19"/>
  <c r="G2949" i="19"/>
  <c r="G2948" i="19"/>
  <c r="G2947" i="19"/>
  <c r="G2946" i="19"/>
  <c r="G2945" i="19"/>
  <c r="G2944" i="19"/>
  <c r="G2943" i="19"/>
  <c r="G2942" i="19"/>
  <c r="G2941" i="19"/>
  <c r="G2940" i="19"/>
  <c r="G2939" i="19"/>
  <c r="G2938" i="19"/>
  <c r="G2937" i="19"/>
  <c r="G2936" i="19"/>
  <c r="G2935" i="19"/>
  <c r="G2934" i="19"/>
  <c r="G2933" i="19"/>
  <c r="G2932" i="19"/>
  <c r="G2931" i="19"/>
  <c r="G2930" i="19"/>
  <c r="G2929" i="19"/>
  <c r="G2928" i="19"/>
  <c r="G2927" i="19"/>
  <c r="G2926" i="19"/>
  <c r="G2925" i="19"/>
  <c r="G2924" i="19"/>
  <c r="G2923" i="19"/>
  <c r="G2922" i="19"/>
  <c r="G2921" i="19"/>
  <c r="G2920" i="19"/>
  <c r="G2919" i="19"/>
  <c r="G2918" i="19"/>
  <c r="G2917" i="19"/>
  <c r="G2916" i="19"/>
  <c r="G2915" i="19"/>
  <c r="G2914" i="19"/>
  <c r="G2913" i="19"/>
  <c r="G2912" i="19"/>
  <c r="G2911" i="19"/>
  <c r="G2910" i="19"/>
  <c r="G2909" i="19"/>
  <c r="G2908" i="19"/>
  <c r="G2907" i="19"/>
  <c r="G2906" i="19"/>
  <c r="G2905" i="19"/>
  <c r="G2904" i="19"/>
  <c r="G2903" i="19"/>
  <c r="G2902" i="19"/>
  <c r="G2901" i="19"/>
  <c r="G2900" i="19"/>
  <c r="G2899" i="19"/>
  <c r="G2898" i="19"/>
  <c r="G2897" i="19"/>
  <c r="G2896" i="19"/>
  <c r="G2895" i="19"/>
  <c r="G2894" i="19"/>
  <c r="G2893" i="19"/>
  <c r="G2892" i="19"/>
  <c r="G2891" i="19"/>
  <c r="G2890" i="19"/>
  <c r="G2889" i="19"/>
  <c r="G2888" i="19"/>
  <c r="G2887" i="19"/>
  <c r="G2886" i="19"/>
  <c r="G2885" i="19"/>
  <c r="G2884" i="19"/>
  <c r="G2883" i="19"/>
  <c r="G2882" i="19"/>
  <c r="G2881" i="19"/>
  <c r="G2880" i="19"/>
  <c r="G2879" i="19"/>
  <c r="G2878" i="19"/>
  <c r="G2877" i="19"/>
  <c r="G2876" i="19"/>
  <c r="G2875" i="19"/>
  <c r="G2874" i="19"/>
  <c r="G2873" i="19"/>
  <c r="G2872" i="19"/>
  <c r="G2871" i="19"/>
  <c r="G2870" i="19"/>
  <c r="G2869" i="19"/>
  <c r="G2868" i="19"/>
  <c r="G2867" i="19"/>
  <c r="G2866" i="19"/>
  <c r="G2865" i="19"/>
  <c r="G2864" i="19"/>
  <c r="G2863" i="19"/>
  <c r="G2862" i="19"/>
  <c r="G2861" i="19"/>
  <c r="G2860" i="19"/>
  <c r="G2859" i="19"/>
  <c r="G2858" i="19"/>
  <c r="G2857" i="19"/>
  <c r="G2856" i="19"/>
  <c r="G2855" i="19"/>
  <c r="G2854" i="19"/>
  <c r="G2853" i="19"/>
  <c r="G2852" i="19"/>
  <c r="G2851" i="19"/>
  <c r="G2850" i="19"/>
  <c r="G2849" i="19"/>
  <c r="G2848" i="19"/>
  <c r="G2847" i="19"/>
  <c r="G2846" i="19"/>
  <c r="G2845" i="19"/>
  <c r="G2844" i="19"/>
  <c r="G2843" i="19"/>
  <c r="G2842" i="19"/>
  <c r="G2841" i="19"/>
  <c r="G2840" i="19"/>
  <c r="G2839" i="19"/>
  <c r="G2838" i="19"/>
  <c r="G2837" i="19"/>
  <c r="G2836" i="19"/>
  <c r="G2835" i="19"/>
  <c r="G2834" i="19"/>
  <c r="G2833" i="19"/>
  <c r="G2832" i="19"/>
  <c r="G2831" i="19"/>
  <c r="G2830" i="19"/>
  <c r="G2829" i="19"/>
  <c r="G2828" i="19"/>
  <c r="G2827" i="19"/>
  <c r="G2826" i="19"/>
  <c r="G2825" i="19"/>
  <c r="G2824" i="19"/>
  <c r="G2823" i="19"/>
  <c r="G2822" i="19"/>
  <c r="G2821" i="19"/>
  <c r="G2820" i="19"/>
  <c r="G2819" i="19"/>
  <c r="G2818" i="19"/>
  <c r="G2817" i="19"/>
  <c r="G2816" i="19"/>
  <c r="G2815" i="19"/>
  <c r="G2814" i="19"/>
  <c r="G2813" i="19"/>
  <c r="G2812" i="19"/>
  <c r="G2811" i="19"/>
  <c r="G2810" i="19"/>
  <c r="G2809" i="19"/>
  <c r="G2808" i="19"/>
  <c r="G2807" i="19"/>
  <c r="G2806" i="19"/>
  <c r="G2805" i="19"/>
  <c r="G2804" i="19"/>
  <c r="G2803" i="19"/>
  <c r="G2802" i="19"/>
  <c r="G2801" i="19"/>
  <c r="G2800" i="19"/>
  <c r="G2799" i="19"/>
  <c r="G2798" i="19"/>
  <c r="G2797" i="19"/>
  <c r="G2796" i="19"/>
  <c r="G2795" i="19"/>
  <c r="G2794" i="19"/>
  <c r="G2793" i="19"/>
  <c r="G2792" i="19"/>
  <c r="G2791" i="19"/>
  <c r="G2790" i="19"/>
  <c r="G2789" i="19"/>
  <c r="G2788" i="19"/>
  <c r="G2787" i="19"/>
  <c r="G2786" i="19"/>
  <c r="G2785" i="19"/>
  <c r="G2784" i="19"/>
  <c r="G2783" i="19"/>
  <c r="G2782" i="19"/>
  <c r="G2781" i="19"/>
  <c r="G2780" i="19"/>
  <c r="G2779" i="19"/>
  <c r="G2778" i="19"/>
  <c r="G2777" i="19"/>
  <c r="G2776" i="19"/>
  <c r="G2775" i="19"/>
  <c r="G2774" i="19"/>
  <c r="G2773" i="19"/>
  <c r="G2772" i="19"/>
  <c r="G2771" i="19"/>
  <c r="G2770" i="19"/>
  <c r="G2769" i="19"/>
  <c r="B2712" i="19"/>
  <c r="F2712" i="19" s="1"/>
  <c r="B2713" i="19"/>
  <c r="F2713" i="19" s="1"/>
  <c r="B2714" i="19"/>
  <c r="F2714" i="19" s="1"/>
  <c r="B2715" i="19"/>
  <c r="B2716" i="19"/>
  <c r="F2716" i="19" s="1"/>
  <c r="B2717" i="19"/>
  <c r="F2717" i="19" s="1"/>
  <c r="B2718" i="19"/>
  <c r="F2718" i="19" s="1"/>
  <c r="B2719" i="19"/>
  <c r="F2719" i="19" s="1"/>
  <c r="B2720" i="19"/>
  <c r="F2720" i="19" s="1"/>
  <c r="B2721" i="19"/>
  <c r="F2721" i="19" s="1"/>
  <c r="B2722" i="19"/>
  <c r="F2722" i="19" s="1"/>
  <c r="B2723" i="19"/>
  <c r="F2723" i="19" s="1"/>
  <c r="B2724" i="19"/>
  <c r="F2724" i="19" s="1"/>
  <c r="B2725" i="19"/>
  <c r="F2725" i="19" s="1"/>
  <c r="B2726" i="19"/>
  <c r="F2726" i="19" s="1"/>
  <c r="B2727" i="19"/>
  <c r="F2727" i="19" s="1"/>
  <c r="B2728" i="19"/>
  <c r="B2729" i="19"/>
  <c r="B2730" i="19"/>
  <c r="B2731" i="19"/>
  <c r="B2732" i="19"/>
  <c r="B2733" i="19"/>
  <c r="B2734" i="19"/>
  <c r="B2735" i="19"/>
  <c r="B2736" i="19"/>
  <c r="B2737" i="19"/>
  <c r="B2738" i="19"/>
  <c r="B2739" i="19"/>
  <c r="B2740" i="19"/>
  <c r="F2740" i="19" s="1"/>
  <c r="B2741" i="19"/>
  <c r="F2741" i="19" s="1"/>
  <c r="B2742" i="19"/>
  <c r="F2742" i="19" s="1"/>
  <c r="B2743" i="19"/>
  <c r="F2743" i="19" s="1"/>
  <c r="B2744" i="19"/>
  <c r="F2744" i="19" s="1"/>
  <c r="B2745" i="19"/>
  <c r="F2745" i="19" s="1"/>
  <c r="B2746" i="19"/>
  <c r="F2746" i="19" s="1"/>
  <c r="B2747" i="19"/>
  <c r="F2747" i="19" s="1"/>
  <c r="B2748" i="19"/>
  <c r="F2748" i="19" s="1"/>
  <c r="B2749" i="19"/>
  <c r="F2749" i="19" s="1"/>
  <c r="B2750" i="19"/>
  <c r="F2750" i="19" s="1"/>
  <c r="B2751" i="19"/>
  <c r="F2751" i="19" s="1"/>
  <c r="B2752" i="19"/>
  <c r="F2752" i="19" s="1"/>
  <c r="B2753" i="19"/>
  <c r="F2753" i="19" s="1"/>
  <c r="B2754" i="19"/>
  <c r="F2754" i="19" s="1"/>
  <c r="B2755" i="19"/>
  <c r="B2756" i="19"/>
  <c r="F2756" i="19" s="1"/>
  <c r="B2757" i="19"/>
  <c r="F2757" i="19" s="1"/>
  <c r="B2758" i="19"/>
  <c r="F2758" i="19" s="1"/>
  <c r="B2759" i="19"/>
  <c r="F2759" i="19" s="1"/>
  <c r="B2760" i="19"/>
  <c r="F2760" i="19" s="1"/>
  <c r="B2761" i="19"/>
  <c r="F2761" i="19" s="1"/>
  <c r="B2762" i="19"/>
  <c r="F2762" i="19" s="1"/>
  <c r="B2763" i="19"/>
  <c r="F2763" i="19" s="1"/>
  <c r="B2764" i="19"/>
  <c r="F2764" i="19" s="1"/>
  <c r="B2765" i="19"/>
  <c r="F2765" i="19" s="1"/>
  <c r="B2766" i="19"/>
  <c r="F2766" i="19" s="1"/>
  <c r="B2767" i="19"/>
  <c r="F2767" i="19" s="1"/>
  <c r="B2768" i="19"/>
  <c r="F2768" i="19" s="1"/>
  <c r="B2711" i="19"/>
  <c r="F2711" i="19" s="1"/>
  <c r="A2740" i="19"/>
  <c r="A2741" i="19"/>
  <c r="A2742" i="19"/>
  <c r="A2743" i="19"/>
  <c r="A2744" i="19"/>
  <c r="A2745" i="19"/>
  <c r="A2746" i="19"/>
  <c r="A2747" i="19"/>
  <c r="A2748" i="19"/>
  <c r="A2749" i="19"/>
  <c r="A2750" i="19"/>
  <c r="A2751" i="19"/>
  <c r="A2752" i="19"/>
  <c r="A2753" i="19"/>
  <c r="A2754" i="19"/>
  <c r="A2755" i="19"/>
  <c r="A2756" i="19"/>
  <c r="A2757" i="19"/>
  <c r="A2758" i="19"/>
  <c r="A2759" i="19"/>
  <c r="A2760" i="19"/>
  <c r="A2761" i="19"/>
  <c r="A2762" i="19"/>
  <c r="A2763" i="19"/>
  <c r="A2764" i="19"/>
  <c r="A2765" i="19"/>
  <c r="A2766" i="19"/>
  <c r="A2767" i="19"/>
  <c r="A2768" i="19"/>
  <c r="A2712" i="19"/>
  <c r="A2713" i="19"/>
  <c r="D2713" i="19" s="1"/>
  <c r="A2714" i="19"/>
  <c r="A2715" i="19"/>
  <c r="A2716" i="19"/>
  <c r="A2717" i="19"/>
  <c r="A2718" i="19"/>
  <c r="A2719" i="19"/>
  <c r="A2720" i="19"/>
  <c r="A2721" i="19"/>
  <c r="A2722" i="19"/>
  <c r="A2723" i="19"/>
  <c r="A2724" i="19"/>
  <c r="A2725" i="19"/>
  <c r="A2726" i="19"/>
  <c r="A2727" i="19"/>
  <c r="A2728" i="19"/>
  <c r="A2729" i="19"/>
  <c r="A2730" i="19"/>
  <c r="A2731" i="19"/>
  <c r="A2732" i="19"/>
  <c r="A2733" i="19"/>
  <c r="A2734" i="19"/>
  <c r="A2735" i="19"/>
  <c r="A2736" i="19"/>
  <c r="A2737" i="19"/>
  <c r="A2738" i="19"/>
  <c r="A2739" i="19"/>
  <c r="A2711" i="19"/>
  <c r="A2710" i="19"/>
  <c r="G2726" i="19"/>
  <c r="G2727" i="19"/>
  <c r="G2728" i="19"/>
  <c r="G2729" i="19"/>
  <c r="G2730" i="19"/>
  <c r="G2731" i="19"/>
  <c r="G2732" i="19"/>
  <c r="G2733" i="19"/>
  <c r="G2734" i="19"/>
  <c r="G2735" i="19"/>
  <c r="G2736" i="19"/>
  <c r="G2737" i="19"/>
  <c r="G2738" i="19"/>
  <c r="G2739" i="19"/>
  <c r="G2740" i="19"/>
  <c r="G2741" i="19"/>
  <c r="G2742" i="19"/>
  <c r="G2743" i="19"/>
  <c r="G2744" i="19"/>
  <c r="G2745" i="19"/>
  <c r="G2746" i="19"/>
  <c r="G2747" i="19"/>
  <c r="G2748" i="19"/>
  <c r="G2749" i="19"/>
  <c r="G2750" i="19"/>
  <c r="G2751" i="19"/>
  <c r="G2752" i="19"/>
  <c r="G2753" i="19"/>
  <c r="G2754" i="19"/>
  <c r="G2755" i="19"/>
  <c r="G2756" i="19"/>
  <c r="G2757" i="19"/>
  <c r="G2758" i="19"/>
  <c r="G2759" i="19"/>
  <c r="G2760" i="19"/>
  <c r="G2761" i="19"/>
  <c r="G2762" i="19"/>
  <c r="G2763" i="19"/>
  <c r="G2764" i="19"/>
  <c r="G2765" i="19"/>
  <c r="G2766" i="19"/>
  <c r="G2767" i="19"/>
  <c r="G2768" i="19"/>
  <c r="G2712" i="19"/>
  <c r="G2713" i="19"/>
  <c r="G2714" i="19"/>
  <c r="G2715" i="19"/>
  <c r="G2716" i="19"/>
  <c r="G2717" i="19"/>
  <c r="G2718" i="19"/>
  <c r="G2719" i="19"/>
  <c r="G2720" i="19"/>
  <c r="G2721" i="19"/>
  <c r="G2722" i="19"/>
  <c r="G2723" i="19"/>
  <c r="G2724" i="19"/>
  <c r="G2725" i="19"/>
  <c r="G2711" i="19"/>
  <c r="G2710" i="19"/>
  <c r="B2710" i="19"/>
  <c r="G2709" i="19"/>
  <c r="B2709" i="19"/>
  <c r="A2709" i="19"/>
  <c r="G2708" i="19"/>
  <c r="B2708" i="19"/>
  <c r="F2708" i="19" s="1"/>
  <c r="A2708" i="19"/>
  <c r="G2707" i="19"/>
  <c r="B2707" i="19"/>
  <c r="F2707" i="19" s="1"/>
  <c r="A2707" i="19"/>
  <c r="G2706" i="19"/>
  <c r="B2706" i="19"/>
  <c r="F2706" i="19" s="1"/>
  <c r="A2706" i="19"/>
  <c r="G2705" i="19"/>
  <c r="B2705" i="19"/>
  <c r="F2705" i="19" s="1"/>
  <c r="A2705" i="19"/>
  <c r="G2704" i="19"/>
  <c r="F2704" i="19"/>
  <c r="A2704" i="19"/>
  <c r="G2703" i="19"/>
  <c r="F2703" i="19"/>
  <c r="A2703" i="19"/>
  <c r="G2702" i="19"/>
  <c r="F2702" i="19"/>
  <c r="A2702" i="19"/>
  <c r="D2702" i="19" s="1"/>
  <c r="G2701" i="19"/>
  <c r="F2701" i="19"/>
  <c r="A2701" i="19"/>
  <c r="D2701" i="19" s="1"/>
  <c r="G2700" i="19"/>
  <c r="F2700" i="19"/>
  <c r="A2700" i="19"/>
  <c r="D2700" i="19" s="1"/>
  <c r="G2678" i="19"/>
  <c r="B2678" i="19"/>
  <c r="A2678" i="19"/>
  <c r="G2677" i="19"/>
  <c r="B2677" i="19"/>
  <c r="A2677" i="19"/>
  <c r="G2676" i="19"/>
  <c r="B2676" i="19"/>
  <c r="A2676" i="19"/>
  <c r="G2675" i="19"/>
  <c r="B2675" i="19"/>
  <c r="A2675" i="19"/>
  <c r="G2674" i="19"/>
  <c r="B2674" i="19"/>
  <c r="A2674" i="19"/>
  <c r="G2673" i="19"/>
  <c r="B2673" i="19"/>
  <c r="F2673" i="19" s="1"/>
  <c r="A2673" i="19"/>
  <c r="G2672" i="19"/>
  <c r="A2672" i="19"/>
  <c r="D2672" i="19" s="1"/>
  <c r="G2671" i="19"/>
  <c r="A2671" i="19"/>
  <c r="D2671" i="19" s="1"/>
  <c r="G2670" i="19"/>
  <c r="A2670" i="19"/>
  <c r="D2670" i="19" s="1"/>
  <c r="G2669" i="19"/>
  <c r="A2669" i="19"/>
  <c r="D2669" i="19" s="1"/>
  <c r="G2668" i="19"/>
  <c r="A2668" i="19"/>
  <c r="D2668" i="19" s="1"/>
  <c r="G2646" i="19"/>
  <c r="B2646" i="19"/>
  <c r="A2646" i="19"/>
  <c r="G2645" i="19"/>
  <c r="B2645" i="19"/>
  <c r="F2645" i="19" s="1"/>
  <c r="A2645" i="19"/>
  <c r="G2644" i="19"/>
  <c r="B2644" i="19"/>
  <c r="A2644" i="19"/>
  <c r="G2643" i="19"/>
  <c r="B2643" i="19"/>
  <c r="F2643" i="19" s="1"/>
  <c r="A2643" i="19"/>
  <c r="G2642" i="19"/>
  <c r="B2642" i="19"/>
  <c r="F2642" i="19" s="1"/>
  <c r="A2642" i="19"/>
  <c r="G2641" i="19"/>
  <c r="B2641" i="19"/>
  <c r="F2641" i="19" s="1"/>
  <c r="A2641" i="19"/>
  <c r="G2640" i="19"/>
  <c r="A2640" i="19"/>
  <c r="D2640" i="19" s="1"/>
  <c r="G2639" i="19"/>
  <c r="A2639" i="19"/>
  <c r="D2639" i="19" s="1"/>
  <c r="G2638" i="19"/>
  <c r="A2638" i="19"/>
  <c r="D2638" i="19" s="1"/>
  <c r="G2637" i="19"/>
  <c r="A2637" i="19"/>
  <c r="D2637" i="19" s="1"/>
  <c r="G2636" i="19"/>
  <c r="A2636" i="19"/>
  <c r="D2636" i="19" s="1"/>
  <c r="G2614" i="19"/>
  <c r="B2614" i="19"/>
  <c r="F2614" i="19" s="1"/>
  <c r="A2614" i="19"/>
  <c r="G2613" i="19"/>
  <c r="B2613" i="19"/>
  <c r="F2613" i="19" s="1"/>
  <c r="A2613" i="19"/>
  <c r="G2612" i="19"/>
  <c r="B2612" i="19"/>
  <c r="F2612" i="19" s="1"/>
  <c r="A2612" i="19"/>
  <c r="G2611" i="19"/>
  <c r="B2611" i="19"/>
  <c r="F2611" i="19" s="1"/>
  <c r="A2611" i="19"/>
  <c r="G2610" i="19"/>
  <c r="B2610" i="19"/>
  <c r="F2610" i="19" s="1"/>
  <c r="A2610" i="19"/>
  <c r="G2609" i="19"/>
  <c r="B2609" i="19"/>
  <c r="F2609" i="19" s="1"/>
  <c r="A2609" i="19"/>
  <c r="G2608" i="19"/>
  <c r="F2608" i="19"/>
  <c r="A2608" i="19"/>
  <c r="D2608" i="19" s="1"/>
  <c r="G2607" i="19"/>
  <c r="F2607" i="19"/>
  <c r="A2607" i="19"/>
  <c r="D2607" i="19" s="1"/>
  <c r="G2606" i="19"/>
  <c r="F2606" i="19"/>
  <c r="A2606" i="19"/>
  <c r="G2605" i="19"/>
  <c r="F2605" i="19"/>
  <c r="A2605" i="19"/>
  <c r="D2605" i="19" s="1"/>
  <c r="G2604" i="19"/>
  <c r="F2604" i="19"/>
  <c r="A2604" i="19"/>
  <c r="D2604" i="19" s="1"/>
  <c r="G2582" i="19"/>
  <c r="B2582" i="19"/>
  <c r="F2582" i="19" s="1"/>
  <c r="A2582" i="19"/>
  <c r="G2581" i="19"/>
  <c r="B2581" i="19"/>
  <c r="F2581" i="19" s="1"/>
  <c r="A2581" i="19"/>
  <c r="G2580" i="19"/>
  <c r="B2580" i="19"/>
  <c r="F2580" i="19" s="1"/>
  <c r="A2580" i="19"/>
  <c r="G2579" i="19"/>
  <c r="B2579" i="19"/>
  <c r="F2579" i="19" s="1"/>
  <c r="A2579" i="19"/>
  <c r="G2578" i="19"/>
  <c r="B2578" i="19"/>
  <c r="F2578" i="19" s="1"/>
  <c r="A2578" i="19"/>
  <c r="G2577" i="19"/>
  <c r="B2577" i="19"/>
  <c r="F2577" i="19" s="1"/>
  <c r="A2577" i="19"/>
  <c r="G2576" i="19"/>
  <c r="F2576" i="19"/>
  <c r="A2576" i="19"/>
  <c r="D2576" i="19" s="1"/>
  <c r="G2575" i="19"/>
  <c r="F2575" i="19"/>
  <c r="A2575" i="19"/>
  <c r="D2575" i="19" s="1"/>
  <c r="G2574" i="19"/>
  <c r="F2574" i="19"/>
  <c r="A2574" i="19"/>
  <c r="D2574" i="19" s="1"/>
  <c r="G2573" i="19"/>
  <c r="F2573" i="19"/>
  <c r="A2573" i="19"/>
  <c r="D2573" i="19" s="1"/>
  <c r="G2572" i="19"/>
  <c r="F2572" i="19"/>
  <c r="A2572" i="19"/>
  <c r="D2572" i="19" s="1"/>
  <c r="G2550" i="19"/>
  <c r="B2550" i="19"/>
  <c r="F2550" i="19" s="1"/>
  <c r="A2550" i="19"/>
  <c r="G2549" i="19"/>
  <c r="B2549" i="19"/>
  <c r="A2549" i="19"/>
  <c r="G2548" i="19"/>
  <c r="B2548" i="19"/>
  <c r="F2548" i="19" s="1"/>
  <c r="A2548" i="19"/>
  <c r="G2547" i="19"/>
  <c r="B2547" i="19"/>
  <c r="A2547" i="19"/>
  <c r="G2546" i="19"/>
  <c r="B2546" i="19"/>
  <c r="F2546" i="19" s="1"/>
  <c r="A2546" i="19"/>
  <c r="G2545" i="19"/>
  <c r="B2545" i="19"/>
  <c r="F2545" i="19" s="1"/>
  <c r="A2545" i="19"/>
  <c r="G2544" i="19"/>
  <c r="A2544" i="19"/>
  <c r="D2544" i="19" s="1"/>
  <c r="G2543" i="19"/>
  <c r="A2543" i="19"/>
  <c r="D2543" i="19" s="1"/>
  <c r="G2542" i="19"/>
  <c r="A2542" i="19"/>
  <c r="D2542" i="19" s="1"/>
  <c r="G2541" i="19"/>
  <c r="A2541" i="19"/>
  <c r="D2541" i="19" s="1"/>
  <c r="G2540" i="19"/>
  <c r="A2540" i="19"/>
  <c r="D2540" i="19" s="1"/>
  <c r="G2518" i="19"/>
  <c r="B2518" i="19"/>
  <c r="A2518" i="19"/>
  <c r="G2517" i="19"/>
  <c r="B2517" i="19"/>
  <c r="A2517" i="19"/>
  <c r="G2516" i="19"/>
  <c r="B2516" i="19"/>
  <c r="A2516" i="19"/>
  <c r="G2515" i="19"/>
  <c r="B2515" i="19"/>
  <c r="F2515" i="19" s="1"/>
  <c r="A2515" i="19"/>
  <c r="G2514" i="19"/>
  <c r="B2514" i="19"/>
  <c r="A2514" i="19"/>
  <c r="G2513" i="19"/>
  <c r="B2513" i="19"/>
  <c r="F2513" i="19" s="1"/>
  <c r="A2513" i="19"/>
  <c r="G2512" i="19"/>
  <c r="A2512" i="19"/>
  <c r="D2512" i="19" s="1"/>
  <c r="G2511" i="19"/>
  <c r="A2511" i="19"/>
  <c r="D2511" i="19" s="1"/>
  <c r="G2510" i="19"/>
  <c r="A2510" i="19"/>
  <c r="D2510" i="19" s="1"/>
  <c r="G2509" i="19"/>
  <c r="A2509" i="19"/>
  <c r="D2509" i="19" s="1"/>
  <c r="G2508" i="19"/>
  <c r="A2508" i="19"/>
  <c r="D2508" i="19" s="1"/>
  <c r="A2481" i="19"/>
  <c r="G2486" i="19"/>
  <c r="B2486" i="19"/>
  <c r="A2486" i="19"/>
  <c r="G2485" i="19"/>
  <c r="B2485" i="19"/>
  <c r="F2485" i="19" s="1"/>
  <c r="A2485" i="19"/>
  <c r="G2484" i="19"/>
  <c r="B2484" i="19"/>
  <c r="F2484" i="19" s="1"/>
  <c r="A2484" i="19"/>
  <c r="G2483" i="19"/>
  <c r="B2483" i="19"/>
  <c r="A2483" i="19"/>
  <c r="G2482" i="19"/>
  <c r="B2482" i="19"/>
  <c r="F2482" i="19" s="1"/>
  <c r="A2482" i="19"/>
  <c r="G2481" i="19"/>
  <c r="B2481" i="19"/>
  <c r="F2481" i="19" s="1"/>
  <c r="G2480" i="19"/>
  <c r="A2480" i="19"/>
  <c r="D2480" i="19" s="1"/>
  <c r="G2479" i="19"/>
  <c r="A2479" i="19"/>
  <c r="D2479" i="19" s="1"/>
  <c r="G2478" i="19"/>
  <c r="A2478" i="19"/>
  <c r="D2478" i="19" s="1"/>
  <c r="G2477" i="19"/>
  <c r="A2477" i="19"/>
  <c r="D2477" i="19" s="1"/>
  <c r="G2476" i="19"/>
  <c r="A2476" i="19"/>
  <c r="D2476" i="19" s="1"/>
  <c r="G2454" i="19"/>
  <c r="B2454" i="19"/>
  <c r="F2454" i="19" s="1"/>
  <c r="A2454" i="19"/>
  <c r="G2453" i="19"/>
  <c r="B2453" i="19"/>
  <c r="F2453" i="19" s="1"/>
  <c r="A2453" i="19"/>
  <c r="G2452" i="19"/>
  <c r="B2452" i="19"/>
  <c r="F2452" i="19" s="1"/>
  <c r="A2452" i="19"/>
  <c r="G2451" i="19"/>
  <c r="B2451" i="19"/>
  <c r="F2451" i="19" s="1"/>
  <c r="A2451" i="19"/>
  <c r="G2450" i="19"/>
  <c r="B2450" i="19"/>
  <c r="F2450" i="19" s="1"/>
  <c r="A2450" i="19"/>
  <c r="G2449" i="19"/>
  <c r="B2449" i="19"/>
  <c r="F2449" i="19" s="1"/>
  <c r="A2449" i="19"/>
  <c r="G2448" i="19"/>
  <c r="A2448" i="19"/>
  <c r="D2448" i="19" s="1"/>
  <c r="G2447" i="19"/>
  <c r="A2447" i="19"/>
  <c r="D2447" i="19" s="1"/>
  <c r="G2446" i="19"/>
  <c r="A2446" i="19"/>
  <c r="D2446" i="19" s="1"/>
  <c r="G2445" i="19"/>
  <c r="A2445" i="19"/>
  <c r="D2445" i="19" s="1"/>
  <c r="G2444" i="19"/>
  <c r="A2444" i="19"/>
  <c r="D2444" i="19" s="1"/>
  <c r="G2422" i="19"/>
  <c r="B2422" i="19"/>
  <c r="A2422" i="19"/>
  <c r="G2421" i="19"/>
  <c r="B2421" i="19"/>
  <c r="A2421" i="19"/>
  <c r="G2420" i="19"/>
  <c r="B2420" i="19"/>
  <c r="A2420" i="19"/>
  <c r="G2419" i="19"/>
  <c r="B2419" i="19"/>
  <c r="A2419" i="19"/>
  <c r="G2418" i="19"/>
  <c r="B2418" i="19"/>
  <c r="A2418" i="19"/>
  <c r="G2417" i="19"/>
  <c r="B2417" i="19"/>
  <c r="A2417" i="19"/>
  <c r="G2416" i="19"/>
  <c r="A2416" i="19"/>
  <c r="D2416" i="19" s="1"/>
  <c r="G2415" i="19"/>
  <c r="A2415" i="19"/>
  <c r="D2415" i="19" s="1"/>
  <c r="G2414" i="19"/>
  <c r="A2414" i="19"/>
  <c r="D2414" i="19" s="1"/>
  <c r="G2413" i="19"/>
  <c r="A2413" i="19"/>
  <c r="D2413" i="19" s="1"/>
  <c r="G2412" i="19"/>
  <c r="A2412" i="19"/>
  <c r="D2412" i="19" s="1"/>
  <c r="G2390" i="19"/>
  <c r="B2390" i="19"/>
  <c r="F2390" i="19" s="1"/>
  <c r="A2390" i="19"/>
  <c r="G2389" i="19"/>
  <c r="B2389" i="19"/>
  <c r="F2389" i="19" s="1"/>
  <c r="A2389" i="19"/>
  <c r="G2388" i="19"/>
  <c r="B2388" i="19"/>
  <c r="F2388" i="19" s="1"/>
  <c r="A2388" i="19"/>
  <c r="G2387" i="19"/>
  <c r="B2387" i="19"/>
  <c r="A2387" i="19"/>
  <c r="G2386" i="19"/>
  <c r="B2386" i="19"/>
  <c r="F2386" i="19" s="1"/>
  <c r="A2386" i="19"/>
  <c r="G2385" i="19"/>
  <c r="B2385" i="19"/>
  <c r="F2385" i="19" s="1"/>
  <c r="A2385" i="19"/>
  <c r="G2384" i="19"/>
  <c r="A2384" i="19"/>
  <c r="D2384" i="19" s="1"/>
  <c r="G2383" i="19"/>
  <c r="A2383" i="19"/>
  <c r="D2383" i="19" s="1"/>
  <c r="G2382" i="19"/>
  <c r="A2382" i="19"/>
  <c r="D2382" i="19" s="1"/>
  <c r="G2381" i="19"/>
  <c r="A2381" i="19"/>
  <c r="D2381" i="19" s="1"/>
  <c r="G2380" i="19"/>
  <c r="A2380" i="19"/>
  <c r="D2380" i="19" s="1"/>
  <c r="G2358" i="19"/>
  <c r="B2358" i="19"/>
  <c r="F2358" i="19" s="1"/>
  <c r="A2358" i="19"/>
  <c r="G2357" i="19"/>
  <c r="B2357" i="19"/>
  <c r="F2357" i="19" s="1"/>
  <c r="A2357" i="19"/>
  <c r="G2356" i="19"/>
  <c r="B2356" i="19"/>
  <c r="F2356" i="19" s="1"/>
  <c r="A2356" i="19"/>
  <c r="G2355" i="19"/>
  <c r="B2355" i="19"/>
  <c r="A2355" i="19"/>
  <c r="G2354" i="19"/>
  <c r="B2354" i="19"/>
  <c r="A2354" i="19"/>
  <c r="G2353" i="19"/>
  <c r="B2353" i="19"/>
  <c r="F2353" i="19" s="1"/>
  <c r="A2353" i="19"/>
  <c r="G2352" i="19"/>
  <c r="A2352" i="19"/>
  <c r="D2352" i="19" s="1"/>
  <c r="G2351" i="19"/>
  <c r="A2351" i="19"/>
  <c r="D2351" i="19" s="1"/>
  <c r="G2350" i="19"/>
  <c r="A2350" i="19"/>
  <c r="D2350" i="19" s="1"/>
  <c r="G2349" i="19"/>
  <c r="A2349" i="19"/>
  <c r="D2349" i="19" s="1"/>
  <c r="G2348" i="19"/>
  <c r="A2348" i="19"/>
  <c r="D2348" i="19" s="1"/>
  <c r="G2326" i="19"/>
  <c r="B2326" i="19"/>
  <c r="F2326" i="19" s="1"/>
  <c r="A2326" i="19"/>
  <c r="G2325" i="19"/>
  <c r="B2325" i="19"/>
  <c r="F2325" i="19" s="1"/>
  <c r="A2325" i="19"/>
  <c r="G2324" i="19"/>
  <c r="B2324" i="19"/>
  <c r="A2324" i="19"/>
  <c r="G2323" i="19"/>
  <c r="B2323" i="19"/>
  <c r="F2323" i="19" s="1"/>
  <c r="A2323" i="19"/>
  <c r="G2322" i="19"/>
  <c r="B2322" i="19"/>
  <c r="F2322" i="19" s="1"/>
  <c r="A2322" i="19"/>
  <c r="G2321" i="19"/>
  <c r="B2321" i="19"/>
  <c r="A2321" i="19"/>
  <c r="G2320" i="19"/>
  <c r="A2320" i="19"/>
  <c r="D2320" i="19" s="1"/>
  <c r="G2319" i="19"/>
  <c r="A2319" i="19"/>
  <c r="D2319" i="19" s="1"/>
  <c r="G2318" i="19"/>
  <c r="A2318" i="19"/>
  <c r="D2318" i="19" s="1"/>
  <c r="G2317" i="19"/>
  <c r="A2317" i="19"/>
  <c r="D2317" i="19" s="1"/>
  <c r="G2316" i="19"/>
  <c r="A2316" i="19"/>
  <c r="D2316" i="19" s="1"/>
  <c r="G2294" i="19"/>
  <c r="B2294" i="19"/>
  <c r="F2294" i="19" s="1"/>
  <c r="A2294" i="19"/>
  <c r="G2293" i="19"/>
  <c r="B2293" i="19"/>
  <c r="F2293" i="19" s="1"/>
  <c r="A2293" i="19"/>
  <c r="G2292" i="19"/>
  <c r="B2292" i="19"/>
  <c r="A2292" i="19"/>
  <c r="G2291" i="19"/>
  <c r="B2291" i="19"/>
  <c r="F2291" i="19" s="1"/>
  <c r="A2291" i="19"/>
  <c r="G2290" i="19"/>
  <c r="B2290" i="19"/>
  <c r="A2290" i="19"/>
  <c r="G2289" i="19"/>
  <c r="B2289" i="19"/>
  <c r="A2289" i="19"/>
  <c r="G2288" i="19"/>
  <c r="F2288" i="19"/>
  <c r="A2288" i="19"/>
  <c r="D2288" i="19" s="1"/>
  <c r="G2287" i="19"/>
  <c r="F2287" i="19"/>
  <c r="A2287" i="19"/>
  <c r="D2287" i="19" s="1"/>
  <c r="G2286" i="19"/>
  <c r="F2286" i="19"/>
  <c r="A2286" i="19"/>
  <c r="D2286" i="19" s="1"/>
  <c r="G2285" i="19"/>
  <c r="F2285" i="19"/>
  <c r="A2285" i="19"/>
  <c r="D2285" i="19" s="1"/>
  <c r="G2284" i="19"/>
  <c r="F2284" i="19"/>
  <c r="A2284" i="19"/>
  <c r="D2284" i="19" s="1"/>
  <c r="G2262" i="19"/>
  <c r="B2262" i="19"/>
  <c r="F2262" i="19" s="1"/>
  <c r="A2262" i="19"/>
  <c r="G2261" i="19"/>
  <c r="B2261" i="19"/>
  <c r="F2261" i="19" s="1"/>
  <c r="A2261" i="19"/>
  <c r="G2260" i="19"/>
  <c r="B2260" i="19"/>
  <c r="F2260" i="19" s="1"/>
  <c r="A2260" i="19"/>
  <c r="G2259" i="19"/>
  <c r="B2259" i="19"/>
  <c r="F2259" i="19" s="1"/>
  <c r="A2259" i="19"/>
  <c r="G2258" i="19"/>
  <c r="B2258" i="19"/>
  <c r="F2258" i="19" s="1"/>
  <c r="A2258" i="19"/>
  <c r="G2257" i="19"/>
  <c r="B2257" i="19"/>
  <c r="F2257" i="19" s="1"/>
  <c r="A2257" i="19"/>
  <c r="G2256" i="19"/>
  <c r="A2256" i="19"/>
  <c r="D2256" i="19" s="1"/>
  <c r="G2255" i="19"/>
  <c r="A2255" i="19"/>
  <c r="D2255" i="19" s="1"/>
  <c r="G2254" i="19"/>
  <c r="A2254" i="19"/>
  <c r="D2254" i="19" s="1"/>
  <c r="G2253" i="19"/>
  <c r="A2253" i="19"/>
  <c r="D2253" i="19" s="1"/>
  <c r="G2252" i="19"/>
  <c r="A2252" i="19"/>
  <c r="D2252" i="19" s="1"/>
  <c r="B2232" i="19"/>
  <c r="F2232" i="19" s="1"/>
  <c r="B2233" i="19"/>
  <c r="F2233" i="19" s="1"/>
  <c r="B2234" i="19"/>
  <c r="F2234" i="19" s="1"/>
  <c r="B2235" i="19"/>
  <c r="B2236" i="19"/>
  <c r="F2236" i="19" s="1"/>
  <c r="B2237" i="19"/>
  <c r="B2238" i="19"/>
  <c r="F2238" i="19" s="1"/>
  <c r="B2239" i="19"/>
  <c r="B2240" i="19"/>
  <c r="B2241" i="19"/>
  <c r="F2241" i="19" s="1"/>
  <c r="B2242" i="19"/>
  <c r="F2242" i="19" s="1"/>
  <c r="B2243" i="19"/>
  <c r="B2244" i="19"/>
  <c r="F2244" i="19" s="1"/>
  <c r="B2245" i="19"/>
  <c r="B2246" i="19"/>
  <c r="B2247" i="19"/>
  <c r="B2248" i="19"/>
  <c r="F2248" i="19" s="1"/>
  <c r="B2249" i="19"/>
  <c r="B2250" i="19"/>
  <c r="F2250" i="19" s="1"/>
  <c r="B2251" i="19"/>
  <c r="B2231" i="19"/>
  <c r="F2231" i="19" s="1"/>
  <c r="G2231" i="19"/>
  <c r="V24" i="3"/>
  <c r="V45" i="3"/>
  <c r="R30" i="13"/>
  <c r="D3196" i="19"/>
  <c r="D3088" i="19"/>
  <c r="D3145" i="19"/>
  <c r="D3129" i="19"/>
  <c r="D3202" i="19"/>
  <c r="D3204" i="19"/>
  <c r="D3072" i="19"/>
  <c r="D2962" i="19"/>
  <c r="D3318" i="19"/>
  <c r="D3249" i="19"/>
  <c r="D3080" i="19"/>
  <c r="D3104" i="19"/>
  <c r="F2958" i="19"/>
  <c r="D3155" i="19"/>
  <c r="F2669" i="19"/>
  <c r="F2951" i="19"/>
  <c r="F3012" i="19"/>
  <c r="F3039" i="19"/>
  <c r="F3007" i="19"/>
  <c r="F3008" i="19"/>
  <c r="F2960" i="19"/>
  <c r="D2948" i="19"/>
  <c r="F3010" i="19"/>
  <c r="D3272" i="19"/>
  <c r="D3138" i="19"/>
  <c r="D3547" i="19"/>
  <c r="D3567" i="19"/>
  <c r="D3578" i="19"/>
  <c r="D3153" i="19"/>
  <c r="D3563" i="19"/>
  <c r="D3539" i="19"/>
  <c r="D3149" i="19"/>
  <c r="D3131" i="19"/>
  <c r="D3110" i="19"/>
  <c r="D3573" i="19"/>
  <c r="D3479" i="19"/>
  <c r="D3487" i="19"/>
  <c r="D3495" i="19"/>
  <c r="D3457" i="19"/>
  <c r="D3362" i="19"/>
  <c r="D3394" i="19"/>
  <c r="D3361" i="19"/>
  <c r="D3121" i="19"/>
  <c r="D3137" i="19"/>
  <c r="F3013" i="19"/>
  <c r="F2955" i="19"/>
  <c r="F2963" i="19"/>
  <c r="F2971" i="19"/>
  <c r="F2947" i="19"/>
  <c r="F2672" i="19"/>
  <c r="F2671" i="19"/>
  <c r="F2639" i="19"/>
  <c r="F2636" i="19"/>
  <c r="D2703" i="19"/>
  <c r="F2638" i="19"/>
  <c r="F2512" i="19"/>
  <c r="F2670" i="19"/>
  <c r="D2704" i="19"/>
  <c r="F2668" i="19"/>
  <c r="F2542" i="19"/>
  <c r="F2637" i="19"/>
  <c r="F2255" i="19"/>
  <c r="F2640" i="19"/>
  <c r="F2446" i="19"/>
  <c r="F2510" i="19"/>
  <c r="D2606" i="19"/>
  <c r="F2540" i="19"/>
  <c r="F2541" i="19"/>
  <c r="F2544" i="19"/>
  <c r="F2381" i="19"/>
  <c r="F2447" i="19"/>
  <c r="F2543" i="19"/>
  <c r="F2509" i="19"/>
  <c r="F2511" i="19"/>
  <c r="F2445" i="19"/>
  <c r="F2476" i="19"/>
  <c r="F2380" i="19"/>
  <c r="F2414" i="19"/>
  <c r="F2448" i="19"/>
  <c r="F2477" i="19"/>
  <c r="F2508" i="19"/>
  <c r="F2478" i="19"/>
  <c r="F2480" i="19"/>
  <c r="F2349" i="19"/>
  <c r="F2479" i="19"/>
  <c r="F2413" i="19"/>
  <c r="F2412" i="19"/>
  <c r="F2348" i="19"/>
  <c r="F2444" i="19"/>
  <c r="F2416" i="19"/>
  <c r="F2350" i="19"/>
  <c r="F2415" i="19"/>
  <c r="F2382" i="19"/>
  <c r="F2384" i="19"/>
  <c r="F2318" i="19"/>
  <c r="F2383" i="19"/>
  <c r="F2317" i="19"/>
  <c r="F2254" i="19"/>
  <c r="F2352" i="19"/>
  <c r="F2351" i="19"/>
  <c r="F2252" i="19"/>
  <c r="F2320" i="19"/>
  <c r="F2319" i="19"/>
  <c r="F2316" i="19"/>
  <c r="F2253" i="19"/>
  <c r="F2256" i="19"/>
  <c r="Q34" i="3"/>
  <c r="W34" i="3" s="1"/>
  <c r="Q32" i="3"/>
  <c r="W32" i="3" s="1"/>
  <c r="X10" i="18"/>
  <c r="X11" i="18"/>
  <c r="X12" i="18"/>
  <c r="X13" i="18"/>
  <c r="X14" i="18"/>
  <c r="X15" i="18"/>
  <c r="X16" i="18"/>
  <c r="X17" i="18"/>
  <c r="X18" i="18"/>
  <c r="X19" i="18"/>
  <c r="X22" i="18"/>
  <c r="X23" i="18"/>
  <c r="X24" i="18"/>
  <c r="X25" i="18"/>
  <c r="X26" i="18"/>
  <c r="X27" i="18"/>
  <c r="X28" i="18"/>
  <c r="X29" i="18"/>
  <c r="X30" i="18"/>
  <c r="X31" i="18"/>
  <c r="X33" i="18"/>
  <c r="X34" i="18"/>
  <c r="X35" i="18"/>
  <c r="X36" i="18"/>
  <c r="X37" i="18"/>
  <c r="X38" i="18"/>
  <c r="X41" i="18"/>
  <c r="X42" i="18"/>
  <c r="X43" i="18"/>
  <c r="X44" i="18"/>
  <c r="X21" i="18"/>
  <c r="X39" i="18"/>
  <c r="X45" i="18"/>
  <c r="X46" i="18"/>
  <c r="D19" i="18"/>
  <c r="D14" i="18"/>
  <c r="D17" i="18"/>
  <c r="D16" i="18"/>
  <c r="D15" i="18"/>
  <c r="D13" i="18"/>
  <c r="S13" i="18" s="1"/>
  <c r="D12" i="18"/>
  <c r="D11" i="18"/>
  <c r="D10" i="18"/>
  <c r="D18" i="18"/>
  <c r="Y32" i="18"/>
  <c r="S30" i="18"/>
  <c r="D26" i="18"/>
  <c r="D25" i="18"/>
  <c r="D24" i="18"/>
  <c r="D23" i="18"/>
  <c r="AA37" i="18"/>
  <c r="AA35" i="18"/>
  <c r="AA27" i="18"/>
  <c r="S7" i="12"/>
  <c r="N7" i="12"/>
  <c r="O7" i="12"/>
  <c r="T7" i="12"/>
  <c r="D43" i="18"/>
  <c r="D44" i="18"/>
  <c r="D46" i="18"/>
  <c r="D45" i="18"/>
  <c r="D34" i="18"/>
  <c r="D35" i="18"/>
  <c r="D36" i="18"/>
  <c r="S36" i="18" s="1"/>
  <c r="D37" i="18"/>
  <c r="D38" i="18"/>
  <c r="D42" i="18"/>
  <c r="S42" i="18" s="1"/>
  <c r="D41" i="18"/>
  <c r="D33" i="18"/>
  <c r="S27" i="18"/>
  <c r="D22" i="18"/>
  <c r="W74" i="11"/>
  <c r="X74" i="11"/>
  <c r="W73" i="11"/>
  <c r="X73" i="11"/>
  <c r="W72" i="11"/>
  <c r="X72" i="11"/>
  <c r="W70" i="11"/>
  <c r="O7" i="11"/>
  <c r="W10" i="11"/>
  <c r="X10" i="11"/>
  <c r="W11" i="11"/>
  <c r="X11" i="11"/>
  <c r="W12" i="11"/>
  <c r="X12" i="11"/>
  <c r="W13" i="11"/>
  <c r="X13" i="11"/>
  <c r="W14" i="11"/>
  <c r="X14" i="11"/>
  <c r="W15" i="11"/>
  <c r="X15" i="11"/>
  <c r="W16" i="11"/>
  <c r="X16" i="11"/>
  <c r="W17" i="11"/>
  <c r="X17" i="11"/>
  <c r="W18" i="11"/>
  <c r="X18" i="11"/>
  <c r="W19" i="11"/>
  <c r="X19" i="11"/>
  <c r="W20" i="11"/>
  <c r="X20" i="11"/>
  <c r="W21" i="11"/>
  <c r="X21" i="11"/>
  <c r="W22" i="11"/>
  <c r="X22" i="11"/>
  <c r="W23" i="11"/>
  <c r="X23" i="11"/>
  <c r="W24" i="11"/>
  <c r="X24" i="11"/>
  <c r="W25" i="11"/>
  <c r="X25" i="11"/>
  <c r="W26" i="11"/>
  <c r="X26" i="11"/>
  <c r="W27" i="11"/>
  <c r="X27" i="11"/>
  <c r="W28" i="11"/>
  <c r="X28" i="11"/>
  <c r="W29" i="11"/>
  <c r="X29" i="11"/>
  <c r="W30" i="11"/>
  <c r="X30" i="11"/>
  <c r="W31" i="11"/>
  <c r="X31" i="11"/>
  <c r="W32" i="11"/>
  <c r="X32" i="11"/>
  <c r="W33" i="11"/>
  <c r="X33" i="11"/>
  <c r="W34" i="11"/>
  <c r="X34" i="11"/>
  <c r="W35" i="11"/>
  <c r="X35" i="11"/>
  <c r="W36" i="11"/>
  <c r="X36" i="11"/>
  <c r="W37" i="11"/>
  <c r="X37" i="11"/>
  <c r="W38" i="11"/>
  <c r="X38" i="11"/>
  <c r="W41" i="11"/>
  <c r="X41" i="11"/>
  <c r="W42" i="11"/>
  <c r="X42" i="11"/>
  <c r="W43" i="11"/>
  <c r="X43" i="11"/>
  <c r="W44" i="11"/>
  <c r="X44" i="11"/>
  <c r="W45" i="11"/>
  <c r="X45" i="11"/>
  <c r="W46" i="11"/>
  <c r="X46" i="11"/>
  <c r="W47" i="11"/>
  <c r="X47" i="11"/>
  <c r="W48" i="11"/>
  <c r="X48" i="11"/>
  <c r="W49" i="11"/>
  <c r="X49" i="11"/>
  <c r="W50" i="11"/>
  <c r="X50" i="11"/>
  <c r="W51" i="11"/>
  <c r="X51" i="11"/>
  <c r="W52" i="11"/>
  <c r="X52" i="11"/>
  <c r="W53" i="11"/>
  <c r="X53" i="11"/>
  <c r="W54" i="11"/>
  <c r="X54" i="11"/>
  <c r="W55" i="11"/>
  <c r="X55" i="11"/>
  <c r="W56" i="11"/>
  <c r="X56" i="11"/>
  <c r="W57" i="11"/>
  <c r="X57" i="11"/>
  <c r="W58" i="11"/>
  <c r="X58" i="11"/>
  <c r="W59" i="11"/>
  <c r="X59" i="11"/>
  <c r="W60" i="11"/>
  <c r="X60" i="11"/>
  <c r="W61" i="11"/>
  <c r="X61" i="11"/>
  <c r="W62" i="11"/>
  <c r="X62" i="11"/>
  <c r="W63" i="11"/>
  <c r="X63" i="11"/>
  <c r="W64" i="11"/>
  <c r="X64" i="11"/>
  <c r="W65" i="11"/>
  <c r="X65" i="11"/>
  <c r="W66" i="11"/>
  <c r="X66" i="11"/>
  <c r="W67" i="11"/>
  <c r="X67" i="11"/>
  <c r="W68" i="11"/>
  <c r="X68" i="11"/>
  <c r="W69" i="11"/>
  <c r="X69" i="11"/>
  <c r="Q7" i="11"/>
  <c r="P7" i="11"/>
  <c r="V7" i="11"/>
  <c r="W83" i="11"/>
  <c r="W82" i="11"/>
  <c r="W81" i="11"/>
  <c r="W80" i="11"/>
  <c r="X80" i="11"/>
  <c r="W79" i="11"/>
  <c r="X79" i="11"/>
  <c r="W78" i="11"/>
  <c r="X78" i="11"/>
  <c r="W77" i="11"/>
  <c r="X77" i="11"/>
  <c r="W76" i="11"/>
  <c r="X76" i="11"/>
  <c r="Q49" i="3"/>
  <c r="Q50" i="3"/>
  <c r="Q51" i="3"/>
  <c r="W51" i="3" s="1"/>
  <c r="Q52" i="3"/>
  <c r="Q53" i="3"/>
  <c r="W53" i="3" s="1"/>
  <c r="Q54" i="3"/>
  <c r="W54" i="3" s="1"/>
  <c r="Q55" i="3"/>
  <c r="W55" i="3" s="1"/>
  <c r="Q56" i="3"/>
  <c r="Q57" i="3"/>
  <c r="Q58" i="3"/>
  <c r="Q59" i="3"/>
  <c r="Q60" i="3"/>
  <c r="Q61" i="3"/>
  <c r="Q62" i="3"/>
  <c r="Q63" i="3"/>
  <c r="W63" i="3" s="1"/>
  <c r="Q64" i="3"/>
  <c r="Q65" i="3"/>
  <c r="Q48" i="3"/>
  <c r="Q19" i="3"/>
  <c r="Q20" i="3"/>
  <c r="Q21" i="3"/>
  <c r="Q22" i="3"/>
  <c r="Q23" i="3"/>
  <c r="Q24" i="3"/>
  <c r="W24" i="3" s="1"/>
  <c r="Q25" i="3"/>
  <c r="Q18" i="3"/>
  <c r="Q37" i="3"/>
  <c r="Q38" i="3"/>
  <c r="Q39" i="3"/>
  <c r="Q40" i="3"/>
  <c r="Q41" i="3"/>
  <c r="Q42" i="3"/>
  <c r="Q43" i="3"/>
  <c r="Q44" i="3"/>
  <c r="Q45" i="3"/>
  <c r="W45" i="3" s="1"/>
  <c r="Q29" i="3"/>
  <c r="W29" i="3" s="1"/>
  <c r="Q30" i="3"/>
  <c r="W30" i="3" s="1"/>
  <c r="Q31" i="3"/>
  <c r="W31" i="3" s="1"/>
  <c r="Q33" i="3"/>
  <c r="Q35" i="3"/>
  <c r="W35" i="3" s="1"/>
  <c r="Q36" i="3"/>
  <c r="Q28" i="3"/>
  <c r="W28" i="3" s="1"/>
  <c r="V55" i="3"/>
  <c r="V54" i="3"/>
  <c r="V53" i="3"/>
  <c r="W52" i="3"/>
  <c r="V52" i="3"/>
  <c r="V51" i="3"/>
  <c r="W50" i="3"/>
  <c r="V50" i="3"/>
  <c r="W49" i="3"/>
  <c r="V49" i="3"/>
  <c r="W48" i="3"/>
  <c r="V48" i="3"/>
  <c r="V28" i="3"/>
  <c r="V29" i="3"/>
  <c r="V30" i="3"/>
  <c r="V31" i="3"/>
  <c r="V32" i="3"/>
  <c r="V33" i="3"/>
  <c r="V34" i="3"/>
  <c r="V35" i="3"/>
  <c r="W33" i="3"/>
  <c r="X139" i="11"/>
  <c r="X140" i="11"/>
  <c r="W21" i="12"/>
  <c r="R21" i="12"/>
  <c r="X21" i="12" s="1"/>
  <c r="W20" i="12"/>
  <c r="R20" i="12"/>
  <c r="X20" i="12" s="1"/>
  <c r="I593" i="19"/>
  <c r="I594" i="19"/>
  <c r="I592" i="19"/>
  <c r="I590" i="19" a="1"/>
  <c r="I590" i="19" s="1"/>
  <c r="I589" i="19" a="1"/>
  <c r="I589" i="19" s="1"/>
  <c r="I587" i="19" a="1"/>
  <c r="I587" i="19" s="1"/>
  <c r="I586" i="19" a="1"/>
  <c r="I586" i="19" s="1"/>
  <c r="H594" i="19"/>
  <c r="H593" i="19"/>
  <c r="H592" i="19"/>
  <c r="H590" i="19"/>
  <c r="H589" i="19"/>
  <c r="H587" i="19"/>
  <c r="H586" i="19"/>
  <c r="I521" i="19"/>
  <c r="I522" i="19"/>
  <c r="I520" i="19"/>
  <c r="I518" i="19" a="1"/>
  <c r="I518" i="19" s="1"/>
  <c r="I517" i="19" a="1"/>
  <c r="I517" i="19" s="1"/>
  <c r="I515" i="19" a="1"/>
  <c r="I515" i="19" s="1"/>
  <c r="I514" i="19" a="1"/>
  <c r="I514" i="19" s="1"/>
  <c r="H522" i="19"/>
  <c r="H521" i="19"/>
  <c r="H520" i="19"/>
  <c r="H518" i="19"/>
  <c r="H517" i="19"/>
  <c r="H515" i="19"/>
  <c r="H514" i="19"/>
  <c r="I485" i="19"/>
  <c r="I486" i="19"/>
  <c r="I484" i="19"/>
  <c r="I482" i="19" a="1"/>
  <c r="I482" i="19" s="1"/>
  <c r="I481" i="19" a="1"/>
  <c r="I481" i="19" s="1"/>
  <c r="I479" i="19" a="1"/>
  <c r="I479" i="19" s="1"/>
  <c r="I478" i="19" a="1"/>
  <c r="I478" i="19" s="1"/>
  <c r="H486" i="19"/>
  <c r="H485" i="19"/>
  <c r="H484" i="19"/>
  <c r="H482" i="19"/>
  <c r="H481" i="19"/>
  <c r="H479" i="19"/>
  <c r="H478" i="19"/>
  <c r="I413" i="19"/>
  <c r="I414" i="19"/>
  <c r="I412" i="19"/>
  <c r="I410" i="19" a="1"/>
  <c r="I410" i="19" s="1"/>
  <c r="I409" i="19" a="1"/>
  <c r="I409" i="19" s="1"/>
  <c r="I407" i="19" a="1"/>
  <c r="I407" i="19" s="1"/>
  <c r="I406" i="19" a="1"/>
  <c r="I406" i="19" s="1"/>
  <c r="H414" i="19"/>
  <c r="H413" i="19"/>
  <c r="H412" i="19"/>
  <c r="H410" i="19"/>
  <c r="H409" i="19"/>
  <c r="H407" i="19"/>
  <c r="H406" i="19"/>
  <c r="I449" i="19"/>
  <c r="I450" i="19"/>
  <c r="I448" i="19"/>
  <c r="I446" i="19" a="1"/>
  <c r="I446" i="19" s="1"/>
  <c r="I445" i="19" a="1"/>
  <c r="I445" i="19" s="1"/>
  <c r="I443" i="19" a="1"/>
  <c r="I443" i="19" s="1"/>
  <c r="I442" i="19" a="1"/>
  <c r="I442" i="19" s="1"/>
  <c r="H450" i="19"/>
  <c r="H449" i="19"/>
  <c r="H448" i="19"/>
  <c r="H446" i="19"/>
  <c r="H445" i="19"/>
  <c r="H443" i="19"/>
  <c r="H442" i="19"/>
  <c r="I377" i="19"/>
  <c r="I378" i="19"/>
  <c r="I376" i="19"/>
  <c r="I374" i="19" a="1"/>
  <c r="I374" i="19" s="1"/>
  <c r="I373" i="19" a="1"/>
  <c r="I373" i="19" s="1"/>
  <c r="I371" i="19" a="1"/>
  <c r="I371" i="19" s="1"/>
  <c r="I370" i="19" a="1"/>
  <c r="I370" i="19" s="1"/>
  <c r="H378" i="19"/>
  <c r="H377" i="19"/>
  <c r="H376" i="19"/>
  <c r="H374" i="19"/>
  <c r="H373" i="19"/>
  <c r="H371" i="19"/>
  <c r="H370" i="19"/>
  <c r="I341" i="19"/>
  <c r="I342" i="19"/>
  <c r="I340" i="19"/>
  <c r="I338" i="19" a="1"/>
  <c r="I338" i="19" s="1"/>
  <c r="I337" i="19" a="1"/>
  <c r="I337" i="19" s="1"/>
  <c r="I335" i="19" a="1"/>
  <c r="I335" i="19" s="1"/>
  <c r="I334" i="19" a="1"/>
  <c r="I334" i="19" s="1"/>
  <c r="H342" i="19"/>
  <c r="H341" i="19"/>
  <c r="H340" i="19"/>
  <c r="H338" i="19"/>
  <c r="H337" i="19"/>
  <c r="H335" i="19"/>
  <c r="H334" i="19"/>
  <c r="I305" i="19"/>
  <c r="I306" i="19"/>
  <c r="I304" i="19"/>
  <c r="I302" i="19" a="1"/>
  <c r="I302" i="19" s="1"/>
  <c r="I301" i="19" a="1"/>
  <c r="I301" i="19" s="1"/>
  <c r="I299" i="19" a="1"/>
  <c r="I299" i="19" s="1"/>
  <c r="I298" i="19" a="1"/>
  <c r="I298" i="19" s="1"/>
  <c r="H306" i="19"/>
  <c r="H305" i="19"/>
  <c r="B305" i="19" s="1"/>
  <c r="H304" i="19"/>
  <c r="H302" i="19"/>
  <c r="H301" i="19"/>
  <c r="H299" i="19"/>
  <c r="H298" i="19"/>
  <c r="I269" i="19"/>
  <c r="I270" i="19"/>
  <c r="I268" i="19"/>
  <c r="I266" i="19" a="1"/>
  <c r="I266" i="19" s="1"/>
  <c r="I265" i="19" a="1"/>
  <c r="I265" i="19" s="1"/>
  <c r="I263" i="19" a="1"/>
  <c r="I263" i="19" s="1"/>
  <c r="I262" i="19" a="1"/>
  <c r="I262" i="19" s="1"/>
  <c r="H270" i="19"/>
  <c r="H269" i="19"/>
  <c r="H268" i="19"/>
  <c r="H266" i="19"/>
  <c r="H265" i="19"/>
  <c r="H263" i="19"/>
  <c r="H262" i="19"/>
  <c r="I233" i="19"/>
  <c r="I234" i="19"/>
  <c r="I232" i="19"/>
  <c r="I230" i="19" a="1"/>
  <c r="I230" i="19" s="1"/>
  <c r="I229" i="19" a="1"/>
  <c r="I229" i="19" s="1"/>
  <c r="I227" i="19" a="1"/>
  <c r="I227" i="19" s="1"/>
  <c r="I226" i="19" a="1"/>
  <c r="I226" i="19" s="1"/>
  <c r="H234" i="19"/>
  <c r="H233" i="19"/>
  <c r="B233" i="19" s="1"/>
  <c r="F233" i="19" s="1"/>
  <c r="H232" i="19"/>
  <c r="H230" i="19"/>
  <c r="H229" i="19"/>
  <c r="H227" i="19"/>
  <c r="H226" i="19"/>
  <c r="I197" i="19"/>
  <c r="I198" i="19"/>
  <c r="I196" i="19"/>
  <c r="I194" i="19" a="1"/>
  <c r="I194" i="19" s="1"/>
  <c r="I193" i="19" a="1"/>
  <c r="I193" i="19" s="1"/>
  <c r="I191" i="19" a="1"/>
  <c r="I191" i="19" s="1"/>
  <c r="I190" i="19" a="1"/>
  <c r="I190" i="19" s="1"/>
  <c r="H198" i="19"/>
  <c r="H197" i="19"/>
  <c r="H196" i="19"/>
  <c r="H194" i="19"/>
  <c r="H193" i="19"/>
  <c r="H191" i="19"/>
  <c r="H190" i="19"/>
  <c r="I161" i="19"/>
  <c r="I162" i="19"/>
  <c r="I160" i="19"/>
  <c r="I155" i="19" a="1"/>
  <c r="I155" i="19" s="1"/>
  <c r="I154" i="19" a="1"/>
  <c r="I154" i="19" s="1"/>
  <c r="I158" i="19" a="1"/>
  <c r="I158" i="19" s="1"/>
  <c r="I157" i="19" a="1"/>
  <c r="I157" i="19" s="1"/>
  <c r="H155" i="19"/>
  <c r="H154" i="19"/>
  <c r="H158" i="19"/>
  <c r="H157" i="19"/>
  <c r="H161" i="19"/>
  <c r="H160" i="19"/>
  <c r="H162" i="19"/>
  <c r="I629" i="19"/>
  <c r="I630" i="19"/>
  <c r="I628" i="19"/>
  <c r="I626" i="19" a="1"/>
  <c r="I626" i="19" s="1"/>
  <c r="I625" i="19" a="1"/>
  <c r="I625" i="19" s="1"/>
  <c r="I623" i="19" a="1"/>
  <c r="I623" i="19" s="1"/>
  <c r="I622" i="19" a="1"/>
  <c r="I622" i="19" s="1"/>
  <c r="H630" i="19"/>
  <c r="B630" i="19" s="1"/>
  <c r="F630" i="19" s="1"/>
  <c r="H629" i="19"/>
  <c r="H628" i="19"/>
  <c r="H626" i="19"/>
  <c r="H625" i="19"/>
  <c r="H623" i="19"/>
  <c r="H622" i="19"/>
  <c r="I665" i="19"/>
  <c r="I666" i="19"/>
  <c r="I664" i="19"/>
  <c r="I662" i="19" a="1"/>
  <c r="I662" i="19" s="1"/>
  <c r="I661" i="19" a="1"/>
  <c r="I661" i="19" s="1"/>
  <c r="I659" i="19" a="1"/>
  <c r="I659" i="19" s="1"/>
  <c r="I658" i="19" a="1"/>
  <c r="I658" i="19" s="1"/>
  <c r="H666" i="19"/>
  <c r="B666" i="19" s="1"/>
  <c r="F666" i="19" s="1"/>
  <c r="H665" i="19"/>
  <c r="H664" i="19"/>
  <c r="H662" i="19"/>
  <c r="H661" i="19"/>
  <c r="H659" i="19"/>
  <c r="H658" i="19"/>
  <c r="I557" i="19"/>
  <c r="I558" i="19"/>
  <c r="I556" i="19"/>
  <c r="I554" i="19" a="1"/>
  <c r="I554" i="19" s="1"/>
  <c r="I553" i="19" a="1"/>
  <c r="I553" i="19" s="1"/>
  <c r="I551" i="19" a="1"/>
  <c r="I551" i="19" s="1"/>
  <c r="I550" i="19" a="1"/>
  <c r="I550" i="19" s="1"/>
  <c r="H550" i="19"/>
  <c r="H558" i="19"/>
  <c r="H557" i="19"/>
  <c r="H556" i="19"/>
  <c r="H554" i="19"/>
  <c r="H553" i="19"/>
  <c r="H551" i="19"/>
  <c r="B544" i="19"/>
  <c r="F544" i="19" s="1"/>
  <c r="B549" i="19"/>
  <c r="B613" i="19"/>
  <c r="F613" i="19" s="1"/>
  <c r="B612" i="19"/>
  <c r="F612" i="19" s="1"/>
  <c r="B611" i="19"/>
  <c r="F611" i="19" s="1"/>
  <c r="B610" i="19"/>
  <c r="F610" i="19" s="1"/>
  <c r="B609" i="19"/>
  <c r="F609" i="19" s="1"/>
  <c r="B608" i="19"/>
  <c r="F608" i="19" s="1"/>
  <c r="B607" i="19"/>
  <c r="F607" i="19" s="1"/>
  <c r="B606" i="19"/>
  <c r="F606" i="19" s="1"/>
  <c r="B605" i="19"/>
  <c r="F605" i="19" s="1"/>
  <c r="B604" i="19"/>
  <c r="F604" i="19" s="1"/>
  <c r="B603" i="19"/>
  <c r="F603" i="19" s="1"/>
  <c r="B602" i="19"/>
  <c r="F602" i="19" s="1"/>
  <c r="B601" i="19"/>
  <c r="F601" i="19" s="1"/>
  <c r="B600" i="19"/>
  <c r="F600" i="19" s="1"/>
  <c r="B599" i="19"/>
  <c r="F599" i="19" s="1"/>
  <c r="B598" i="19"/>
  <c r="F598" i="19" s="1"/>
  <c r="B597" i="19"/>
  <c r="F597" i="19" s="1"/>
  <c r="B596" i="19"/>
  <c r="F596" i="19" s="1"/>
  <c r="B595" i="19"/>
  <c r="F595" i="19" s="1"/>
  <c r="B591" i="19"/>
  <c r="F591" i="19" s="1"/>
  <c r="B588" i="19"/>
  <c r="F588" i="19" s="1"/>
  <c r="B585" i="19"/>
  <c r="F585" i="19" s="1"/>
  <c r="B584" i="19"/>
  <c r="B583" i="19"/>
  <c r="F583" i="19" s="1"/>
  <c r="B582" i="19"/>
  <c r="F582" i="19" s="1"/>
  <c r="B581" i="19"/>
  <c r="F581" i="19" s="1"/>
  <c r="B580" i="19"/>
  <c r="F580" i="19" s="1"/>
  <c r="B579" i="19"/>
  <c r="F579" i="19" s="1"/>
  <c r="B578" i="19"/>
  <c r="F578" i="19" s="1"/>
  <c r="B541" i="19"/>
  <c r="B540" i="19"/>
  <c r="F540" i="19" s="1"/>
  <c r="B539" i="19"/>
  <c r="F539" i="19" s="1"/>
  <c r="B538" i="19"/>
  <c r="B537" i="19"/>
  <c r="B536" i="19"/>
  <c r="F536" i="19" s="1"/>
  <c r="B535" i="19"/>
  <c r="F535" i="19" s="1"/>
  <c r="B534" i="19"/>
  <c r="B533" i="19"/>
  <c r="B532" i="19"/>
  <c r="B531" i="19"/>
  <c r="F531" i="19" s="1"/>
  <c r="B530" i="19"/>
  <c r="B529" i="19"/>
  <c r="B528" i="19"/>
  <c r="B527" i="19"/>
  <c r="B526" i="19"/>
  <c r="B525" i="19"/>
  <c r="B524" i="19"/>
  <c r="B523" i="19"/>
  <c r="B519" i="19"/>
  <c r="B516" i="19"/>
  <c r="B513" i="19"/>
  <c r="B512" i="19"/>
  <c r="B511" i="19"/>
  <c r="B510" i="19"/>
  <c r="B509" i="19"/>
  <c r="F509" i="19" s="1"/>
  <c r="B508" i="19"/>
  <c r="B507" i="19"/>
  <c r="B506" i="19"/>
  <c r="B505" i="19"/>
  <c r="F505" i="19" s="1"/>
  <c r="B504" i="19"/>
  <c r="F504" i="19" s="1"/>
  <c r="B503" i="19"/>
  <c r="F503" i="19" s="1"/>
  <c r="B502" i="19"/>
  <c r="F502" i="19" s="1"/>
  <c r="B501" i="19"/>
  <c r="F501" i="19" s="1"/>
  <c r="B500" i="19"/>
  <c r="F500" i="19" s="1"/>
  <c r="B499" i="19"/>
  <c r="F499" i="19" s="1"/>
  <c r="B498" i="19"/>
  <c r="F498" i="19" s="1"/>
  <c r="B497" i="19"/>
  <c r="F497" i="19" s="1"/>
  <c r="B496" i="19"/>
  <c r="F496" i="19" s="1"/>
  <c r="B495" i="19"/>
  <c r="F495" i="19" s="1"/>
  <c r="B494" i="19"/>
  <c r="F494" i="19" s="1"/>
  <c r="B493" i="19"/>
  <c r="F493" i="19" s="1"/>
  <c r="B492" i="19"/>
  <c r="F492" i="19" s="1"/>
  <c r="B491" i="19"/>
  <c r="F491" i="19" s="1"/>
  <c r="B490" i="19"/>
  <c r="F490" i="19" s="1"/>
  <c r="B489" i="19"/>
  <c r="F489" i="19" s="1"/>
  <c r="B488" i="19"/>
  <c r="F488" i="19" s="1"/>
  <c r="B487" i="19"/>
  <c r="F487" i="19" s="1"/>
  <c r="B483" i="19"/>
  <c r="F483" i="19" s="1"/>
  <c r="B480" i="19"/>
  <c r="F480" i="19" s="1"/>
  <c r="B477" i="19"/>
  <c r="F477" i="19" s="1"/>
  <c r="B476" i="19"/>
  <c r="F476" i="19" s="1"/>
  <c r="B475" i="19"/>
  <c r="F475" i="19" s="1"/>
  <c r="B474" i="19"/>
  <c r="F474" i="19" s="1"/>
  <c r="B473" i="19"/>
  <c r="F473" i="19" s="1"/>
  <c r="B472" i="19"/>
  <c r="F472" i="19" s="1"/>
  <c r="B471" i="19"/>
  <c r="F471" i="19" s="1"/>
  <c r="B470" i="19"/>
  <c r="F470" i="19" s="1"/>
  <c r="B433" i="19"/>
  <c r="F433" i="19" s="1"/>
  <c r="B432" i="19"/>
  <c r="F432" i="19" s="1"/>
  <c r="B431" i="19"/>
  <c r="F431" i="19" s="1"/>
  <c r="B430" i="19"/>
  <c r="F430" i="19" s="1"/>
  <c r="B429" i="19"/>
  <c r="F429" i="19" s="1"/>
  <c r="B428" i="19"/>
  <c r="F428" i="19" s="1"/>
  <c r="B427" i="19"/>
  <c r="F427" i="19" s="1"/>
  <c r="B426" i="19"/>
  <c r="F426" i="19" s="1"/>
  <c r="B425" i="19"/>
  <c r="F425" i="19" s="1"/>
  <c r="B424" i="19"/>
  <c r="F424" i="19" s="1"/>
  <c r="B423" i="19"/>
  <c r="F423" i="19" s="1"/>
  <c r="B422" i="19"/>
  <c r="B421" i="19"/>
  <c r="F421" i="19" s="1"/>
  <c r="B420" i="19"/>
  <c r="F420" i="19" s="1"/>
  <c r="B419" i="19"/>
  <c r="F419" i="19" s="1"/>
  <c r="B418" i="19"/>
  <c r="F418" i="19" s="1"/>
  <c r="B417" i="19"/>
  <c r="F417" i="19" s="1"/>
  <c r="B416" i="19"/>
  <c r="B415" i="19"/>
  <c r="F415" i="19" s="1"/>
  <c r="B411" i="19"/>
  <c r="F411" i="19" s="1"/>
  <c r="B408" i="19"/>
  <c r="F408" i="19" s="1"/>
  <c r="B405" i="19"/>
  <c r="B404" i="19"/>
  <c r="B403" i="19"/>
  <c r="B402" i="19"/>
  <c r="B401" i="19"/>
  <c r="B400" i="19"/>
  <c r="B399" i="19"/>
  <c r="B398" i="19"/>
  <c r="B469" i="19"/>
  <c r="B468" i="19"/>
  <c r="F468" i="19" s="1"/>
  <c r="B467" i="19"/>
  <c r="F467" i="19" s="1"/>
  <c r="B466" i="19"/>
  <c r="F466" i="19" s="1"/>
  <c r="B465" i="19"/>
  <c r="F465" i="19" s="1"/>
  <c r="B464" i="19"/>
  <c r="F464" i="19" s="1"/>
  <c r="B463" i="19"/>
  <c r="F463" i="19" s="1"/>
  <c r="B462" i="19"/>
  <c r="B461" i="19"/>
  <c r="F461" i="19" s="1"/>
  <c r="B460" i="19"/>
  <c r="F460" i="19" s="1"/>
  <c r="B459" i="19"/>
  <c r="F459" i="19" s="1"/>
  <c r="B458" i="19"/>
  <c r="B457" i="19"/>
  <c r="F457" i="19" s="1"/>
  <c r="B456" i="19"/>
  <c r="F456" i="19" s="1"/>
  <c r="B455" i="19"/>
  <c r="F455" i="19" s="1"/>
  <c r="B454" i="19"/>
  <c r="F454" i="19" s="1"/>
  <c r="B453" i="19"/>
  <c r="B452" i="19"/>
  <c r="F452" i="19" s="1"/>
  <c r="B451" i="19"/>
  <c r="F451" i="19" s="1"/>
  <c r="B447" i="19"/>
  <c r="F447" i="19" s="1"/>
  <c r="B444" i="19"/>
  <c r="F444" i="19" s="1"/>
  <c r="B441" i="19"/>
  <c r="F441" i="19" s="1"/>
  <c r="B440" i="19"/>
  <c r="B439" i="19"/>
  <c r="F439" i="19" s="1"/>
  <c r="B438" i="19"/>
  <c r="F438" i="19" s="1"/>
  <c r="B437" i="19"/>
  <c r="F437" i="19" s="1"/>
  <c r="B436" i="19"/>
  <c r="F436" i="19" s="1"/>
  <c r="B435" i="19"/>
  <c r="F435" i="19" s="1"/>
  <c r="B434" i="19"/>
  <c r="F434" i="19" s="1"/>
  <c r="B397" i="19"/>
  <c r="F397" i="19" s="1"/>
  <c r="B396" i="19"/>
  <c r="F396" i="19" s="1"/>
  <c r="B395" i="19"/>
  <c r="F395" i="19" s="1"/>
  <c r="B394" i="19"/>
  <c r="F394" i="19" s="1"/>
  <c r="B393" i="19"/>
  <c r="B392" i="19"/>
  <c r="F392" i="19" s="1"/>
  <c r="B391" i="19"/>
  <c r="F391" i="19" s="1"/>
  <c r="B390" i="19"/>
  <c r="F390" i="19" s="1"/>
  <c r="B389" i="19"/>
  <c r="F389" i="19" s="1"/>
  <c r="B388" i="19"/>
  <c r="F388" i="19" s="1"/>
  <c r="B387" i="19"/>
  <c r="F387" i="19" s="1"/>
  <c r="B386" i="19"/>
  <c r="F386" i="19" s="1"/>
  <c r="B385" i="19"/>
  <c r="F385" i="19" s="1"/>
  <c r="B384" i="19"/>
  <c r="B383" i="19"/>
  <c r="F383" i="19" s="1"/>
  <c r="B382" i="19"/>
  <c r="F382" i="19" s="1"/>
  <c r="B381" i="19"/>
  <c r="F381" i="19" s="1"/>
  <c r="B380" i="19"/>
  <c r="F380" i="19" s="1"/>
  <c r="B379" i="19"/>
  <c r="B375" i="19"/>
  <c r="B372" i="19"/>
  <c r="B369" i="19"/>
  <c r="F369" i="19" s="1"/>
  <c r="B368" i="19"/>
  <c r="F368" i="19" s="1"/>
  <c r="B367" i="19"/>
  <c r="B366" i="19"/>
  <c r="F366" i="19" s="1"/>
  <c r="B365" i="19"/>
  <c r="F365" i="19" s="1"/>
  <c r="B364" i="19"/>
  <c r="B363" i="19"/>
  <c r="F363" i="19" s="1"/>
  <c r="B362" i="19"/>
  <c r="F362" i="19" s="1"/>
  <c r="B361" i="19"/>
  <c r="F361" i="19" s="1"/>
  <c r="B360" i="19"/>
  <c r="F360" i="19" s="1"/>
  <c r="B359" i="19"/>
  <c r="F359" i="19" s="1"/>
  <c r="B358" i="19"/>
  <c r="F358" i="19" s="1"/>
  <c r="B357" i="19"/>
  <c r="F357" i="19" s="1"/>
  <c r="B356" i="19"/>
  <c r="F356" i="19" s="1"/>
  <c r="B355" i="19"/>
  <c r="F355" i="19" s="1"/>
  <c r="B354" i="19"/>
  <c r="F354" i="19" s="1"/>
  <c r="B353" i="19"/>
  <c r="F353" i="19" s="1"/>
  <c r="B352" i="19"/>
  <c r="F352" i="19" s="1"/>
  <c r="B351" i="19"/>
  <c r="F351" i="19" s="1"/>
  <c r="B350" i="19"/>
  <c r="F350" i="19" s="1"/>
  <c r="B349" i="19"/>
  <c r="F349" i="19" s="1"/>
  <c r="B348" i="19"/>
  <c r="F348" i="19" s="1"/>
  <c r="B347" i="19"/>
  <c r="B346" i="19"/>
  <c r="F346" i="19" s="1"/>
  <c r="B345" i="19"/>
  <c r="F345" i="19" s="1"/>
  <c r="B344" i="19"/>
  <c r="F344" i="19" s="1"/>
  <c r="B343" i="19"/>
  <c r="B339" i="19"/>
  <c r="F339" i="19" s="1"/>
  <c r="B336" i="19"/>
  <c r="F336" i="19" s="1"/>
  <c r="B333" i="19"/>
  <c r="F333" i="19" s="1"/>
  <c r="B332" i="19"/>
  <c r="F332" i="19" s="1"/>
  <c r="B331" i="19"/>
  <c r="F331" i="19" s="1"/>
  <c r="B330" i="19"/>
  <c r="F330" i="19" s="1"/>
  <c r="B329" i="19"/>
  <c r="B328" i="19"/>
  <c r="B327" i="19"/>
  <c r="F327" i="19" s="1"/>
  <c r="B326" i="19"/>
  <c r="F326" i="19" s="1"/>
  <c r="B325" i="19"/>
  <c r="F325" i="19" s="1"/>
  <c r="B324" i="19"/>
  <c r="F324" i="19" s="1"/>
  <c r="B323" i="19"/>
  <c r="F323" i="19" s="1"/>
  <c r="B322" i="19"/>
  <c r="F322" i="19" s="1"/>
  <c r="B321" i="19"/>
  <c r="F321" i="19" s="1"/>
  <c r="B320" i="19"/>
  <c r="F320" i="19" s="1"/>
  <c r="B319" i="19"/>
  <c r="F319" i="19" s="1"/>
  <c r="B318" i="19"/>
  <c r="F318" i="19" s="1"/>
  <c r="B317" i="19"/>
  <c r="F317" i="19" s="1"/>
  <c r="B316" i="19"/>
  <c r="F316" i="19" s="1"/>
  <c r="B315" i="19"/>
  <c r="F315" i="19" s="1"/>
  <c r="B314" i="19"/>
  <c r="F314" i="19" s="1"/>
  <c r="B313" i="19"/>
  <c r="F313" i="19" s="1"/>
  <c r="B312" i="19"/>
  <c r="F312" i="19" s="1"/>
  <c r="B311" i="19"/>
  <c r="B310" i="19"/>
  <c r="F310" i="19" s="1"/>
  <c r="B309" i="19"/>
  <c r="B308" i="19"/>
  <c r="B307" i="19"/>
  <c r="B303" i="19"/>
  <c r="B300" i="19"/>
  <c r="F300" i="19" s="1"/>
  <c r="B297" i="19"/>
  <c r="F297" i="19" s="1"/>
  <c r="B296" i="19"/>
  <c r="B295" i="19"/>
  <c r="F295" i="19" s="1"/>
  <c r="B294" i="19"/>
  <c r="F294" i="19" s="1"/>
  <c r="B293" i="19"/>
  <c r="F293" i="19" s="1"/>
  <c r="B292" i="19"/>
  <c r="F292" i="19" s="1"/>
  <c r="B291" i="19"/>
  <c r="F291" i="19" s="1"/>
  <c r="B290" i="19"/>
  <c r="F290" i="19" s="1"/>
  <c r="B289" i="19"/>
  <c r="F289" i="19" s="1"/>
  <c r="B288" i="19"/>
  <c r="F288" i="19" s="1"/>
  <c r="B287" i="19"/>
  <c r="B286" i="19"/>
  <c r="F286" i="19" s="1"/>
  <c r="B285" i="19"/>
  <c r="F285" i="19" s="1"/>
  <c r="B284" i="19"/>
  <c r="F284" i="19" s="1"/>
  <c r="B283" i="19"/>
  <c r="B282" i="19"/>
  <c r="B281" i="19"/>
  <c r="F281" i="19" s="1"/>
  <c r="B280" i="19"/>
  <c r="F280" i="19" s="1"/>
  <c r="B279" i="19"/>
  <c r="B278" i="19"/>
  <c r="F278" i="19" s="1"/>
  <c r="B277" i="19"/>
  <c r="F277" i="19" s="1"/>
  <c r="B276" i="19"/>
  <c r="F276" i="19" s="1"/>
  <c r="B275" i="19"/>
  <c r="F275" i="19" s="1"/>
  <c r="B274" i="19"/>
  <c r="F274" i="19" s="1"/>
  <c r="B273" i="19"/>
  <c r="B272" i="19"/>
  <c r="F272" i="19" s="1"/>
  <c r="B271" i="19"/>
  <c r="F271" i="19" s="1"/>
  <c r="B267" i="19"/>
  <c r="F267" i="19" s="1"/>
  <c r="B264" i="19"/>
  <c r="F264" i="19" s="1"/>
  <c r="B261" i="19"/>
  <c r="F261" i="19" s="1"/>
  <c r="B260" i="19"/>
  <c r="F260" i="19" s="1"/>
  <c r="B259" i="19"/>
  <c r="F259" i="19" s="1"/>
  <c r="B258" i="19"/>
  <c r="F258" i="19" s="1"/>
  <c r="B257" i="19"/>
  <c r="B256" i="19"/>
  <c r="B255" i="19"/>
  <c r="F255" i="19" s="1"/>
  <c r="B254" i="19"/>
  <c r="F254" i="19" s="1"/>
  <c r="B253" i="19"/>
  <c r="B252" i="19"/>
  <c r="F252" i="19" s="1"/>
  <c r="B251" i="19"/>
  <c r="F251" i="19" s="1"/>
  <c r="B250" i="19"/>
  <c r="F250" i="19" s="1"/>
  <c r="B249" i="19"/>
  <c r="F249" i="19" s="1"/>
  <c r="B248" i="19"/>
  <c r="B247" i="19"/>
  <c r="F247" i="19" s="1"/>
  <c r="B246" i="19"/>
  <c r="F246" i="19" s="1"/>
  <c r="B245" i="19"/>
  <c r="F245" i="19" s="1"/>
  <c r="B244" i="19"/>
  <c r="F244" i="19" s="1"/>
  <c r="B243" i="19"/>
  <c r="F243" i="19" s="1"/>
  <c r="B242" i="19"/>
  <c r="F242" i="19" s="1"/>
  <c r="B241" i="19"/>
  <c r="F241" i="19" s="1"/>
  <c r="B240" i="19"/>
  <c r="F240" i="19" s="1"/>
  <c r="B239" i="19"/>
  <c r="B238" i="19"/>
  <c r="F238" i="19" s="1"/>
  <c r="B237" i="19"/>
  <c r="B236" i="19"/>
  <c r="F236" i="19" s="1"/>
  <c r="B235" i="19"/>
  <c r="F235" i="19" s="1"/>
  <c r="B231" i="19"/>
  <c r="B228" i="19"/>
  <c r="F228" i="19" s="1"/>
  <c r="B225" i="19"/>
  <c r="F225" i="19" s="1"/>
  <c r="B224" i="19"/>
  <c r="B223" i="19"/>
  <c r="F223" i="19" s="1"/>
  <c r="B222" i="19"/>
  <c r="F222" i="19" s="1"/>
  <c r="B221" i="19"/>
  <c r="B220" i="19"/>
  <c r="F220" i="19" s="1"/>
  <c r="B219" i="19"/>
  <c r="F219" i="19" s="1"/>
  <c r="B218" i="19"/>
  <c r="F218" i="19" s="1"/>
  <c r="B217" i="19"/>
  <c r="F217" i="19" s="1"/>
  <c r="B216" i="19"/>
  <c r="F216" i="19" s="1"/>
  <c r="B215" i="19"/>
  <c r="F215" i="19" s="1"/>
  <c r="B214" i="19"/>
  <c r="F214" i="19" s="1"/>
  <c r="B213" i="19"/>
  <c r="F213" i="19" s="1"/>
  <c r="B212" i="19"/>
  <c r="F212" i="19" s="1"/>
  <c r="B211" i="19"/>
  <c r="F211" i="19" s="1"/>
  <c r="B210" i="19"/>
  <c r="F210" i="19" s="1"/>
  <c r="B209" i="19"/>
  <c r="F209" i="19" s="1"/>
  <c r="B208" i="19"/>
  <c r="B207" i="19"/>
  <c r="F207" i="19" s="1"/>
  <c r="B206" i="19"/>
  <c r="F206" i="19" s="1"/>
  <c r="B205" i="19"/>
  <c r="B204" i="19"/>
  <c r="F204" i="19" s="1"/>
  <c r="B203" i="19"/>
  <c r="F203" i="19" s="1"/>
  <c r="B202" i="19"/>
  <c r="B201" i="19"/>
  <c r="F201" i="19" s="1"/>
  <c r="B200" i="19"/>
  <c r="F200" i="19" s="1"/>
  <c r="B199" i="19"/>
  <c r="F199" i="19" s="1"/>
  <c r="B195" i="19"/>
  <c r="F195" i="19" s="1"/>
  <c r="B192" i="19"/>
  <c r="B189" i="19"/>
  <c r="F189" i="19" s="1"/>
  <c r="B188" i="19"/>
  <c r="B187" i="19"/>
  <c r="F187" i="19" s="1"/>
  <c r="B186" i="19"/>
  <c r="F186" i="19" s="1"/>
  <c r="B185" i="19"/>
  <c r="F185" i="19" s="1"/>
  <c r="B184" i="19"/>
  <c r="F184" i="19" s="1"/>
  <c r="B183" i="19"/>
  <c r="F183" i="19" s="1"/>
  <c r="B182" i="19"/>
  <c r="F182" i="19" s="1"/>
  <c r="B181" i="19"/>
  <c r="B180" i="19"/>
  <c r="B179" i="19"/>
  <c r="B178" i="19"/>
  <c r="B177" i="19"/>
  <c r="B176" i="19"/>
  <c r="B175" i="19"/>
  <c r="B174" i="19"/>
  <c r="B173" i="19"/>
  <c r="B172" i="19"/>
  <c r="B171" i="19"/>
  <c r="F171" i="19" s="1"/>
  <c r="B170" i="19"/>
  <c r="F170" i="19" s="1"/>
  <c r="B169" i="19"/>
  <c r="F169" i="19" s="1"/>
  <c r="B168" i="19"/>
  <c r="F168" i="19" s="1"/>
  <c r="B167" i="19"/>
  <c r="F167" i="19" s="1"/>
  <c r="B166" i="19"/>
  <c r="F166" i="19" s="1"/>
  <c r="B165" i="19"/>
  <c r="F165" i="19" s="1"/>
  <c r="B164" i="19"/>
  <c r="F164" i="19" s="1"/>
  <c r="B163" i="19"/>
  <c r="F163" i="19" s="1"/>
  <c r="B159" i="19"/>
  <c r="F159" i="19" s="1"/>
  <c r="B156" i="19"/>
  <c r="F156" i="19" s="1"/>
  <c r="B153" i="19"/>
  <c r="F153" i="19" s="1"/>
  <c r="B152" i="19"/>
  <c r="B151" i="19"/>
  <c r="B150" i="19"/>
  <c r="F150" i="19" s="1"/>
  <c r="B149" i="19"/>
  <c r="F149" i="19" s="1"/>
  <c r="B148" i="19"/>
  <c r="F148" i="19" s="1"/>
  <c r="B147" i="19"/>
  <c r="F147" i="19" s="1"/>
  <c r="B146" i="19"/>
  <c r="F146" i="19" s="1"/>
  <c r="B649" i="19"/>
  <c r="F649" i="19" s="1"/>
  <c r="B648" i="19"/>
  <c r="F648" i="19" s="1"/>
  <c r="B647" i="19"/>
  <c r="F647" i="19" s="1"/>
  <c r="B646" i="19"/>
  <c r="F646" i="19" s="1"/>
  <c r="B645" i="19"/>
  <c r="F645" i="19" s="1"/>
  <c r="B644" i="19"/>
  <c r="F644" i="19" s="1"/>
  <c r="B643" i="19"/>
  <c r="F643" i="19" s="1"/>
  <c r="B642" i="19"/>
  <c r="F642" i="19" s="1"/>
  <c r="B641" i="19"/>
  <c r="F641" i="19" s="1"/>
  <c r="B640" i="19"/>
  <c r="F640" i="19" s="1"/>
  <c r="B639" i="19"/>
  <c r="B638" i="19"/>
  <c r="F638" i="19" s="1"/>
  <c r="B637" i="19"/>
  <c r="F637" i="19" s="1"/>
  <c r="B636" i="19"/>
  <c r="F636" i="19" s="1"/>
  <c r="B635" i="19"/>
  <c r="B634" i="19"/>
  <c r="F634" i="19" s="1"/>
  <c r="B633" i="19"/>
  <c r="F633" i="19" s="1"/>
  <c r="B632" i="19"/>
  <c r="B631" i="19"/>
  <c r="F631" i="19" s="1"/>
  <c r="B627" i="19"/>
  <c r="F627" i="19" s="1"/>
  <c r="B624" i="19"/>
  <c r="F624" i="19" s="1"/>
  <c r="B621" i="19"/>
  <c r="F621" i="19" s="1"/>
  <c r="B620" i="19"/>
  <c r="F620" i="19" s="1"/>
  <c r="B619" i="19"/>
  <c r="F619" i="19" s="1"/>
  <c r="B618" i="19"/>
  <c r="F618" i="19" s="1"/>
  <c r="B617" i="19"/>
  <c r="F617" i="19" s="1"/>
  <c r="B616" i="19"/>
  <c r="B615" i="19"/>
  <c r="F615" i="19" s="1"/>
  <c r="B614" i="19"/>
  <c r="F614" i="19" s="1"/>
  <c r="B685" i="19"/>
  <c r="F685" i="19" s="1"/>
  <c r="B684" i="19"/>
  <c r="F684" i="19" s="1"/>
  <c r="B683" i="19"/>
  <c r="F683" i="19" s="1"/>
  <c r="B682" i="19"/>
  <c r="F682" i="19" s="1"/>
  <c r="B681" i="19"/>
  <c r="F681" i="19" s="1"/>
  <c r="B680" i="19"/>
  <c r="F680" i="19" s="1"/>
  <c r="B679" i="19"/>
  <c r="F679" i="19" s="1"/>
  <c r="B678" i="19"/>
  <c r="F678" i="19" s="1"/>
  <c r="B677" i="19"/>
  <c r="F677" i="19" s="1"/>
  <c r="B676" i="19"/>
  <c r="F676" i="19" s="1"/>
  <c r="B675" i="19"/>
  <c r="F675" i="19" s="1"/>
  <c r="B674" i="19"/>
  <c r="F674" i="19" s="1"/>
  <c r="B673" i="19"/>
  <c r="F673" i="19" s="1"/>
  <c r="B672" i="19"/>
  <c r="F672" i="19" s="1"/>
  <c r="B671" i="19"/>
  <c r="F671" i="19" s="1"/>
  <c r="B670" i="19"/>
  <c r="F670" i="19" s="1"/>
  <c r="B669" i="19"/>
  <c r="F669" i="19" s="1"/>
  <c r="B668" i="19"/>
  <c r="F668" i="19" s="1"/>
  <c r="B667" i="19"/>
  <c r="F667" i="19" s="1"/>
  <c r="B663" i="19"/>
  <c r="F663" i="19" s="1"/>
  <c r="B660" i="19"/>
  <c r="F660" i="19" s="1"/>
  <c r="B657" i="19"/>
  <c r="F657" i="19" s="1"/>
  <c r="B656" i="19"/>
  <c r="F656" i="19" s="1"/>
  <c r="B655" i="19"/>
  <c r="F655" i="19" s="1"/>
  <c r="B654" i="19"/>
  <c r="F654" i="19" s="1"/>
  <c r="B653" i="19"/>
  <c r="F653" i="19" s="1"/>
  <c r="B652" i="19"/>
  <c r="F652" i="19" s="1"/>
  <c r="B651" i="19"/>
  <c r="F651" i="19" s="1"/>
  <c r="B650" i="19"/>
  <c r="F650" i="19" s="1"/>
  <c r="B577" i="19"/>
  <c r="F577" i="19" s="1"/>
  <c r="B576" i="19"/>
  <c r="F576" i="19" s="1"/>
  <c r="B575" i="19"/>
  <c r="F575" i="19" s="1"/>
  <c r="B574" i="19"/>
  <c r="F574" i="19" s="1"/>
  <c r="B573" i="19"/>
  <c r="F573" i="19" s="1"/>
  <c r="B572" i="19"/>
  <c r="F572" i="19" s="1"/>
  <c r="B571" i="19"/>
  <c r="F571" i="19" s="1"/>
  <c r="B570" i="19"/>
  <c r="F570" i="19" s="1"/>
  <c r="B569" i="19"/>
  <c r="F569" i="19" s="1"/>
  <c r="B568" i="19"/>
  <c r="F568" i="19" s="1"/>
  <c r="B567" i="19"/>
  <c r="F567" i="19" s="1"/>
  <c r="B566" i="19"/>
  <c r="F566" i="19" s="1"/>
  <c r="B565" i="19"/>
  <c r="F565" i="19" s="1"/>
  <c r="B564" i="19"/>
  <c r="F564" i="19" s="1"/>
  <c r="B563" i="19"/>
  <c r="F563" i="19" s="1"/>
  <c r="B562" i="19"/>
  <c r="F562" i="19" s="1"/>
  <c r="B561" i="19"/>
  <c r="F561" i="19" s="1"/>
  <c r="B560" i="19"/>
  <c r="F560" i="19" s="1"/>
  <c r="B559" i="19"/>
  <c r="B555" i="19"/>
  <c r="F555" i="19" s="1"/>
  <c r="B552" i="19"/>
  <c r="F552" i="19" s="1"/>
  <c r="B548" i="19"/>
  <c r="F548" i="19" s="1"/>
  <c r="B547" i="19"/>
  <c r="B546" i="19"/>
  <c r="F546" i="19" s="1"/>
  <c r="B545" i="19"/>
  <c r="F545" i="19" s="1"/>
  <c r="B543" i="19"/>
  <c r="F543" i="19" s="1"/>
  <c r="B542" i="19"/>
  <c r="F542" i="19" s="1"/>
  <c r="B2198" i="19"/>
  <c r="F2198" i="19" s="1"/>
  <c r="B2197" i="19"/>
  <c r="F2197" i="19" s="1"/>
  <c r="B2196" i="19"/>
  <c r="F2196" i="19" s="1"/>
  <c r="B2195" i="19"/>
  <c r="F2195" i="19" s="1"/>
  <c r="B2194" i="19"/>
  <c r="F2194" i="19" s="1"/>
  <c r="B2193" i="19"/>
  <c r="F2193" i="19" s="1"/>
  <c r="B2192" i="19"/>
  <c r="F2192" i="19" s="1"/>
  <c r="B2191" i="19"/>
  <c r="F2191" i="19" s="1"/>
  <c r="B2110" i="19"/>
  <c r="F2110" i="19" s="1"/>
  <c r="B2109" i="19"/>
  <c r="F2109" i="19" s="1"/>
  <c r="B2108" i="19"/>
  <c r="F2108" i="19" s="1"/>
  <c r="B2107" i="19"/>
  <c r="F2107" i="19" s="1"/>
  <c r="B2106" i="19"/>
  <c r="F2106" i="19" s="1"/>
  <c r="B2105" i="19"/>
  <c r="F2105" i="19" s="1"/>
  <c r="B2104" i="19"/>
  <c r="F2104" i="19" s="1"/>
  <c r="B2103" i="19"/>
  <c r="F2103" i="19" s="1"/>
  <c r="B1854" i="19"/>
  <c r="F1854" i="19" s="1"/>
  <c r="B1853" i="19"/>
  <c r="F1853" i="19" s="1"/>
  <c r="B1852" i="19"/>
  <c r="F1852" i="19" s="1"/>
  <c r="B1851" i="19"/>
  <c r="F1851" i="19" s="1"/>
  <c r="B1850" i="19"/>
  <c r="F1850" i="19" s="1"/>
  <c r="B1849" i="19"/>
  <c r="F1849" i="19" s="1"/>
  <c r="B1848" i="19"/>
  <c r="F1848" i="19" s="1"/>
  <c r="B1847" i="19"/>
  <c r="F1847" i="19" s="1"/>
  <c r="B1734" i="19"/>
  <c r="F1734" i="19" s="1"/>
  <c r="B1733" i="19"/>
  <c r="F1733" i="19" s="1"/>
  <c r="B1732" i="19"/>
  <c r="F1732" i="19" s="1"/>
  <c r="B1731" i="19"/>
  <c r="F1731" i="19" s="1"/>
  <c r="B1730" i="19"/>
  <c r="B1729" i="19"/>
  <c r="F1729" i="19" s="1"/>
  <c r="B1728" i="19"/>
  <c r="F1728" i="19" s="1"/>
  <c r="B1727" i="19"/>
  <c r="B1049" i="19"/>
  <c r="F1049" i="19" s="1"/>
  <c r="B1048" i="19"/>
  <c r="F1048" i="19" s="1"/>
  <c r="B1047" i="19"/>
  <c r="F1047" i="19" s="1"/>
  <c r="B1046" i="19"/>
  <c r="F1046" i="19" s="1"/>
  <c r="B1045" i="19"/>
  <c r="F1045" i="19" s="1"/>
  <c r="B1044" i="19"/>
  <c r="F1044" i="19" s="1"/>
  <c r="B1043" i="19"/>
  <c r="F1043" i="19" s="1"/>
  <c r="B1042" i="19"/>
  <c r="F1042" i="19" s="1"/>
  <c r="B1041" i="19"/>
  <c r="B1040" i="19"/>
  <c r="F1040" i="19" s="1"/>
  <c r="B1039" i="19"/>
  <c r="F1039" i="19" s="1"/>
  <c r="B1038" i="19"/>
  <c r="F1038" i="19" s="1"/>
  <c r="B1037" i="19"/>
  <c r="F1037" i="19" s="1"/>
  <c r="B1036" i="19"/>
  <c r="F1036" i="19" s="1"/>
  <c r="B1035" i="19"/>
  <c r="F1035" i="19" s="1"/>
  <c r="B1034" i="19"/>
  <c r="F1034" i="19" s="1"/>
  <c r="B1033" i="19"/>
  <c r="F1033" i="19" s="1"/>
  <c r="B1032" i="19"/>
  <c r="F1032" i="19" s="1"/>
  <c r="B1031" i="19"/>
  <c r="B1030" i="19"/>
  <c r="F1030" i="19" s="1"/>
  <c r="B1029" i="19"/>
  <c r="F1029" i="19" s="1"/>
  <c r="B1028" i="19"/>
  <c r="F1028" i="19" s="1"/>
  <c r="B1027" i="19"/>
  <c r="F1027" i="19" s="1"/>
  <c r="B1026" i="19"/>
  <c r="F1026" i="19" s="1"/>
  <c r="B1025" i="19"/>
  <c r="F1025" i="19" s="1"/>
  <c r="B1024" i="19"/>
  <c r="F1024" i="19" s="1"/>
  <c r="B1023" i="19"/>
  <c r="F1023" i="19" s="1"/>
  <c r="B1022" i="19"/>
  <c r="B2182" i="19"/>
  <c r="B2181" i="19"/>
  <c r="F2181" i="19" s="1"/>
  <c r="B2180" i="19"/>
  <c r="F2180" i="19" s="1"/>
  <c r="B2179" i="19"/>
  <c r="B2178" i="19"/>
  <c r="B2177" i="19"/>
  <c r="F2177" i="19" s="1"/>
  <c r="B2176" i="19"/>
  <c r="F2176" i="19" s="1"/>
  <c r="B2175" i="19"/>
  <c r="F2175" i="19" s="1"/>
  <c r="B2102" i="19"/>
  <c r="B2101" i="19"/>
  <c r="F2101" i="19" s="1"/>
  <c r="B2100" i="19"/>
  <c r="B2099" i="19"/>
  <c r="B2098" i="19"/>
  <c r="B2097" i="19"/>
  <c r="F2097" i="19" s="1"/>
  <c r="B2096" i="19"/>
  <c r="F2096" i="19" s="1"/>
  <c r="B2095" i="19"/>
  <c r="B1838" i="19"/>
  <c r="B1837" i="19"/>
  <c r="F1837" i="19" s="1"/>
  <c r="B1836" i="19"/>
  <c r="F1836" i="19" s="1"/>
  <c r="B1835" i="19"/>
  <c r="F1835" i="19" s="1"/>
  <c r="B1834" i="19"/>
  <c r="B1833" i="19"/>
  <c r="F1833" i="19" s="1"/>
  <c r="B1832" i="19"/>
  <c r="B1831" i="19"/>
  <c r="B1718" i="19"/>
  <c r="B1717" i="19"/>
  <c r="F1717" i="19" s="1"/>
  <c r="B1716" i="19"/>
  <c r="F1716" i="19" s="1"/>
  <c r="B1715" i="19"/>
  <c r="B1714" i="19"/>
  <c r="B1713" i="19"/>
  <c r="F1713" i="19" s="1"/>
  <c r="B1712" i="19"/>
  <c r="F1712" i="19" s="1"/>
  <c r="B1711" i="19"/>
  <c r="B993" i="19"/>
  <c r="B992" i="19"/>
  <c r="F992" i="19" s="1"/>
  <c r="B991" i="19"/>
  <c r="F991" i="19" s="1"/>
  <c r="B990" i="19"/>
  <c r="F990" i="19" s="1"/>
  <c r="B989" i="19"/>
  <c r="B988" i="19"/>
  <c r="F988" i="19" s="1"/>
  <c r="B987" i="19"/>
  <c r="F987" i="19" s="1"/>
  <c r="B986" i="19"/>
  <c r="B985" i="19"/>
  <c r="B984" i="19"/>
  <c r="F984" i="19" s="1"/>
  <c r="B983" i="19"/>
  <c r="F983" i="19" s="1"/>
  <c r="B982" i="19"/>
  <c r="B981" i="19"/>
  <c r="B980" i="19"/>
  <c r="F980" i="19" s="1"/>
  <c r="B979" i="19"/>
  <c r="B978" i="19"/>
  <c r="B977" i="19"/>
  <c r="B976" i="19"/>
  <c r="F976" i="19" s="1"/>
  <c r="B975" i="19"/>
  <c r="F975" i="19" s="1"/>
  <c r="B974" i="19"/>
  <c r="B973" i="19"/>
  <c r="B972" i="19"/>
  <c r="F972" i="19" s="1"/>
  <c r="B971" i="19"/>
  <c r="F971" i="19" s="1"/>
  <c r="B970" i="19"/>
  <c r="B969" i="19"/>
  <c r="B968" i="19"/>
  <c r="F968" i="19" s="1"/>
  <c r="B967" i="19"/>
  <c r="B966" i="19"/>
  <c r="B2174" i="19"/>
  <c r="F2174" i="19" s="1"/>
  <c r="B2173" i="19"/>
  <c r="F2173" i="19" s="1"/>
  <c r="B2172" i="19"/>
  <c r="F2172" i="19" s="1"/>
  <c r="B2171" i="19"/>
  <c r="B2170" i="19"/>
  <c r="F2170" i="19" s="1"/>
  <c r="B2169" i="19"/>
  <c r="F2169" i="19" s="1"/>
  <c r="B2168" i="19"/>
  <c r="F2168" i="19" s="1"/>
  <c r="B2167" i="19"/>
  <c r="F2167" i="19" s="1"/>
  <c r="B2094" i="19"/>
  <c r="B2093" i="19"/>
  <c r="F2093" i="19" s="1"/>
  <c r="B2092" i="19"/>
  <c r="F2092" i="19" s="1"/>
  <c r="B2091" i="19"/>
  <c r="F2091" i="19" s="1"/>
  <c r="B2090" i="19"/>
  <c r="F2090" i="19" s="1"/>
  <c r="B2089" i="19"/>
  <c r="B2088" i="19"/>
  <c r="F2088" i="19" s="1"/>
  <c r="B2087" i="19"/>
  <c r="B1830" i="19"/>
  <c r="F1830" i="19" s="1"/>
  <c r="B1829" i="19"/>
  <c r="F1829" i="19" s="1"/>
  <c r="B1828" i="19"/>
  <c r="F1828" i="19" s="1"/>
  <c r="B1827" i="19"/>
  <c r="F1827" i="19" s="1"/>
  <c r="B1826" i="19"/>
  <c r="B1825" i="19"/>
  <c r="F1825" i="19" s="1"/>
  <c r="B1824" i="19"/>
  <c r="F1824" i="19" s="1"/>
  <c r="B1823" i="19"/>
  <c r="F1823" i="19" s="1"/>
  <c r="B1710" i="19"/>
  <c r="F1710" i="19" s="1"/>
  <c r="B1709" i="19"/>
  <c r="F1709" i="19" s="1"/>
  <c r="B1708" i="19"/>
  <c r="F1708" i="19" s="1"/>
  <c r="B1707" i="19"/>
  <c r="F1707" i="19" s="1"/>
  <c r="B1706" i="19"/>
  <c r="F1706" i="19" s="1"/>
  <c r="B1705" i="19"/>
  <c r="F1705" i="19" s="1"/>
  <c r="B1704" i="19"/>
  <c r="F1704" i="19" s="1"/>
  <c r="B1703" i="19"/>
  <c r="F1703" i="19" s="1"/>
  <c r="B965" i="19"/>
  <c r="B964" i="19"/>
  <c r="F964" i="19" s="1"/>
  <c r="B963" i="19"/>
  <c r="F963" i="19" s="1"/>
  <c r="B962" i="19"/>
  <c r="F962" i="19" s="1"/>
  <c r="B961" i="19"/>
  <c r="F961" i="19" s="1"/>
  <c r="B960" i="19"/>
  <c r="F960" i="19" s="1"/>
  <c r="B959" i="19"/>
  <c r="F959" i="19" s="1"/>
  <c r="B958" i="19"/>
  <c r="F958" i="19" s="1"/>
  <c r="B957" i="19"/>
  <c r="F957" i="19" s="1"/>
  <c r="B956" i="19"/>
  <c r="F956" i="19" s="1"/>
  <c r="B955" i="19"/>
  <c r="F955" i="19" s="1"/>
  <c r="B954" i="19"/>
  <c r="F954" i="19" s="1"/>
  <c r="B953" i="19"/>
  <c r="B952" i="19"/>
  <c r="F952" i="19" s="1"/>
  <c r="B951" i="19"/>
  <c r="F951" i="19" s="1"/>
  <c r="B950" i="19"/>
  <c r="F950" i="19" s="1"/>
  <c r="B949" i="19"/>
  <c r="B948" i="19"/>
  <c r="B947" i="19"/>
  <c r="F947" i="19" s="1"/>
  <c r="B946" i="19"/>
  <c r="F946" i="19" s="1"/>
  <c r="B945" i="19"/>
  <c r="F945" i="19" s="1"/>
  <c r="B944" i="19"/>
  <c r="F944" i="19" s="1"/>
  <c r="B943" i="19"/>
  <c r="F943" i="19" s="1"/>
  <c r="B942" i="19"/>
  <c r="F942" i="19" s="1"/>
  <c r="B941" i="19"/>
  <c r="F941" i="19" s="1"/>
  <c r="B940" i="19"/>
  <c r="B939" i="19"/>
  <c r="F939" i="19" s="1"/>
  <c r="B938" i="19"/>
  <c r="F938" i="19" s="1"/>
  <c r="B2166" i="19"/>
  <c r="B2165" i="19"/>
  <c r="F2165" i="19" s="1"/>
  <c r="B2164" i="19"/>
  <c r="F2164" i="19" s="1"/>
  <c r="B2163" i="19"/>
  <c r="F2163" i="19" s="1"/>
  <c r="B2162" i="19"/>
  <c r="F2162" i="19" s="1"/>
  <c r="B2161" i="19"/>
  <c r="F2161" i="19" s="1"/>
  <c r="B2160" i="19"/>
  <c r="F2160" i="19" s="1"/>
  <c r="B2159" i="19"/>
  <c r="F2159" i="19" s="1"/>
  <c r="B2078" i="19"/>
  <c r="F2078" i="19" s="1"/>
  <c r="B2077" i="19"/>
  <c r="F2077" i="19" s="1"/>
  <c r="B2076" i="19"/>
  <c r="F2076" i="19" s="1"/>
  <c r="B2075" i="19"/>
  <c r="F2075" i="19" s="1"/>
  <c r="B2074" i="19"/>
  <c r="F2074" i="19" s="1"/>
  <c r="B2073" i="19"/>
  <c r="F2073" i="19" s="1"/>
  <c r="B2072" i="19"/>
  <c r="F2072" i="19" s="1"/>
  <c r="B2071" i="19"/>
  <c r="F2071" i="19" s="1"/>
  <c r="B1822" i="19"/>
  <c r="F1822" i="19" s="1"/>
  <c r="B1821" i="19"/>
  <c r="F1821" i="19" s="1"/>
  <c r="B1820" i="19"/>
  <c r="B1819" i="19"/>
  <c r="F1819" i="19" s="1"/>
  <c r="B1818" i="19"/>
  <c r="F1818" i="19" s="1"/>
  <c r="B1817" i="19"/>
  <c r="F1817" i="19" s="1"/>
  <c r="B1816" i="19"/>
  <c r="F1816" i="19" s="1"/>
  <c r="B1815" i="19"/>
  <c r="B1702" i="19"/>
  <c r="F1702" i="19" s="1"/>
  <c r="B1701" i="19"/>
  <c r="F1701" i="19" s="1"/>
  <c r="B1700" i="19"/>
  <c r="B1699" i="19"/>
  <c r="F1699" i="19" s="1"/>
  <c r="B1698" i="19"/>
  <c r="F1698" i="19" s="1"/>
  <c r="B1697" i="19"/>
  <c r="F1697" i="19" s="1"/>
  <c r="B1696" i="19"/>
  <c r="F1696" i="19" s="1"/>
  <c r="B1695" i="19"/>
  <c r="F1695" i="19" s="1"/>
  <c r="B937" i="19"/>
  <c r="F937" i="19" s="1"/>
  <c r="B936" i="19"/>
  <c r="F936" i="19" s="1"/>
  <c r="B935" i="19"/>
  <c r="F935" i="19" s="1"/>
  <c r="B934" i="19"/>
  <c r="F934" i="19" s="1"/>
  <c r="B933" i="19"/>
  <c r="F933" i="19" s="1"/>
  <c r="B932" i="19"/>
  <c r="F932" i="19" s="1"/>
  <c r="B931" i="19"/>
  <c r="F931" i="19" s="1"/>
  <c r="B930" i="19"/>
  <c r="F930" i="19" s="1"/>
  <c r="B929" i="19"/>
  <c r="F929" i="19" s="1"/>
  <c r="B928" i="19"/>
  <c r="F928" i="19" s="1"/>
  <c r="B927" i="19"/>
  <c r="F927" i="19" s="1"/>
  <c r="B926" i="19"/>
  <c r="F926" i="19" s="1"/>
  <c r="B925" i="19"/>
  <c r="F925" i="19" s="1"/>
  <c r="B924" i="19"/>
  <c r="F924" i="19" s="1"/>
  <c r="B923" i="19"/>
  <c r="F923" i="19" s="1"/>
  <c r="B922" i="19"/>
  <c r="F922" i="19" s="1"/>
  <c r="B921" i="19"/>
  <c r="F921" i="19" s="1"/>
  <c r="B920" i="19"/>
  <c r="F920" i="19" s="1"/>
  <c r="B919" i="19"/>
  <c r="F919" i="19" s="1"/>
  <c r="B918" i="19"/>
  <c r="F918" i="19" s="1"/>
  <c r="B917" i="19"/>
  <c r="F917" i="19" s="1"/>
  <c r="B916" i="19"/>
  <c r="F916" i="19" s="1"/>
  <c r="B915" i="19"/>
  <c r="F915" i="19" s="1"/>
  <c r="B914" i="19"/>
  <c r="B913" i="19"/>
  <c r="F913" i="19" s="1"/>
  <c r="B912" i="19"/>
  <c r="F912" i="19" s="1"/>
  <c r="B911" i="19"/>
  <c r="F911" i="19" s="1"/>
  <c r="B910" i="19"/>
  <c r="F910" i="19" s="1"/>
  <c r="B2230" i="19"/>
  <c r="F2230" i="19" s="1"/>
  <c r="B2229" i="19"/>
  <c r="F2229" i="19" s="1"/>
  <c r="B2228" i="19"/>
  <c r="F2228" i="19" s="1"/>
  <c r="B2227" i="19"/>
  <c r="F2227" i="19" s="1"/>
  <c r="B2226" i="19"/>
  <c r="F2226" i="19" s="1"/>
  <c r="B2225" i="19"/>
  <c r="B2224" i="19"/>
  <c r="F2224" i="19" s="1"/>
  <c r="B2223" i="19"/>
  <c r="F2223" i="19" s="1"/>
  <c r="B2086" i="19"/>
  <c r="F2086" i="19" s="1"/>
  <c r="B2085" i="19"/>
  <c r="F2085" i="19" s="1"/>
  <c r="B2084" i="19"/>
  <c r="F2084" i="19" s="1"/>
  <c r="B2083" i="19"/>
  <c r="F2083" i="19" s="1"/>
  <c r="B2082" i="19"/>
  <c r="F2082" i="19" s="1"/>
  <c r="B2081" i="19"/>
  <c r="B2080" i="19"/>
  <c r="F2080" i="19" s="1"/>
  <c r="B2079" i="19"/>
  <c r="F2079" i="19" s="1"/>
  <c r="B1814" i="19"/>
  <c r="F1814" i="19" s="1"/>
  <c r="B1813" i="19"/>
  <c r="F1813" i="19" s="1"/>
  <c r="B1812" i="19"/>
  <c r="F1812" i="19" s="1"/>
  <c r="B1811" i="19"/>
  <c r="F1811" i="19" s="1"/>
  <c r="B1810" i="19"/>
  <c r="F1810" i="19" s="1"/>
  <c r="B1809" i="19"/>
  <c r="F1809" i="19" s="1"/>
  <c r="B1808" i="19"/>
  <c r="F1808" i="19" s="1"/>
  <c r="B1807" i="19"/>
  <c r="F1807" i="19" s="1"/>
  <c r="B1694" i="19"/>
  <c r="F1694" i="19" s="1"/>
  <c r="B1693" i="19"/>
  <c r="F1693" i="19" s="1"/>
  <c r="B1692" i="19"/>
  <c r="B1691" i="19"/>
  <c r="F1691" i="19" s="1"/>
  <c r="B1690" i="19"/>
  <c r="F1690" i="19" s="1"/>
  <c r="B1689" i="19"/>
  <c r="F1689" i="19" s="1"/>
  <c r="B1688" i="19"/>
  <c r="F1688" i="19" s="1"/>
  <c r="B1687" i="19"/>
  <c r="F1687" i="19" s="1"/>
  <c r="B909" i="19"/>
  <c r="F909" i="19" s="1"/>
  <c r="B908" i="19"/>
  <c r="F908" i="19" s="1"/>
  <c r="B907" i="19"/>
  <c r="F907" i="19" s="1"/>
  <c r="B906" i="19"/>
  <c r="F906" i="19" s="1"/>
  <c r="B905" i="19"/>
  <c r="F905" i="19" s="1"/>
  <c r="B904" i="19"/>
  <c r="F904" i="19" s="1"/>
  <c r="B903" i="19"/>
  <c r="F903" i="19" s="1"/>
  <c r="B902" i="19"/>
  <c r="F902" i="19" s="1"/>
  <c r="B901" i="19"/>
  <c r="F901" i="19" s="1"/>
  <c r="B900" i="19"/>
  <c r="F900" i="19" s="1"/>
  <c r="B899" i="19"/>
  <c r="F899" i="19" s="1"/>
  <c r="B898" i="19"/>
  <c r="F898" i="19" s="1"/>
  <c r="B897" i="19"/>
  <c r="F897" i="19" s="1"/>
  <c r="B896" i="19"/>
  <c r="F896" i="19" s="1"/>
  <c r="B895" i="19"/>
  <c r="F895" i="19" s="1"/>
  <c r="B894" i="19"/>
  <c r="F894" i="19" s="1"/>
  <c r="B893" i="19"/>
  <c r="F893" i="19" s="1"/>
  <c r="B892" i="19"/>
  <c r="F892" i="19" s="1"/>
  <c r="B891" i="19"/>
  <c r="F891" i="19" s="1"/>
  <c r="B890" i="19"/>
  <c r="F890" i="19" s="1"/>
  <c r="B889" i="19"/>
  <c r="F889" i="19" s="1"/>
  <c r="B888" i="19"/>
  <c r="F888" i="19" s="1"/>
  <c r="B887" i="19"/>
  <c r="F887" i="19" s="1"/>
  <c r="B886" i="19"/>
  <c r="F886" i="19" s="1"/>
  <c r="B885" i="19"/>
  <c r="F885" i="19" s="1"/>
  <c r="B884" i="19"/>
  <c r="F884" i="19" s="1"/>
  <c r="B883" i="19"/>
  <c r="F883" i="19" s="1"/>
  <c r="B882" i="19"/>
  <c r="B2158" i="19"/>
  <c r="F2158" i="19" s="1"/>
  <c r="B2157" i="19"/>
  <c r="F2157" i="19" s="1"/>
  <c r="B2156" i="19"/>
  <c r="F2156" i="19" s="1"/>
  <c r="B2155" i="19"/>
  <c r="F2155" i="19" s="1"/>
  <c r="B2154" i="19"/>
  <c r="F2154" i="19" s="1"/>
  <c r="B2153" i="19"/>
  <c r="F2153" i="19" s="1"/>
  <c r="B2152" i="19"/>
  <c r="F2152" i="19" s="1"/>
  <c r="B2151" i="19"/>
  <c r="F2151" i="19" s="1"/>
  <c r="B2070" i="19"/>
  <c r="F2070" i="19" s="1"/>
  <c r="B2069" i="19"/>
  <c r="F2069" i="19" s="1"/>
  <c r="B2068" i="19"/>
  <c r="F2068" i="19" s="1"/>
  <c r="B2067" i="19"/>
  <c r="F2067" i="19" s="1"/>
  <c r="B2066" i="19"/>
  <c r="F2066" i="19" s="1"/>
  <c r="B2065" i="19"/>
  <c r="F2065" i="19" s="1"/>
  <c r="B2064" i="19"/>
  <c r="F2064" i="19" s="1"/>
  <c r="B2063" i="19"/>
  <c r="B1806" i="19"/>
  <c r="F1806" i="19" s="1"/>
  <c r="B1805" i="19"/>
  <c r="F1805" i="19" s="1"/>
  <c r="B1804" i="19"/>
  <c r="B1803" i="19"/>
  <c r="F1803" i="19" s="1"/>
  <c r="B1802" i="19"/>
  <c r="F1802" i="19" s="1"/>
  <c r="B1801" i="19"/>
  <c r="F1801" i="19" s="1"/>
  <c r="B1800" i="19"/>
  <c r="F1800" i="19" s="1"/>
  <c r="B1799" i="19"/>
  <c r="F1799" i="19" s="1"/>
  <c r="B1686" i="19"/>
  <c r="F1686" i="19" s="1"/>
  <c r="B1685" i="19"/>
  <c r="B1684" i="19"/>
  <c r="F1684" i="19" s="1"/>
  <c r="B1683" i="19"/>
  <c r="F1683" i="19" s="1"/>
  <c r="B1682" i="19"/>
  <c r="F1682" i="19" s="1"/>
  <c r="B1681" i="19"/>
  <c r="F1681" i="19" s="1"/>
  <c r="B1680" i="19"/>
  <c r="F1680" i="19" s="1"/>
  <c r="B1679" i="19"/>
  <c r="F1679" i="19" s="1"/>
  <c r="B881" i="19"/>
  <c r="F881" i="19" s="1"/>
  <c r="B880" i="19"/>
  <c r="F880" i="19" s="1"/>
  <c r="B879" i="19"/>
  <c r="F879" i="19" s="1"/>
  <c r="B878" i="19"/>
  <c r="F878" i="19" s="1"/>
  <c r="B877" i="19"/>
  <c r="F877" i="19" s="1"/>
  <c r="B876" i="19"/>
  <c r="F876" i="19" s="1"/>
  <c r="B875" i="19"/>
  <c r="F875" i="19" s="1"/>
  <c r="B874" i="19"/>
  <c r="F874" i="19" s="1"/>
  <c r="B873" i="19"/>
  <c r="F873" i="19" s="1"/>
  <c r="B872" i="19"/>
  <c r="F872" i="19" s="1"/>
  <c r="B871" i="19"/>
  <c r="F871" i="19" s="1"/>
  <c r="B870" i="19"/>
  <c r="F870" i="19" s="1"/>
  <c r="B869" i="19"/>
  <c r="F869" i="19" s="1"/>
  <c r="B868" i="19"/>
  <c r="F868" i="19" s="1"/>
  <c r="B867" i="19"/>
  <c r="F867" i="19" s="1"/>
  <c r="B866" i="19"/>
  <c r="F866" i="19" s="1"/>
  <c r="B865" i="19"/>
  <c r="F865" i="19" s="1"/>
  <c r="B864" i="19"/>
  <c r="F864" i="19" s="1"/>
  <c r="B863" i="19"/>
  <c r="F863" i="19" s="1"/>
  <c r="B862" i="19"/>
  <c r="F862" i="19" s="1"/>
  <c r="B861" i="19"/>
  <c r="F861" i="19" s="1"/>
  <c r="B860" i="19"/>
  <c r="B859" i="19"/>
  <c r="F859" i="19" s="1"/>
  <c r="B858" i="19"/>
  <c r="F858" i="19" s="1"/>
  <c r="B857" i="19"/>
  <c r="F857" i="19" s="1"/>
  <c r="B856" i="19"/>
  <c r="F856" i="19" s="1"/>
  <c r="B855" i="19"/>
  <c r="F855" i="19" s="1"/>
  <c r="B854" i="19"/>
  <c r="F854" i="19" s="1"/>
  <c r="B2222" i="19"/>
  <c r="F2222" i="19" s="1"/>
  <c r="B2221" i="19"/>
  <c r="F2221" i="19" s="1"/>
  <c r="B2220" i="19"/>
  <c r="F2220" i="19" s="1"/>
  <c r="B2219" i="19"/>
  <c r="F2219" i="19" s="1"/>
  <c r="B2218" i="19"/>
  <c r="F2218" i="19" s="1"/>
  <c r="B2217" i="19"/>
  <c r="F2217" i="19" s="1"/>
  <c r="B2216" i="19"/>
  <c r="F2216" i="19" s="1"/>
  <c r="B2215" i="19"/>
  <c r="F2215" i="19" s="1"/>
  <c r="B2062" i="19"/>
  <c r="F2062" i="19" s="1"/>
  <c r="B2061" i="19"/>
  <c r="F2061" i="19" s="1"/>
  <c r="B2060" i="19"/>
  <c r="F2060" i="19" s="1"/>
  <c r="B2059" i="19"/>
  <c r="F2059" i="19" s="1"/>
  <c r="B2058" i="19"/>
  <c r="F2058" i="19" s="1"/>
  <c r="B2057" i="19"/>
  <c r="F2057" i="19" s="1"/>
  <c r="B2056" i="19"/>
  <c r="F2056" i="19" s="1"/>
  <c r="B2055" i="19"/>
  <c r="F2055" i="19" s="1"/>
  <c r="B1798" i="19"/>
  <c r="F1798" i="19" s="1"/>
  <c r="B1797" i="19"/>
  <c r="F1797" i="19" s="1"/>
  <c r="B1796" i="19"/>
  <c r="F1796" i="19" s="1"/>
  <c r="B1795" i="19"/>
  <c r="F1795" i="19" s="1"/>
  <c r="B1794" i="19"/>
  <c r="F1794" i="19" s="1"/>
  <c r="B1793" i="19"/>
  <c r="F1793" i="19" s="1"/>
  <c r="B1792" i="19"/>
  <c r="F1792" i="19" s="1"/>
  <c r="B1791" i="19"/>
  <c r="F1791" i="19" s="1"/>
  <c r="B1678" i="19"/>
  <c r="F1678" i="19" s="1"/>
  <c r="B1677" i="19"/>
  <c r="F1677" i="19" s="1"/>
  <c r="B1676" i="19"/>
  <c r="F1676" i="19" s="1"/>
  <c r="B1675" i="19"/>
  <c r="F1675" i="19" s="1"/>
  <c r="B1674" i="19"/>
  <c r="F1674" i="19" s="1"/>
  <c r="B1673" i="19"/>
  <c r="F1673" i="19" s="1"/>
  <c r="B1672" i="19"/>
  <c r="F1672" i="19" s="1"/>
  <c r="B1671" i="19"/>
  <c r="F1671" i="19" s="1"/>
  <c r="B853" i="19"/>
  <c r="F853" i="19" s="1"/>
  <c r="B852" i="19"/>
  <c r="F852" i="19" s="1"/>
  <c r="B851" i="19"/>
  <c r="F851" i="19" s="1"/>
  <c r="B850" i="19"/>
  <c r="F850" i="19" s="1"/>
  <c r="B849" i="19"/>
  <c r="F849" i="19" s="1"/>
  <c r="B848" i="19"/>
  <c r="F848" i="19" s="1"/>
  <c r="B847" i="19"/>
  <c r="F847" i="19" s="1"/>
  <c r="B846" i="19"/>
  <c r="F846" i="19" s="1"/>
  <c r="B845" i="19"/>
  <c r="F845" i="19" s="1"/>
  <c r="B844" i="19"/>
  <c r="F844" i="19" s="1"/>
  <c r="B843" i="19"/>
  <c r="F843" i="19" s="1"/>
  <c r="B842" i="19"/>
  <c r="F842" i="19" s="1"/>
  <c r="B841" i="19"/>
  <c r="F841" i="19" s="1"/>
  <c r="B840" i="19"/>
  <c r="F840" i="19" s="1"/>
  <c r="B839" i="19"/>
  <c r="F839" i="19" s="1"/>
  <c r="B838" i="19"/>
  <c r="F838" i="19" s="1"/>
  <c r="B837" i="19"/>
  <c r="F837" i="19" s="1"/>
  <c r="B836" i="19"/>
  <c r="F836" i="19" s="1"/>
  <c r="B835" i="19"/>
  <c r="F835" i="19" s="1"/>
  <c r="B834" i="19"/>
  <c r="F834" i="19" s="1"/>
  <c r="B833" i="19"/>
  <c r="F833" i="19" s="1"/>
  <c r="B832" i="19"/>
  <c r="F832" i="19" s="1"/>
  <c r="B831" i="19"/>
  <c r="F831" i="19" s="1"/>
  <c r="B830" i="19"/>
  <c r="F830" i="19" s="1"/>
  <c r="B829" i="19"/>
  <c r="F829" i="19" s="1"/>
  <c r="B828" i="19"/>
  <c r="F828" i="19" s="1"/>
  <c r="B827" i="19"/>
  <c r="F827" i="19" s="1"/>
  <c r="B826" i="19"/>
  <c r="F826" i="19" s="1"/>
  <c r="B2150" i="19"/>
  <c r="B2149" i="19"/>
  <c r="B2148" i="19"/>
  <c r="B2147" i="19"/>
  <c r="B2146" i="19"/>
  <c r="B2145" i="19"/>
  <c r="B2144" i="19"/>
  <c r="B2143" i="19"/>
  <c r="B2054" i="19"/>
  <c r="F2054" i="19" s="1"/>
  <c r="B2053" i="19"/>
  <c r="F2053" i="19" s="1"/>
  <c r="B2052" i="19"/>
  <c r="F2052" i="19" s="1"/>
  <c r="B2051" i="19"/>
  <c r="F2051" i="19" s="1"/>
  <c r="B2050" i="19"/>
  <c r="F2050" i="19" s="1"/>
  <c r="B2049" i="19"/>
  <c r="F2049" i="19" s="1"/>
  <c r="B2048" i="19"/>
  <c r="F2048" i="19" s="1"/>
  <c r="B2047" i="19"/>
  <c r="F2047" i="19" s="1"/>
  <c r="B1790" i="19"/>
  <c r="F1790" i="19" s="1"/>
  <c r="B1789" i="19"/>
  <c r="F1789" i="19" s="1"/>
  <c r="B1788" i="19"/>
  <c r="F1788" i="19" s="1"/>
  <c r="B1787" i="19"/>
  <c r="F1787" i="19" s="1"/>
  <c r="B1786" i="19"/>
  <c r="F1786" i="19" s="1"/>
  <c r="B1785" i="19"/>
  <c r="F1785" i="19" s="1"/>
  <c r="B1784" i="19"/>
  <c r="F1784" i="19" s="1"/>
  <c r="B1783" i="19"/>
  <c r="F1783" i="19" s="1"/>
  <c r="B1670" i="19"/>
  <c r="F1670" i="19" s="1"/>
  <c r="B1669" i="19"/>
  <c r="F1669" i="19" s="1"/>
  <c r="B1668" i="19"/>
  <c r="F1668" i="19" s="1"/>
  <c r="B1667" i="19"/>
  <c r="F1667" i="19" s="1"/>
  <c r="B1666" i="19"/>
  <c r="F1666" i="19" s="1"/>
  <c r="B1665" i="19"/>
  <c r="F1665" i="19" s="1"/>
  <c r="B1664" i="19"/>
  <c r="F1664" i="19" s="1"/>
  <c r="B1663" i="19"/>
  <c r="F1663" i="19" s="1"/>
  <c r="B825" i="19"/>
  <c r="B824" i="19"/>
  <c r="B823" i="19"/>
  <c r="B822" i="19"/>
  <c r="B821" i="19"/>
  <c r="B820" i="19"/>
  <c r="B819" i="19"/>
  <c r="B818" i="19"/>
  <c r="B817" i="19"/>
  <c r="B816" i="19"/>
  <c r="B815" i="19"/>
  <c r="B814" i="19"/>
  <c r="B813" i="19"/>
  <c r="B812" i="19"/>
  <c r="B811" i="19"/>
  <c r="F811" i="19" s="1"/>
  <c r="B810" i="19"/>
  <c r="F810" i="19" s="1"/>
  <c r="B809" i="19"/>
  <c r="F809" i="19" s="1"/>
  <c r="B808" i="19"/>
  <c r="F808" i="19" s="1"/>
  <c r="B807" i="19"/>
  <c r="F807" i="19" s="1"/>
  <c r="B806" i="19"/>
  <c r="F806" i="19" s="1"/>
  <c r="B805" i="19"/>
  <c r="F805" i="19" s="1"/>
  <c r="B804" i="19"/>
  <c r="F804" i="19" s="1"/>
  <c r="B803" i="19"/>
  <c r="F803" i="19" s="1"/>
  <c r="B802" i="19"/>
  <c r="F802" i="19" s="1"/>
  <c r="B801" i="19"/>
  <c r="F801" i="19" s="1"/>
  <c r="B800" i="19"/>
  <c r="F800" i="19" s="1"/>
  <c r="B799" i="19"/>
  <c r="F799" i="19" s="1"/>
  <c r="B798" i="19"/>
  <c r="F798" i="19" s="1"/>
  <c r="B770" i="19"/>
  <c r="F770" i="19" s="1"/>
  <c r="B2142" i="19"/>
  <c r="F2142" i="19" s="1"/>
  <c r="B2141" i="19"/>
  <c r="F2141" i="19" s="1"/>
  <c r="B2140" i="19"/>
  <c r="F2140" i="19" s="1"/>
  <c r="B2139" i="19"/>
  <c r="F2139" i="19" s="1"/>
  <c r="B2138" i="19"/>
  <c r="F2138" i="19" s="1"/>
  <c r="B2137" i="19"/>
  <c r="F2137" i="19" s="1"/>
  <c r="B2136" i="19"/>
  <c r="F2136" i="19" s="1"/>
  <c r="B2135" i="19"/>
  <c r="F2135" i="19" s="1"/>
  <c r="B2046" i="19"/>
  <c r="B2045" i="19"/>
  <c r="F2045" i="19" s="1"/>
  <c r="B2044" i="19"/>
  <c r="F2044" i="19" s="1"/>
  <c r="B2043" i="19"/>
  <c r="F2043" i="19" s="1"/>
  <c r="B2042" i="19"/>
  <c r="F2042" i="19" s="1"/>
  <c r="B2041" i="19"/>
  <c r="F2041" i="19" s="1"/>
  <c r="B2040" i="19"/>
  <c r="F2040" i="19" s="1"/>
  <c r="B2039" i="19"/>
  <c r="B1782" i="19"/>
  <c r="B1781" i="19"/>
  <c r="B1780" i="19"/>
  <c r="B1779" i="19"/>
  <c r="B1778" i="19"/>
  <c r="B1777" i="19"/>
  <c r="B1776" i="19"/>
  <c r="B1775" i="19"/>
  <c r="B1662" i="19"/>
  <c r="F1662" i="19" s="1"/>
  <c r="B1661" i="19"/>
  <c r="F1661" i="19" s="1"/>
  <c r="B1660" i="19"/>
  <c r="B1659" i="19"/>
  <c r="F1659" i="19" s="1"/>
  <c r="B1658" i="19"/>
  <c r="F1658" i="19" s="1"/>
  <c r="B1657" i="19"/>
  <c r="F1657" i="19" s="1"/>
  <c r="B1656" i="19"/>
  <c r="F1656" i="19" s="1"/>
  <c r="B1655" i="19"/>
  <c r="F1655" i="19" s="1"/>
  <c r="B797" i="19"/>
  <c r="F797" i="19" s="1"/>
  <c r="B796" i="19"/>
  <c r="F796" i="19" s="1"/>
  <c r="B795" i="19"/>
  <c r="F795" i="19" s="1"/>
  <c r="B794" i="19"/>
  <c r="F794" i="19" s="1"/>
  <c r="B793" i="19"/>
  <c r="F793" i="19" s="1"/>
  <c r="B792" i="19"/>
  <c r="F792" i="19" s="1"/>
  <c r="B791" i="19"/>
  <c r="F791" i="19" s="1"/>
  <c r="B790" i="19"/>
  <c r="F790" i="19" s="1"/>
  <c r="B789" i="19"/>
  <c r="F789" i="19" s="1"/>
  <c r="B788" i="19"/>
  <c r="F788" i="19" s="1"/>
  <c r="B787" i="19"/>
  <c r="F787" i="19" s="1"/>
  <c r="B786" i="19"/>
  <c r="F786" i="19" s="1"/>
  <c r="B785" i="19"/>
  <c r="F785" i="19" s="1"/>
  <c r="B784" i="19"/>
  <c r="F784" i="19" s="1"/>
  <c r="B783" i="19"/>
  <c r="F783" i="19" s="1"/>
  <c r="B782" i="19"/>
  <c r="F782" i="19" s="1"/>
  <c r="B781" i="19"/>
  <c r="F781" i="19" s="1"/>
  <c r="B780" i="19"/>
  <c r="F780" i="19" s="1"/>
  <c r="B779" i="19"/>
  <c r="F779" i="19" s="1"/>
  <c r="B778" i="19"/>
  <c r="F778" i="19" s="1"/>
  <c r="B777" i="19"/>
  <c r="F777" i="19" s="1"/>
  <c r="B776" i="19"/>
  <c r="F776" i="19" s="1"/>
  <c r="B775" i="19"/>
  <c r="B774" i="19"/>
  <c r="F774" i="19" s="1"/>
  <c r="B773" i="19"/>
  <c r="F773" i="19" s="1"/>
  <c r="B772" i="19"/>
  <c r="F772" i="19" s="1"/>
  <c r="B771" i="19"/>
  <c r="F771" i="19" s="1"/>
  <c r="B2134" i="19"/>
  <c r="F2134" i="19" s="1"/>
  <c r="B2133" i="19"/>
  <c r="F2133" i="19" s="1"/>
  <c r="B2132" i="19"/>
  <c r="F2132" i="19" s="1"/>
  <c r="B2131" i="19"/>
  <c r="F2131" i="19" s="1"/>
  <c r="B2130" i="19"/>
  <c r="F2130" i="19" s="1"/>
  <c r="B2129" i="19"/>
  <c r="F2129" i="19" s="1"/>
  <c r="B2128" i="19"/>
  <c r="F2128" i="19" s="1"/>
  <c r="B2127" i="19"/>
  <c r="F2127" i="19" s="1"/>
  <c r="B2038" i="19"/>
  <c r="F2038" i="19" s="1"/>
  <c r="B2037" i="19"/>
  <c r="F2037" i="19" s="1"/>
  <c r="B2036" i="19"/>
  <c r="F2036" i="19" s="1"/>
  <c r="B2035" i="19"/>
  <c r="F2035" i="19" s="1"/>
  <c r="B2034" i="19"/>
  <c r="F2034" i="19" s="1"/>
  <c r="B2033" i="19"/>
  <c r="F2033" i="19" s="1"/>
  <c r="B2032" i="19"/>
  <c r="F2032" i="19" s="1"/>
  <c r="B2031" i="19"/>
  <c r="F2031" i="19" s="1"/>
  <c r="B1774" i="19"/>
  <c r="B1773" i="19"/>
  <c r="B1772" i="19"/>
  <c r="B1771" i="19"/>
  <c r="B1770" i="19"/>
  <c r="B1769" i="19"/>
  <c r="B1768" i="19"/>
  <c r="B1767" i="19"/>
  <c r="B1654" i="19"/>
  <c r="F1654" i="19" s="1"/>
  <c r="B1653" i="19"/>
  <c r="F1653" i="19" s="1"/>
  <c r="B1652" i="19"/>
  <c r="F1652" i="19" s="1"/>
  <c r="B1651" i="19"/>
  <c r="F1651" i="19" s="1"/>
  <c r="B1650" i="19"/>
  <c r="F1650" i="19" s="1"/>
  <c r="B1649" i="19"/>
  <c r="F1649" i="19" s="1"/>
  <c r="B1648" i="19"/>
  <c r="F1648" i="19" s="1"/>
  <c r="B1647" i="19"/>
  <c r="F1647" i="19" s="1"/>
  <c r="B769" i="19"/>
  <c r="F769" i="19" s="1"/>
  <c r="B768" i="19"/>
  <c r="F768" i="19" s="1"/>
  <c r="B767" i="19"/>
  <c r="F767" i="19" s="1"/>
  <c r="B766" i="19"/>
  <c r="F766" i="19" s="1"/>
  <c r="B765" i="19"/>
  <c r="F765" i="19" s="1"/>
  <c r="B764" i="19"/>
  <c r="F764" i="19" s="1"/>
  <c r="B763" i="19"/>
  <c r="F763" i="19" s="1"/>
  <c r="B762" i="19"/>
  <c r="F762" i="19" s="1"/>
  <c r="B761" i="19"/>
  <c r="F761" i="19" s="1"/>
  <c r="B760" i="19"/>
  <c r="F760" i="19" s="1"/>
  <c r="B759" i="19"/>
  <c r="F759" i="19" s="1"/>
  <c r="B758" i="19"/>
  <c r="F758" i="19" s="1"/>
  <c r="B757" i="19"/>
  <c r="F757" i="19" s="1"/>
  <c r="B756" i="19"/>
  <c r="F756" i="19" s="1"/>
  <c r="B755" i="19"/>
  <c r="F755" i="19" s="1"/>
  <c r="B754" i="19"/>
  <c r="F754" i="19" s="1"/>
  <c r="B753" i="19"/>
  <c r="F753" i="19" s="1"/>
  <c r="B752" i="19"/>
  <c r="F752" i="19" s="1"/>
  <c r="B751" i="19"/>
  <c r="F751" i="19" s="1"/>
  <c r="B750" i="19"/>
  <c r="F750" i="19" s="1"/>
  <c r="B749" i="19"/>
  <c r="F749" i="19" s="1"/>
  <c r="B748" i="19"/>
  <c r="F748" i="19" s="1"/>
  <c r="B747" i="19"/>
  <c r="F747" i="19" s="1"/>
  <c r="B746" i="19"/>
  <c r="F746" i="19" s="1"/>
  <c r="B745" i="19"/>
  <c r="F745" i="19" s="1"/>
  <c r="B744" i="19"/>
  <c r="F744" i="19" s="1"/>
  <c r="B743" i="19"/>
  <c r="F743" i="19" s="1"/>
  <c r="B742" i="19"/>
  <c r="F742" i="19" s="1"/>
  <c r="B2126" i="19"/>
  <c r="F2126" i="19" s="1"/>
  <c r="B2125" i="19"/>
  <c r="F2125" i="19" s="1"/>
  <c r="B2124" i="19"/>
  <c r="F2124" i="19" s="1"/>
  <c r="B2123" i="19"/>
  <c r="F2123" i="19" s="1"/>
  <c r="B2122" i="19"/>
  <c r="F2122" i="19" s="1"/>
  <c r="B2121" i="19"/>
  <c r="F2121" i="19" s="1"/>
  <c r="B2120" i="19"/>
  <c r="F2120" i="19" s="1"/>
  <c r="B2119" i="19"/>
  <c r="F2119" i="19" s="1"/>
  <c r="B2030" i="19"/>
  <c r="F2030" i="19" s="1"/>
  <c r="B2029" i="19"/>
  <c r="B2028" i="19"/>
  <c r="F2028" i="19" s="1"/>
  <c r="B2027" i="19"/>
  <c r="F2027" i="19" s="1"/>
  <c r="B2026" i="19"/>
  <c r="F2026" i="19" s="1"/>
  <c r="B2025" i="19"/>
  <c r="B2024" i="19"/>
  <c r="F2024" i="19" s="1"/>
  <c r="B2023" i="19"/>
  <c r="F2023" i="19" s="1"/>
  <c r="B1766" i="19"/>
  <c r="F1766" i="19" s="1"/>
  <c r="B1765" i="19"/>
  <c r="F1765" i="19" s="1"/>
  <c r="B1764" i="19"/>
  <c r="F1764" i="19" s="1"/>
  <c r="B1763" i="19"/>
  <c r="F1763" i="19" s="1"/>
  <c r="B1762" i="19"/>
  <c r="F1762" i="19" s="1"/>
  <c r="B1761" i="19"/>
  <c r="F1761" i="19" s="1"/>
  <c r="B1760" i="19"/>
  <c r="F1760" i="19" s="1"/>
  <c r="B1759" i="19"/>
  <c r="B1646" i="19"/>
  <c r="F1646" i="19" s="1"/>
  <c r="B741" i="19"/>
  <c r="F741" i="19" s="1"/>
  <c r="B740" i="19"/>
  <c r="B739" i="19"/>
  <c r="F739" i="19" s="1"/>
  <c r="B738" i="19"/>
  <c r="B737" i="19"/>
  <c r="F737" i="19" s="1"/>
  <c r="B736" i="19"/>
  <c r="F736" i="19" s="1"/>
  <c r="B735" i="19"/>
  <c r="F735" i="19" s="1"/>
  <c r="B734" i="19"/>
  <c r="F734" i="19" s="1"/>
  <c r="B733" i="19"/>
  <c r="F733" i="19" s="1"/>
  <c r="B732" i="19"/>
  <c r="F732" i="19" s="1"/>
  <c r="B731" i="19"/>
  <c r="F731" i="19" s="1"/>
  <c r="B730" i="19"/>
  <c r="F730" i="19" s="1"/>
  <c r="B729" i="19"/>
  <c r="F729" i="19" s="1"/>
  <c r="B728" i="19"/>
  <c r="F728" i="19" s="1"/>
  <c r="B727" i="19"/>
  <c r="F727" i="19" s="1"/>
  <c r="B726" i="19"/>
  <c r="F726" i="19" s="1"/>
  <c r="B725" i="19"/>
  <c r="F725" i="19" s="1"/>
  <c r="B724" i="19"/>
  <c r="F724" i="19" s="1"/>
  <c r="B723" i="19"/>
  <c r="F723" i="19" s="1"/>
  <c r="B722" i="19"/>
  <c r="F722" i="19" s="1"/>
  <c r="B721" i="19"/>
  <c r="F721" i="19" s="1"/>
  <c r="B720" i="19"/>
  <c r="F720" i="19" s="1"/>
  <c r="B719" i="19"/>
  <c r="F719" i="19" s="1"/>
  <c r="B718" i="19"/>
  <c r="F718" i="19" s="1"/>
  <c r="B717" i="19"/>
  <c r="F717" i="19" s="1"/>
  <c r="B716" i="19"/>
  <c r="F716" i="19" s="1"/>
  <c r="B715" i="19"/>
  <c r="F715" i="19" s="1"/>
  <c r="B714" i="19"/>
  <c r="F714" i="19" s="1"/>
  <c r="B1644" i="19"/>
  <c r="F1644" i="19" s="1"/>
  <c r="B1643" i="19"/>
  <c r="F1643" i="19" s="1"/>
  <c r="B1642" i="19"/>
  <c r="F1642" i="19" s="1"/>
  <c r="B1641" i="19"/>
  <c r="F1641" i="19" s="1"/>
  <c r="B1640" i="19"/>
  <c r="F1640" i="19" s="1"/>
  <c r="B1639" i="19"/>
  <c r="F1639" i="19" s="1"/>
  <c r="B2118" i="19"/>
  <c r="F2118" i="19" s="1"/>
  <c r="B2117" i="19"/>
  <c r="F2117" i="19" s="1"/>
  <c r="B2116" i="19"/>
  <c r="F2116" i="19" s="1"/>
  <c r="B2115" i="19"/>
  <c r="F2115" i="19" s="1"/>
  <c r="B2114" i="19"/>
  <c r="F2114" i="19" s="1"/>
  <c r="B2113" i="19"/>
  <c r="F2113" i="19" s="1"/>
  <c r="B2112" i="19"/>
  <c r="F2112" i="19" s="1"/>
  <c r="B2111" i="19"/>
  <c r="F2111" i="19" s="1"/>
  <c r="B2022" i="19"/>
  <c r="F2022" i="19" s="1"/>
  <c r="B2021" i="19"/>
  <c r="F2021" i="19" s="1"/>
  <c r="B2020" i="19"/>
  <c r="F2020" i="19" s="1"/>
  <c r="B2019" i="19"/>
  <c r="F2019" i="19" s="1"/>
  <c r="B2018" i="19"/>
  <c r="F2018" i="19" s="1"/>
  <c r="B2017" i="19"/>
  <c r="F2017" i="19" s="1"/>
  <c r="B2016" i="19"/>
  <c r="F2016" i="19" s="1"/>
  <c r="B2015" i="19"/>
  <c r="F2015" i="19" s="1"/>
  <c r="B1758" i="19"/>
  <c r="F1758" i="19" s="1"/>
  <c r="B1757" i="19"/>
  <c r="F1757" i="19" s="1"/>
  <c r="B1756" i="19"/>
  <c r="B1755" i="19"/>
  <c r="F1755" i="19" s="1"/>
  <c r="B1754" i="19"/>
  <c r="B1753" i="19"/>
  <c r="F1753" i="19" s="1"/>
  <c r="B1752" i="19"/>
  <c r="F1752" i="19" s="1"/>
  <c r="B1751" i="19"/>
  <c r="F1751" i="19" s="1"/>
  <c r="B713" i="19"/>
  <c r="F713" i="19" s="1"/>
  <c r="B712" i="19"/>
  <c r="F712" i="19" s="1"/>
  <c r="B711" i="19"/>
  <c r="F711" i="19" s="1"/>
  <c r="B710" i="19"/>
  <c r="F710" i="19" s="1"/>
  <c r="B709" i="19"/>
  <c r="F709" i="19" s="1"/>
  <c r="B708" i="19"/>
  <c r="F708" i="19" s="1"/>
  <c r="B707" i="19"/>
  <c r="F707" i="19" s="1"/>
  <c r="B706" i="19"/>
  <c r="F706" i="19" s="1"/>
  <c r="B705" i="19"/>
  <c r="F705" i="19" s="1"/>
  <c r="B704" i="19"/>
  <c r="B703" i="19"/>
  <c r="F703" i="19" s="1"/>
  <c r="B702" i="19"/>
  <c r="F702" i="19" s="1"/>
  <c r="B701" i="19"/>
  <c r="F701" i="19" s="1"/>
  <c r="B700" i="19"/>
  <c r="F700" i="19" s="1"/>
  <c r="B699" i="19"/>
  <c r="F699" i="19" s="1"/>
  <c r="B698" i="19"/>
  <c r="F698" i="19" s="1"/>
  <c r="B697" i="19"/>
  <c r="F697" i="19" s="1"/>
  <c r="B696" i="19"/>
  <c r="F696" i="19" s="1"/>
  <c r="B695" i="19"/>
  <c r="F695" i="19" s="1"/>
  <c r="B694" i="19"/>
  <c r="F694" i="19" s="1"/>
  <c r="B693" i="19"/>
  <c r="F693" i="19" s="1"/>
  <c r="B692" i="19"/>
  <c r="F692" i="19" s="1"/>
  <c r="B691" i="19"/>
  <c r="F691" i="19" s="1"/>
  <c r="B690" i="19"/>
  <c r="F690" i="19" s="1"/>
  <c r="B689" i="19"/>
  <c r="F689" i="19" s="1"/>
  <c r="B688" i="19"/>
  <c r="F688" i="19" s="1"/>
  <c r="B687" i="19"/>
  <c r="F687" i="19" s="1"/>
  <c r="B686" i="19"/>
  <c r="F686" i="19" s="1"/>
  <c r="B1637" i="19"/>
  <c r="F1637" i="19" s="1"/>
  <c r="B1636" i="19"/>
  <c r="F1636" i="19" s="1"/>
  <c r="B1635" i="19"/>
  <c r="F1635" i="19" s="1"/>
  <c r="B1634" i="19"/>
  <c r="F1634" i="19" s="1"/>
  <c r="B1633" i="19"/>
  <c r="F1633" i="19" s="1"/>
  <c r="B1632" i="19"/>
  <c r="B1631" i="19"/>
  <c r="F1631" i="19" s="1"/>
  <c r="B2206" i="19"/>
  <c r="F2206" i="19" s="1"/>
  <c r="B2205" i="19"/>
  <c r="F2205" i="19" s="1"/>
  <c r="B2204" i="19"/>
  <c r="F2204" i="19" s="1"/>
  <c r="B2203" i="19"/>
  <c r="F2203" i="19" s="1"/>
  <c r="B2202" i="19"/>
  <c r="F2202" i="19" s="1"/>
  <c r="B2201" i="19"/>
  <c r="F2201" i="19" s="1"/>
  <c r="B2200" i="19"/>
  <c r="F2200" i="19" s="1"/>
  <c r="B2199" i="19"/>
  <c r="F2199" i="19" s="1"/>
  <c r="B2014" i="19"/>
  <c r="F2014" i="19" s="1"/>
  <c r="B2013" i="19"/>
  <c r="F2013" i="19" s="1"/>
  <c r="B2012" i="19"/>
  <c r="F2012" i="19" s="1"/>
  <c r="B2011" i="19"/>
  <c r="F2011" i="19" s="1"/>
  <c r="B2010" i="19"/>
  <c r="F2010" i="19" s="1"/>
  <c r="B2009" i="19"/>
  <c r="F2009" i="19" s="1"/>
  <c r="B2008" i="19"/>
  <c r="F2008" i="19" s="1"/>
  <c r="B2007" i="19"/>
  <c r="F2007" i="19" s="1"/>
  <c r="B1862" i="19"/>
  <c r="F1862" i="19" s="1"/>
  <c r="B1861" i="19"/>
  <c r="F1861" i="19" s="1"/>
  <c r="B1860" i="19"/>
  <c r="F1860" i="19" s="1"/>
  <c r="B1859" i="19"/>
  <c r="F1859" i="19" s="1"/>
  <c r="B1858" i="19"/>
  <c r="F1858" i="19" s="1"/>
  <c r="B1857" i="19"/>
  <c r="F1857" i="19" s="1"/>
  <c r="B1856" i="19"/>
  <c r="F1856" i="19" s="1"/>
  <c r="B1855" i="19"/>
  <c r="F1855" i="19" s="1"/>
  <c r="B1742" i="19"/>
  <c r="F1742" i="19" s="1"/>
  <c r="B1741" i="19"/>
  <c r="B1740" i="19"/>
  <c r="F1740" i="19" s="1"/>
  <c r="B1739" i="19"/>
  <c r="F1739" i="19" s="1"/>
  <c r="B1738" i="19"/>
  <c r="F1738" i="19" s="1"/>
  <c r="B1737" i="19"/>
  <c r="F1737" i="19" s="1"/>
  <c r="B1736" i="19"/>
  <c r="F1736" i="19" s="1"/>
  <c r="B1735" i="19"/>
  <c r="F1735" i="19" s="1"/>
  <c r="B1077" i="19"/>
  <c r="F1077" i="19" s="1"/>
  <c r="B1076" i="19"/>
  <c r="F1076" i="19" s="1"/>
  <c r="B1075" i="19"/>
  <c r="F1075" i="19" s="1"/>
  <c r="B1074" i="19"/>
  <c r="F1074" i="19" s="1"/>
  <c r="B1073" i="19"/>
  <c r="B1072" i="19"/>
  <c r="F1072" i="19" s="1"/>
  <c r="B1071" i="19"/>
  <c r="F1071" i="19" s="1"/>
  <c r="B1070" i="19"/>
  <c r="F1070" i="19" s="1"/>
  <c r="B1069" i="19"/>
  <c r="F1069" i="19" s="1"/>
  <c r="B1068" i="19"/>
  <c r="F1068" i="19" s="1"/>
  <c r="B1067" i="19"/>
  <c r="F1067" i="19" s="1"/>
  <c r="B1066" i="19"/>
  <c r="F1066" i="19" s="1"/>
  <c r="B1065" i="19"/>
  <c r="F1065" i="19" s="1"/>
  <c r="B1064" i="19"/>
  <c r="F1064" i="19" s="1"/>
  <c r="B1063" i="19"/>
  <c r="F1063" i="19" s="1"/>
  <c r="B1062" i="19"/>
  <c r="F1062" i="19" s="1"/>
  <c r="B1061" i="19"/>
  <c r="F1061" i="19" s="1"/>
  <c r="B1060" i="19"/>
  <c r="F1060" i="19" s="1"/>
  <c r="B1059" i="19"/>
  <c r="F1059" i="19" s="1"/>
  <c r="B1058" i="19"/>
  <c r="F1058" i="19" s="1"/>
  <c r="B1057" i="19"/>
  <c r="F1057" i="19" s="1"/>
  <c r="B1056" i="19"/>
  <c r="B1055" i="19"/>
  <c r="F1055" i="19" s="1"/>
  <c r="B1054" i="19"/>
  <c r="F1054" i="19" s="1"/>
  <c r="B1053" i="19"/>
  <c r="F1053" i="19" s="1"/>
  <c r="B1052" i="19"/>
  <c r="F1052" i="19" s="1"/>
  <c r="B1051" i="19"/>
  <c r="F1051" i="19" s="1"/>
  <c r="B1050" i="19"/>
  <c r="B2214" i="19"/>
  <c r="F2214" i="19" s="1"/>
  <c r="B2213" i="19"/>
  <c r="F2213" i="19" s="1"/>
  <c r="B2212" i="19"/>
  <c r="F2212" i="19" s="1"/>
  <c r="B2211" i="19"/>
  <c r="F2211" i="19" s="1"/>
  <c r="B2210" i="19"/>
  <c r="B2209" i="19"/>
  <c r="B2208" i="19"/>
  <c r="F2208" i="19" s="1"/>
  <c r="B2207" i="19"/>
  <c r="F2207" i="19" s="1"/>
  <c r="B2006" i="19"/>
  <c r="F2006" i="19" s="1"/>
  <c r="B2005" i="19"/>
  <c r="F2005" i="19" s="1"/>
  <c r="B2004" i="19"/>
  <c r="F2004" i="19" s="1"/>
  <c r="B2003" i="19"/>
  <c r="F2003" i="19" s="1"/>
  <c r="B2002" i="19"/>
  <c r="F2002" i="19" s="1"/>
  <c r="B2001" i="19"/>
  <c r="F2001" i="19" s="1"/>
  <c r="B2000" i="19"/>
  <c r="F2000" i="19" s="1"/>
  <c r="B1999" i="19"/>
  <c r="F1999" i="19" s="1"/>
  <c r="B1870" i="19"/>
  <c r="F1870" i="19" s="1"/>
  <c r="B1869" i="19"/>
  <c r="F1869" i="19" s="1"/>
  <c r="B1868" i="19"/>
  <c r="F1868" i="19" s="1"/>
  <c r="B1867" i="19"/>
  <c r="F1867" i="19" s="1"/>
  <c r="B1866" i="19"/>
  <c r="F1866" i="19" s="1"/>
  <c r="B1865" i="19"/>
  <c r="F1865" i="19" s="1"/>
  <c r="B1864" i="19"/>
  <c r="F1864" i="19" s="1"/>
  <c r="B1863" i="19"/>
  <c r="F1863" i="19" s="1"/>
  <c r="B1750" i="19"/>
  <c r="F1750" i="19" s="1"/>
  <c r="B1749" i="19"/>
  <c r="F1749" i="19" s="1"/>
  <c r="B1748" i="19"/>
  <c r="F1748" i="19" s="1"/>
  <c r="B1747" i="19"/>
  <c r="F1747" i="19" s="1"/>
  <c r="B1746" i="19"/>
  <c r="F1746" i="19" s="1"/>
  <c r="B1745" i="19"/>
  <c r="F1745" i="19" s="1"/>
  <c r="B1744" i="19"/>
  <c r="F1744" i="19" s="1"/>
  <c r="B1743" i="19"/>
  <c r="F1743" i="19" s="1"/>
  <c r="B1105" i="19"/>
  <c r="F1105" i="19" s="1"/>
  <c r="B1104" i="19"/>
  <c r="F1104" i="19" s="1"/>
  <c r="B1103" i="19"/>
  <c r="F1103" i="19" s="1"/>
  <c r="B1102" i="19"/>
  <c r="F1102" i="19" s="1"/>
  <c r="B1101" i="19"/>
  <c r="F1101" i="19" s="1"/>
  <c r="B1100" i="19"/>
  <c r="F1100" i="19" s="1"/>
  <c r="B1099" i="19"/>
  <c r="F1099" i="19" s="1"/>
  <c r="B1098" i="19"/>
  <c r="F1098" i="19" s="1"/>
  <c r="B1097" i="19"/>
  <c r="F1097" i="19" s="1"/>
  <c r="B1096" i="19"/>
  <c r="F1096" i="19" s="1"/>
  <c r="B1095" i="19"/>
  <c r="F1095" i="19" s="1"/>
  <c r="B1094" i="19"/>
  <c r="F1094" i="19" s="1"/>
  <c r="B1093" i="19"/>
  <c r="B1092" i="19"/>
  <c r="F1092" i="19" s="1"/>
  <c r="B1091" i="19"/>
  <c r="F1091" i="19" s="1"/>
  <c r="B1090" i="19"/>
  <c r="F1090" i="19" s="1"/>
  <c r="B1089" i="19"/>
  <c r="F1089" i="19" s="1"/>
  <c r="B1088" i="19"/>
  <c r="F1088" i="19" s="1"/>
  <c r="B1087" i="19"/>
  <c r="F1087" i="19" s="1"/>
  <c r="B1086" i="19"/>
  <c r="F1086" i="19" s="1"/>
  <c r="B1085" i="19"/>
  <c r="F1085" i="19" s="1"/>
  <c r="B1084" i="19"/>
  <c r="F1084" i="19" s="1"/>
  <c r="B1083" i="19"/>
  <c r="F1083" i="19" s="1"/>
  <c r="B1082" i="19"/>
  <c r="F1082" i="19" s="1"/>
  <c r="B1081" i="19"/>
  <c r="F1081" i="19" s="1"/>
  <c r="B1080" i="19"/>
  <c r="F1080" i="19" s="1"/>
  <c r="B1079" i="19"/>
  <c r="F1079" i="19" s="1"/>
  <c r="B1078" i="19"/>
  <c r="F1078" i="19" s="1"/>
  <c r="B2190" i="19"/>
  <c r="F2190" i="19" s="1"/>
  <c r="B2189" i="19"/>
  <c r="B2188" i="19"/>
  <c r="F2188" i="19" s="1"/>
  <c r="B2187" i="19"/>
  <c r="F2187" i="19" s="1"/>
  <c r="B2186" i="19"/>
  <c r="F2186" i="19" s="1"/>
  <c r="B2185" i="19"/>
  <c r="F2185" i="19" s="1"/>
  <c r="B2184" i="19"/>
  <c r="B2183" i="19"/>
  <c r="F2183" i="19" s="1"/>
  <c r="B1998" i="19"/>
  <c r="F1998" i="19" s="1"/>
  <c r="B1997" i="19"/>
  <c r="B1996" i="19"/>
  <c r="F1996" i="19" s="1"/>
  <c r="B1995" i="19"/>
  <c r="F1995" i="19" s="1"/>
  <c r="B1994" i="19"/>
  <c r="F1994" i="19" s="1"/>
  <c r="B1993" i="19"/>
  <c r="F1993" i="19" s="1"/>
  <c r="B1992" i="19"/>
  <c r="F1992" i="19" s="1"/>
  <c r="B1991" i="19"/>
  <c r="F1991" i="19" s="1"/>
  <c r="B1846" i="19"/>
  <c r="F1846" i="19" s="1"/>
  <c r="B1845" i="19"/>
  <c r="F1845" i="19" s="1"/>
  <c r="B1844" i="19"/>
  <c r="B1843" i="19"/>
  <c r="F1843" i="19" s="1"/>
  <c r="B1842" i="19"/>
  <c r="F1842" i="19" s="1"/>
  <c r="B1841" i="19"/>
  <c r="F1841" i="19" s="1"/>
  <c r="B1840" i="19"/>
  <c r="F1840" i="19" s="1"/>
  <c r="B1839" i="19"/>
  <c r="F1839" i="19" s="1"/>
  <c r="B1726" i="19"/>
  <c r="F1726" i="19" s="1"/>
  <c r="B1725" i="19"/>
  <c r="F1725" i="19" s="1"/>
  <c r="B1724" i="19"/>
  <c r="F1724" i="19" s="1"/>
  <c r="B1723" i="19"/>
  <c r="F1723" i="19" s="1"/>
  <c r="B1722" i="19"/>
  <c r="F1722" i="19" s="1"/>
  <c r="B1721" i="19"/>
  <c r="F1721" i="19" s="1"/>
  <c r="B1720" i="19"/>
  <c r="F1720" i="19" s="1"/>
  <c r="B1719" i="19"/>
  <c r="F1719" i="19" s="1"/>
  <c r="B1021" i="19"/>
  <c r="F1021" i="19" s="1"/>
  <c r="B1020" i="19"/>
  <c r="F1020" i="19" s="1"/>
  <c r="B1019" i="19"/>
  <c r="F1019" i="19" s="1"/>
  <c r="B1018" i="19"/>
  <c r="F1018" i="19" s="1"/>
  <c r="B1017" i="19"/>
  <c r="F1017" i="19" s="1"/>
  <c r="B1016" i="19"/>
  <c r="F1016" i="19" s="1"/>
  <c r="B1015" i="19"/>
  <c r="F1015" i="19" s="1"/>
  <c r="B1014" i="19"/>
  <c r="F1014" i="19" s="1"/>
  <c r="B1013" i="19"/>
  <c r="F1013" i="19" s="1"/>
  <c r="B1012" i="19"/>
  <c r="F1012" i="19" s="1"/>
  <c r="B1011" i="19"/>
  <c r="F1011" i="19" s="1"/>
  <c r="B1010" i="19"/>
  <c r="F1010" i="19" s="1"/>
  <c r="B1009" i="19"/>
  <c r="F1009" i="19" s="1"/>
  <c r="B1008" i="19"/>
  <c r="F1008" i="19" s="1"/>
  <c r="B1007" i="19"/>
  <c r="F1007" i="19" s="1"/>
  <c r="B1006" i="19"/>
  <c r="F1006" i="19" s="1"/>
  <c r="B1005" i="19"/>
  <c r="F1005" i="19" s="1"/>
  <c r="B1004" i="19"/>
  <c r="F1004" i="19" s="1"/>
  <c r="B1003" i="19"/>
  <c r="F1003" i="19" s="1"/>
  <c r="B1002" i="19"/>
  <c r="F1002" i="19" s="1"/>
  <c r="B1001" i="19"/>
  <c r="F1001" i="19" s="1"/>
  <c r="B1000" i="19"/>
  <c r="F1000" i="19" s="1"/>
  <c r="B999" i="19"/>
  <c r="F999" i="19" s="1"/>
  <c r="B998" i="19"/>
  <c r="F998" i="19" s="1"/>
  <c r="B997" i="19"/>
  <c r="F997" i="19" s="1"/>
  <c r="B996" i="19"/>
  <c r="F996" i="19" s="1"/>
  <c r="B995" i="19"/>
  <c r="F995" i="19" s="1"/>
  <c r="B994" i="19"/>
  <c r="F994" i="19" s="1"/>
  <c r="B1645" i="19"/>
  <c r="F1645" i="19" s="1"/>
  <c r="B1638" i="19"/>
  <c r="F1638" i="19" s="1"/>
  <c r="G2680" i="19"/>
  <c r="G2681" i="19"/>
  <c r="G2682" i="19"/>
  <c r="G2683" i="19"/>
  <c r="G2684" i="19"/>
  <c r="G2685" i="19"/>
  <c r="G2686" i="19"/>
  <c r="G2687" i="19"/>
  <c r="G2688" i="19"/>
  <c r="G2689" i="19"/>
  <c r="G2690" i="19"/>
  <c r="G2691" i="19"/>
  <c r="G2692" i="19"/>
  <c r="G2693" i="19"/>
  <c r="G2694" i="19"/>
  <c r="G2695" i="19"/>
  <c r="G2696" i="19"/>
  <c r="G2697" i="19"/>
  <c r="G2698" i="19"/>
  <c r="G2699" i="19"/>
  <c r="G2679" i="19"/>
  <c r="B2680" i="19"/>
  <c r="B2681" i="19"/>
  <c r="B2682" i="19"/>
  <c r="B2683" i="19"/>
  <c r="B2684" i="19"/>
  <c r="B2685" i="19"/>
  <c r="B2686" i="19"/>
  <c r="B2687" i="19"/>
  <c r="B2688" i="19"/>
  <c r="B2689" i="19"/>
  <c r="F2689" i="19" s="1"/>
  <c r="B2690" i="19"/>
  <c r="B2691" i="19"/>
  <c r="B2692" i="19"/>
  <c r="B2693" i="19"/>
  <c r="F2693" i="19" s="1"/>
  <c r="B2694" i="19"/>
  <c r="B2695" i="19"/>
  <c r="B2696" i="19"/>
  <c r="B2697" i="19"/>
  <c r="B2698" i="19"/>
  <c r="B2699" i="19"/>
  <c r="A2680" i="19"/>
  <c r="A2681" i="19"/>
  <c r="A2682" i="19"/>
  <c r="A2683" i="19"/>
  <c r="A2684" i="19"/>
  <c r="A2685" i="19"/>
  <c r="A2686" i="19"/>
  <c r="A2687" i="19"/>
  <c r="A2688" i="19"/>
  <c r="A2689" i="19"/>
  <c r="A2690" i="19"/>
  <c r="A2691" i="19"/>
  <c r="A2692" i="19"/>
  <c r="A2693" i="19"/>
  <c r="A2694" i="19"/>
  <c r="A2695" i="19"/>
  <c r="A2696" i="19"/>
  <c r="A2697" i="19"/>
  <c r="A2698" i="19"/>
  <c r="A2699" i="19"/>
  <c r="B2679" i="19"/>
  <c r="A2679" i="19"/>
  <c r="G2648" i="19"/>
  <c r="G2649" i="19"/>
  <c r="G2650" i="19"/>
  <c r="G2651" i="19"/>
  <c r="G2652" i="19"/>
  <c r="G2653" i="19"/>
  <c r="G2654" i="19"/>
  <c r="G2655" i="19"/>
  <c r="G2656" i="19"/>
  <c r="G2657" i="19"/>
  <c r="G2658" i="19"/>
  <c r="G2659" i="19"/>
  <c r="G2660" i="19"/>
  <c r="G2661" i="19"/>
  <c r="G2662" i="19"/>
  <c r="G2663" i="19"/>
  <c r="G2664" i="19"/>
  <c r="G2665" i="19"/>
  <c r="G2666" i="19"/>
  <c r="G2667" i="19"/>
  <c r="G2647" i="19"/>
  <c r="B2648" i="19"/>
  <c r="F2648" i="19" s="1"/>
  <c r="B2649" i="19"/>
  <c r="F2649" i="19" s="1"/>
  <c r="B2650" i="19"/>
  <c r="B2651" i="19"/>
  <c r="B2652" i="19"/>
  <c r="B2653" i="19"/>
  <c r="F2653" i="19" s="1"/>
  <c r="B2654" i="19"/>
  <c r="F2654" i="19" s="1"/>
  <c r="B2655" i="19"/>
  <c r="B2656" i="19"/>
  <c r="B2657" i="19"/>
  <c r="F2657" i="19" s="1"/>
  <c r="B2658" i="19"/>
  <c r="B2659" i="19"/>
  <c r="F2659" i="19" s="1"/>
  <c r="B2660" i="19"/>
  <c r="B2661" i="19"/>
  <c r="B2662" i="19"/>
  <c r="F2662" i="19" s="1"/>
  <c r="B2663" i="19"/>
  <c r="B2664" i="19"/>
  <c r="B2665" i="19"/>
  <c r="F2665" i="19" s="1"/>
  <c r="B2666" i="19"/>
  <c r="B2667" i="19"/>
  <c r="A2648" i="19"/>
  <c r="A2649" i="19"/>
  <c r="A2650" i="19"/>
  <c r="A2651" i="19"/>
  <c r="A2652" i="19"/>
  <c r="A2653" i="19"/>
  <c r="A2654" i="19"/>
  <c r="A2655" i="19"/>
  <c r="A2656" i="19"/>
  <c r="A2657" i="19"/>
  <c r="A2658" i="19"/>
  <c r="A2659" i="19"/>
  <c r="A2660" i="19"/>
  <c r="A2661" i="19"/>
  <c r="A2662" i="19"/>
  <c r="A2663" i="19"/>
  <c r="A2664" i="19"/>
  <c r="A2665" i="19"/>
  <c r="A2666" i="19"/>
  <c r="A2667" i="19"/>
  <c r="B2647" i="19"/>
  <c r="A2647" i="19"/>
  <c r="G2616" i="19"/>
  <c r="G2617" i="19"/>
  <c r="G2618" i="19"/>
  <c r="G2619" i="19"/>
  <c r="G2620" i="19"/>
  <c r="G2621" i="19"/>
  <c r="G2622" i="19"/>
  <c r="G2623" i="19"/>
  <c r="G2624" i="19"/>
  <c r="G2625" i="19"/>
  <c r="G2626" i="19"/>
  <c r="G2627" i="19"/>
  <c r="G2628" i="19"/>
  <c r="G2629" i="19"/>
  <c r="G2630" i="19"/>
  <c r="G2631" i="19"/>
  <c r="G2632" i="19"/>
  <c r="G2633" i="19"/>
  <c r="G2634" i="19"/>
  <c r="G2635" i="19"/>
  <c r="G2615" i="19"/>
  <c r="B2616" i="19"/>
  <c r="B2617" i="19"/>
  <c r="F2617" i="19" s="1"/>
  <c r="B2618" i="19"/>
  <c r="F2618" i="19" s="1"/>
  <c r="B2619" i="19"/>
  <c r="B2620" i="19"/>
  <c r="B2621" i="19"/>
  <c r="B2622" i="19"/>
  <c r="F2622" i="19" s="1"/>
  <c r="B2623" i="19"/>
  <c r="B2624" i="19"/>
  <c r="F2624" i="19" s="1"/>
  <c r="B2625" i="19"/>
  <c r="F2625" i="19" s="1"/>
  <c r="B2626" i="19"/>
  <c r="F2626" i="19" s="1"/>
  <c r="B2627" i="19"/>
  <c r="B2628" i="19"/>
  <c r="B2629" i="19"/>
  <c r="B2630" i="19"/>
  <c r="F2630" i="19" s="1"/>
  <c r="B2631" i="19"/>
  <c r="F2631" i="19" s="1"/>
  <c r="B2632" i="19"/>
  <c r="F2632" i="19" s="1"/>
  <c r="B2633" i="19"/>
  <c r="F2633" i="19" s="1"/>
  <c r="B2634" i="19"/>
  <c r="B2635" i="19"/>
  <c r="F2635" i="19" s="1"/>
  <c r="A2616" i="19"/>
  <c r="A2617" i="19"/>
  <c r="A2618" i="19"/>
  <c r="A2619" i="19"/>
  <c r="A2620" i="19"/>
  <c r="A2621" i="19"/>
  <c r="A2622" i="19"/>
  <c r="A2623" i="19"/>
  <c r="A2624" i="19"/>
  <c r="A2625" i="19"/>
  <c r="A2626" i="19"/>
  <c r="A2627" i="19"/>
  <c r="A2628" i="19"/>
  <c r="A2629" i="19"/>
  <c r="A2630" i="19"/>
  <c r="A2631" i="19"/>
  <c r="A2632" i="19"/>
  <c r="A2633" i="19"/>
  <c r="A2634" i="19"/>
  <c r="A2635" i="19"/>
  <c r="B2615" i="19"/>
  <c r="F2615" i="19" s="1"/>
  <c r="A2615" i="19"/>
  <c r="G2584" i="19"/>
  <c r="G2585" i="19"/>
  <c r="G2586" i="19"/>
  <c r="G2587" i="19"/>
  <c r="G2588" i="19"/>
  <c r="G2589" i="19"/>
  <c r="G2590" i="19"/>
  <c r="G2591" i="19"/>
  <c r="G2592" i="19"/>
  <c r="G2593" i="19"/>
  <c r="G2594" i="19"/>
  <c r="G2595" i="19"/>
  <c r="G2596" i="19"/>
  <c r="G2597" i="19"/>
  <c r="G2598" i="19"/>
  <c r="G2599" i="19"/>
  <c r="G2600" i="19"/>
  <c r="G2601" i="19"/>
  <c r="G2602" i="19"/>
  <c r="G2603" i="19"/>
  <c r="G2583" i="19"/>
  <c r="B2584" i="19"/>
  <c r="B2585" i="19"/>
  <c r="B2586" i="19"/>
  <c r="B2587" i="19"/>
  <c r="B2588" i="19"/>
  <c r="B2589" i="19"/>
  <c r="B2590" i="19"/>
  <c r="B2591" i="19"/>
  <c r="B2592" i="19"/>
  <c r="F2592" i="19" s="1"/>
  <c r="B2593" i="19"/>
  <c r="B2594" i="19"/>
  <c r="B2595" i="19"/>
  <c r="F2595" i="19" s="1"/>
  <c r="B2596" i="19"/>
  <c r="B2597" i="19"/>
  <c r="B2598" i="19"/>
  <c r="F2598" i="19" s="1"/>
  <c r="B2599" i="19"/>
  <c r="F2599" i="19" s="1"/>
  <c r="B2600" i="19"/>
  <c r="B2601" i="19"/>
  <c r="B2602" i="19"/>
  <c r="B2603" i="19"/>
  <c r="A2584" i="19"/>
  <c r="A2585" i="19"/>
  <c r="A2586" i="19"/>
  <c r="A2587" i="19"/>
  <c r="A2588" i="19"/>
  <c r="A2589" i="19"/>
  <c r="A2590" i="19"/>
  <c r="A2591" i="19"/>
  <c r="A2592" i="19"/>
  <c r="A2593" i="19"/>
  <c r="A2594" i="19"/>
  <c r="A2595" i="19"/>
  <c r="A2596" i="19"/>
  <c r="A2597" i="19"/>
  <c r="A2598" i="19"/>
  <c r="A2599" i="19"/>
  <c r="A2600" i="19"/>
  <c r="A2601" i="19"/>
  <c r="A2602" i="19"/>
  <c r="A2603" i="19"/>
  <c r="B2583" i="19"/>
  <c r="A2583" i="19"/>
  <c r="G2552" i="19"/>
  <c r="G2553" i="19"/>
  <c r="G2554" i="19"/>
  <c r="G2555" i="19"/>
  <c r="G2556" i="19"/>
  <c r="G2557" i="19"/>
  <c r="G2558" i="19"/>
  <c r="G2559" i="19"/>
  <c r="G2560" i="19"/>
  <c r="G2561" i="19"/>
  <c r="G2562" i="19"/>
  <c r="G2563" i="19"/>
  <c r="G2564" i="19"/>
  <c r="G2565" i="19"/>
  <c r="G2566" i="19"/>
  <c r="G2567" i="19"/>
  <c r="G2568" i="19"/>
  <c r="G2569" i="19"/>
  <c r="G2570" i="19"/>
  <c r="G2571" i="19"/>
  <c r="G2551" i="19"/>
  <c r="B2552" i="19"/>
  <c r="B2553" i="19"/>
  <c r="F2553" i="19" s="1"/>
  <c r="B2554" i="19"/>
  <c r="B2555" i="19"/>
  <c r="F2555" i="19" s="1"/>
  <c r="B2556" i="19"/>
  <c r="B2557" i="19"/>
  <c r="B2558" i="19"/>
  <c r="B2559" i="19"/>
  <c r="F2559" i="19" s="1"/>
  <c r="B2560" i="19"/>
  <c r="F2560" i="19" s="1"/>
  <c r="B2561" i="19"/>
  <c r="B2562" i="19"/>
  <c r="F2562" i="19" s="1"/>
  <c r="B2563" i="19"/>
  <c r="B2564" i="19"/>
  <c r="B2565" i="19"/>
  <c r="B2566" i="19"/>
  <c r="B2567" i="19"/>
  <c r="B2568" i="19"/>
  <c r="B2569" i="19"/>
  <c r="B2570" i="19"/>
  <c r="F2570" i="19" s="1"/>
  <c r="B2571" i="19"/>
  <c r="A2552" i="19"/>
  <c r="A2553" i="19"/>
  <c r="A2554" i="19"/>
  <c r="A2555" i="19"/>
  <c r="A2556" i="19"/>
  <c r="A2557" i="19"/>
  <c r="A2558" i="19"/>
  <c r="A2559" i="19"/>
  <c r="A2560" i="19"/>
  <c r="A2561" i="19"/>
  <c r="A2562" i="19"/>
  <c r="A2563" i="19"/>
  <c r="A2564" i="19"/>
  <c r="A2565" i="19"/>
  <c r="A2566" i="19"/>
  <c r="A2567" i="19"/>
  <c r="A2568" i="19"/>
  <c r="A2569" i="19"/>
  <c r="A2570" i="19"/>
  <c r="A2571" i="19"/>
  <c r="B2551" i="19"/>
  <c r="A2551" i="19"/>
  <c r="G2520" i="19"/>
  <c r="G2521" i="19"/>
  <c r="G2522" i="19"/>
  <c r="G2523" i="19"/>
  <c r="G2524" i="19"/>
  <c r="G2525" i="19"/>
  <c r="G2526" i="19"/>
  <c r="G2527" i="19"/>
  <c r="G2528" i="19"/>
  <c r="G2529" i="19"/>
  <c r="G2530" i="19"/>
  <c r="G2531" i="19"/>
  <c r="G2532" i="19"/>
  <c r="G2533" i="19"/>
  <c r="G2534" i="19"/>
  <c r="G2535" i="19"/>
  <c r="G2536" i="19"/>
  <c r="G2537" i="19"/>
  <c r="G2538" i="19"/>
  <c r="G2539" i="19"/>
  <c r="G2519" i="19"/>
  <c r="B2520" i="19"/>
  <c r="B2521" i="19"/>
  <c r="B2522" i="19"/>
  <c r="F2522" i="19" s="1"/>
  <c r="B2523" i="19"/>
  <c r="B2524" i="19"/>
  <c r="F2524" i="19" s="1"/>
  <c r="B2525" i="19"/>
  <c r="F2525" i="19" s="1"/>
  <c r="B2526" i="19"/>
  <c r="F2526" i="19" s="1"/>
  <c r="B2527" i="19"/>
  <c r="B2528" i="19"/>
  <c r="F2528" i="19" s="1"/>
  <c r="B2529" i="19"/>
  <c r="B2530" i="19"/>
  <c r="B2531" i="19"/>
  <c r="B2532" i="19"/>
  <c r="B2533" i="19"/>
  <c r="F2533" i="19" s="1"/>
  <c r="B2534" i="19"/>
  <c r="F2534" i="19" s="1"/>
  <c r="B2535" i="19"/>
  <c r="B2536" i="19"/>
  <c r="B2537" i="19"/>
  <c r="F2537" i="19" s="1"/>
  <c r="B2538" i="19"/>
  <c r="F2538" i="19" s="1"/>
  <c r="B2539" i="19"/>
  <c r="A2520" i="19"/>
  <c r="A2521" i="19"/>
  <c r="A2522" i="19"/>
  <c r="A2523" i="19"/>
  <c r="A2524" i="19"/>
  <c r="A2525" i="19"/>
  <c r="A2526" i="19"/>
  <c r="A2527" i="19"/>
  <c r="A2528" i="19"/>
  <c r="A2529" i="19"/>
  <c r="A2530" i="19"/>
  <c r="A2531" i="19"/>
  <c r="A2532" i="19"/>
  <c r="A2533" i="19"/>
  <c r="A2534" i="19"/>
  <c r="A2535" i="19"/>
  <c r="A2536" i="19"/>
  <c r="A2537" i="19"/>
  <c r="A2538" i="19"/>
  <c r="A2539" i="19"/>
  <c r="B2519" i="19"/>
  <c r="A2519" i="19"/>
  <c r="G2488" i="19"/>
  <c r="G2489" i="19"/>
  <c r="G2490" i="19"/>
  <c r="G2491" i="19"/>
  <c r="G2492" i="19"/>
  <c r="G2493" i="19"/>
  <c r="G2494" i="19"/>
  <c r="G2495" i="19"/>
  <c r="G2496" i="19"/>
  <c r="G2497" i="19"/>
  <c r="G2498" i="19"/>
  <c r="G2499" i="19"/>
  <c r="G2500" i="19"/>
  <c r="G2501" i="19"/>
  <c r="G2502" i="19"/>
  <c r="G2503" i="19"/>
  <c r="G2504" i="19"/>
  <c r="G2505" i="19"/>
  <c r="G2506" i="19"/>
  <c r="G2507" i="19"/>
  <c r="G2487" i="19"/>
  <c r="B2488" i="19"/>
  <c r="B2489" i="19"/>
  <c r="B2490" i="19"/>
  <c r="F2490" i="19" s="1"/>
  <c r="B2491" i="19"/>
  <c r="F2491" i="19" s="1"/>
  <c r="B2492" i="19"/>
  <c r="B2493" i="19"/>
  <c r="F2493" i="19" s="1"/>
  <c r="B2494" i="19"/>
  <c r="F2494" i="19" s="1"/>
  <c r="B2495" i="19"/>
  <c r="F2495" i="19" s="1"/>
  <c r="B2496" i="19"/>
  <c r="B2497" i="19"/>
  <c r="F2497" i="19" s="1"/>
  <c r="B2498" i="19"/>
  <c r="B2499" i="19"/>
  <c r="F2499" i="19" s="1"/>
  <c r="B2500" i="19"/>
  <c r="F2500" i="19" s="1"/>
  <c r="B2501" i="19"/>
  <c r="B2502" i="19"/>
  <c r="F2502" i="19" s="1"/>
  <c r="B2503" i="19"/>
  <c r="B2504" i="19"/>
  <c r="F2504" i="19" s="1"/>
  <c r="B2505" i="19"/>
  <c r="F2505" i="19" s="1"/>
  <c r="B2506" i="19"/>
  <c r="F2506" i="19" s="1"/>
  <c r="B2507" i="19"/>
  <c r="F2507" i="19" s="1"/>
  <c r="A2488" i="19"/>
  <c r="A2489" i="19"/>
  <c r="A2490" i="19"/>
  <c r="A2491" i="19"/>
  <c r="A2492" i="19"/>
  <c r="A2493" i="19"/>
  <c r="A2494" i="19"/>
  <c r="A2495" i="19"/>
  <c r="A2496" i="19"/>
  <c r="A2497" i="19"/>
  <c r="A2498" i="19"/>
  <c r="A2499" i="19"/>
  <c r="A2500" i="19"/>
  <c r="A2501" i="19"/>
  <c r="A2502" i="19"/>
  <c r="A2503" i="19"/>
  <c r="A2504" i="19"/>
  <c r="A2505" i="19"/>
  <c r="A2506" i="19"/>
  <c r="A2507" i="19"/>
  <c r="B2487" i="19"/>
  <c r="A2487" i="19"/>
  <c r="G2456" i="19"/>
  <c r="G2457" i="19"/>
  <c r="G2458" i="19"/>
  <c r="G2459" i="19"/>
  <c r="G2460" i="19"/>
  <c r="G2461" i="19"/>
  <c r="G2462" i="19"/>
  <c r="G2463" i="19"/>
  <c r="G2464" i="19"/>
  <c r="G2465" i="19"/>
  <c r="G2466" i="19"/>
  <c r="G2467" i="19"/>
  <c r="G2468" i="19"/>
  <c r="G2469" i="19"/>
  <c r="G2470" i="19"/>
  <c r="G2471" i="19"/>
  <c r="G2472" i="19"/>
  <c r="G2473" i="19"/>
  <c r="G2474" i="19"/>
  <c r="G2475" i="19"/>
  <c r="G2455" i="19"/>
  <c r="B2456" i="19"/>
  <c r="B2457" i="19"/>
  <c r="B2458" i="19"/>
  <c r="F2458" i="19" s="1"/>
  <c r="B2459" i="19"/>
  <c r="F2459" i="19" s="1"/>
  <c r="B2460" i="19"/>
  <c r="F2460" i="19" s="1"/>
  <c r="B2461" i="19"/>
  <c r="F2461" i="19" s="1"/>
  <c r="B2462" i="19"/>
  <c r="B2463" i="19"/>
  <c r="B2464" i="19"/>
  <c r="B2465" i="19"/>
  <c r="B2466" i="19"/>
  <c r="F2466" i="19" s="1"/>
  <c r="B2467" i="19"/>
  <c r="F2467" i="19" s="1"/>
  <c r="B2468" i="19"/>
  <c r="F2468" i="19" s="1"/>
  <c r="B2469" i="19"/>
  <c r="B2470" i="19"/>
  <c r="B2471" i="19"/>
  <c r="B2472" i="19"/>
  <c r="B2473" i="19"/>
  <c r="F2473" i="19" s="1"/>
  <c r="B2474" i="19"/>
  <c r="B2475" i="19"/>
  <c r="B2455" i="19"/>
  <c r="A2456" i="19"/>
  <c r="A2457" i="19"/>
  <c r="A2458" i="19"/>
  <c r="A2459" i="19"/>
  <c r="A2460" i="19"/>
  <c r="A2461" i="19"/>
  <c r="A2462" i="19"/>
  <c r="A2463" i="19"/>
  <c r="A2464" i="19"/>
  <c r="A2465" i="19"/>
  <c r="A2466" i="19"/>
  <c r="A2467" i="19"/>
  <c r="A2468" i="19"/>
  <c r="A2469" i="19"/>
  <c r="A2470" i="19"/>
  <c r="A2471" i="19"/>
  <c r="A2472" i="19"/>
  <c r="A2473" i="19"/>
  <c r="A2474" i="19"/>
  <c r="A2475" i="19"/>
  <c r="A2455" i="19"/>
  <c r="G2424" i="19"/>
  <c r="G2425" i="19"/>
  <c r="G2426" i="19"/>
  <c r="G2427" i="19"/>
  <c r="G2428" i="19"/>
  <c r="G2429" i="19"/>
  <c r="G2430" i="19"/>
  <c r="G2431" i="19"/>
  <c r="G2432" i="19"/>
  <c r="G2433" i="19"/>
  <c r="G2434" i="19"/>
  <c r="G2435" i="19"/>
  <c r="G2436" i="19"/>
  <c r="G2437" i="19"/>
  <c r="G2438" i="19"/>
  <c r="G2439" i="19"/>
  <c r="G2440" i="19"/>
  <c r="G2441" i="19"/>
  <c r="G2442" i="19"/>
  <c r="G2443" i="19"/>
  <c r="G2423" i="19"/>
  <c r="B2424" i="19"/>
  <c r="B2425" i="19"/>
  <c r="F2425" i="19" s="1"/>
  <c r="B2426" i="19"/>
  <c r="B2427" i="19"/>
  <c r="F2427" i="19" s="1"/>
  <c r="B2428" i="19"/>
  <c r="F2428" i="19" s="1"/>
  <c r="B2429" i="19"/>
  <c r="F2429" i="19" s="1"/>
  <c r="B2430" i="19"/>
  <c r="B2431" i="19"/>
  <c r="F2431" i="19" s="1"/>
  <c r="B2432" i="19"/>
  <c r="F2432" i="19" s="1"/>
  <c r="B2433" i="19"/>
  <c r="B2434" i="19"/>
  <c r="F2434" i="19" s="1"/>
  <c r="B2435" i="19"/>
  <c r="F2435" i="19" s="1"/>
  <c r="B2436" i="19"/>
  <c r="B2437" i="19"/>
  <c r="F2437" i="19" s="1"/>
  <c r="B2438" i="19"/>
  <c r="F2438" i="19" s="1"/>
  <c r="B2439" i="19"/>
  <c r="F2439" i="19" s="1"/>
  <c r="B2440" i="19"/>
  <c r="B2441" i="19"/>
  <c r="F2441" i="19" s="1"/>
  <c r="B2442" i="19"/>
  <c r="B2443" i="19"/>
  <c r="F2443" i="19" s="1"/>
  <c r="B2423" i="19"/>
  <c r="F2423" i="19" s="1"/>
  <c r="A2424" i="19"/>
  <c r="A2425" i="19"/>
  <c r="A2426" i="19"/>
  <c r="A2427" i="19"/>
  <c r="A2428" i="19"/>
  <c r="A2429" i="19"/>
  <c r="A2430" i="19"/>
  <c r="A2431" i="19"/>
  <c r="A2432" i="19"/>
  <c r="A2433" i="19"/>
  <c r="A2434" i="19"/>
  <c r="A2435" i="19"/>
  <c r="A2436" i="19"/>
  <c r="A2437" i="19"/>
  <c r="A2438" i="19"/>
  <c r="A2439" i="19"/>
  <c r="A2440" i="19"/>
  <c r="A2441" i="19"/>
  <c r="A2442" i="19"/>
  <c r="A2443" i="19"/>
  <c r="A2423" i="19"/>
  <c r="G2392" i="19"/>
  <c r="G2393" i="19"/>
  <c r="G2394" i="19"/>
  <c r="G2395" i="19"/>
  <c r="G2396" i="19"/>
  <c r="G2397" i="19"/>
  <c r="G2398" i="19"/>
  <c r="G2399" i="19"/>
  <c r="G2400" i="19"/>
  <c r="G2401" i="19"/>
  <c r="G2402" i="19"/>
  <c r="G2403" i="19"/>
  <c r="G2404" i="19"/>
  <c r="G2405" i="19"/>
  <c r="G2406" i="19"/>
  <c r="G2407" i="19"/>
  <c r="G2408" i="19"/>
  <c r="G2409" i="19"/>
  <c r="G2410" i="19"/>
  <c r="G2411" i="19"/>
  <c r="G2391" i="19"/>
  <c r="B2392" i="19"/>
  <c r="B2393" i="19"/>
  <c r="B2394" i="19"/>
  <c r="B2395" i="19"/>
  <c r="B2396" i="19"/>
  <c r="B2397" i="19"/>
  <c r="B2398" i="19"/>
  <c r="B2399" i="19"/>
  <c r="B2400" i="19"/>
  <c r="B2401" i="19"/>
  <c r="B2402" i="19"/>
  <c r="B2403" i="19"/>
  <c r="B2404" i="19"/>
  <c r="B2405" i="19"/>
  <c r="B2406" i="19"/>
  <c r="B2407" i="19"/>
  <c r="B2408" i="19"/>
  <c r="B2409" i="19"/>
  <c r="B2410" i="19"/>
  <c r="B2411" i="19"/>
  <c r="B1894" i="19"/>
  <c r="B2391" i="19"/>
  <c r="A2392" i="19"/>
  <c r="A2393" i="19"/>
  <c r="A2394" i="19"/>
  <c r="A2395" i="19"/>
  <c r="A2396" i="19"/>
  <c r="A2397" i="19"/>
  <c r="A2398" i="19"/>
  <c r="A2399" i="19"/>
  <c r="A2400" i="19"/>
  <c r="A2401" i="19"/>
  <c r="A2402" i="19"/>
  <c r="A2403" i="19"/>
  <c r="A2404" i="19"/>
  <c r="A2405" i="19"/>
  <c r="A2406" i="19"/>
  <c r="A2407" i="19"/>
  <c r="A2408" i="19"/>
  <c r="A2409" i="19"/>
  <c r="A2410" i="19"/>
  <c r="A2411" i="19"/>
  <c r="A2391" i="19"/>
  <c r="G2360" i="19"/>
  <c r="G2361" i="19"/>
  <c r="G2362" i="19"/>
  <c r="G2363" i="19"/>
  <c r="G2364" i="19"/>
  <c r="G2365" i="19"/>
  <c r="G2366" i="19"/>
  <c r="G2367" i="19"/>
  <c r="G2368" i="19"/>
  <c r="G2369" i="19"/>
  <c r="G2370" i="19"/>
  <c r="G2371" i="19"/>
  <c r="G2372" i="19"/>
  <c r="G2373" i="19"/>
  <c r="G2374" i="19"/>
  <c r="G2375" i="19"/>
  <c r="G2376" i="19"/>
  <c r="G2377" i="19"/>
  <c r="G2378" i="19"/>
  <c r="G2379" i="19"/>
  <c r="G2359" i="19"/>
  <c r="B2360" i="19"/>
  <c r="F2360" i="19" s="1"/>
  <c r="B2361" i="19"/>
  <c r="F2361" i="19" s="1"/>
  <c r="B2362" i="19"/>
  <c r="B2363" i="19"/>
  <c r="B2364" i="19"/>
  <c r="F2364" i="19" s="1"/>
  <c r="B2365" i="19"/>
  <c r="B2366" i="19"/>
  <c r="B2367" i="19"/>
  <c r="F2367" i="19" s="1"/>
  <c r="B2368" i="19"/>
  <c r="F2368" i="19" s="1"/>
  <c r="B2369" i="19"/>
  <c r="B2370" i="19"/>
  <c r="F2370" i="19" s="1"/>
  <c r="B2371" i="19"/>
  <c r="B2372" i="19"/>
  <c r="B2373" i="19"/>
  <c r="B2374" i="19"/>
  <c r="B2375" i="19"/>
  <c r="B2376" i="19"/>
  <c r="F2376" i="19" s="1"/>
  <c r="B2377" i="19"/>
  <c r="B2378" i="19"/>
  <c r="F2378" i="19" s="1"/>
  <c r="B2379" i="19"/>
  <c r="F2379" i="19" s="1"/>
  <c r="B2359" i="19"/>
  <c r="F2359" i="19" s="1"/>
  <c r="A2360" i="19"/>
  <c r="A2361" i="19"/>
  <c r="A2362" i="19"/>
  <c r="A2363" i="19"/>
  <c r="A2364" i="19"/>
  <c r="A2365" i="19"/>
  <c r="A2366" i="19"/>
  <c r="A2367" i="19"/>
  <c r="A2368" i="19"/>
  <c r="A2369" i="19"/>
  <c r="A2370" i="19"/>
  <c r="A2371" i="19"/>
  <c r="A2372" i="19"/>
  <c r="A2373" i="19"/>
  <c r="A2374" i="19"/>
  <c r="A2375" i="19"/>
  <c r="A2376" i="19"/>
  <c r="A2377" i="19"/>
  <c r="A2378" i="19"/>
  <c r="A2379" i="19"/>
  <c r="A1886" i="19"/>
  <c r="A2359" i="19"/>
  <c r="G2328" i="19"/>
  <c r="G2329" i="19"/>
  <c r="G2330" i="19"/>
  <c r="G2331" i="19"/>
  <c r="G2332" i="19"/>
  <c r="G2333" i="19"/>
  <c r="G2334" i="19"/>
  <c r="G2335" i="19"/>
  <c r="G2336" i="19"/>
  <c r="G2337" i="19"/>
  <c r="G2338" i="19"/>
  <c r="G2339" i="19"/>
  <c r="G2340" i="19"/>
  <c r="G2341" i="19"/>
  <c r="G2342" i="19"/>
  <c r="G2343" i="19"/>
  <c r="G2344" i="19"/>
  <c r="G2345" i="19"/>
  <c r="G2346" i="19"/>
  <c r="G2347" i="19"/>
  <c r="G2327" i="19"/>
  <c r="A2328" i="19"/>
  <c r="A2329" i="19"/>
  <c r="A2330" i="19"/>
  <c r="A2331" i="19"/>
  <c r="A2332" i="19"/>
  <c r="A2333" i="19"/>
  <c r="A2334" i="19"/>
  <c r="A2335" i="19"/>
  <c r="A2336" i="19"/>
  <c r="A2337" i="19"/>
  <c r="A2338" i="19"/>
  <c r="A2339" i="19"/>
  <c r="A2340" i="19"/>
  <c r="A2341" i="19"/>
  <c r="A2342" i="19"/>
  <c r="A2343" i="19"/>
  <c r="A2344" i="19"/>
  <c r="A2345" i="19"/>
  <c r="A2346" i="19"/>
  <c r="A2347" i="19"/>
  <c r="A2327" i="19"/>
  <c r="B2328" i="19"/>
  <c r="F2328" i="19" s="1"/>
  <c r="B2329" i="19"/>
  <c r="B2330" i="19"/>
  <c r="B2331" i="19"/>
  <c r="B2332" i="19"/>
  <c r="B2333" i="19"/>
  <c r="F2333" i="19" s="1"/>
  <c r="B2334" i="19"/>
  <c r="B2335" i="19"/>
  <c r="B2336" i="19"/>
  <c r="B2337" i="19"/>
  <c r="B2338" i="19"/>
  <c r="B2339" i="19"/>
  <c r="F2339" i="19" s="1"/>
  <c r="B2340" i="19"/>
  <c r="F2340" i="19" s="1"/>
  <c r="B2341" i="19"/>
  <c r="B2342" i="19"/>
  <c r="B2343" i="19"/>
  <c r="B2344" i="19"/>
  <c r="B2345" i="19"/>
  <c r="B2346" i="19"/>
  <c r="B2347" i="19"/>
  <c r="B2327" i="19"/>
  <c r="G2296" i="19"/>
  <c r="G2297" i="19"/>
  <c r="G2298" i="19"/>
  <c r="G2299" i="19"/>
  <c r="G2300" i="19"/>
  <c r="G2301" i="19"/>
  <c r="G2302" i="19"/>
  <c r="G2303" i="19"/>
  <c r="G2304" i="19"/>
  <c r="G2305" i="19"/>
  <c r="G2306" i="19"/>
  <c r="G2307" i="19"/>
  <c r="G2308" i="19"/>
  <c r="G2309" i="19"/>
  <c r="G2310" i="19"/>
  <c r="G2311" i="19"/>
  <c r="G2312" i="19"/>
  <c r="G2313" i="19"/>
  <c r="G2314" i="19"/>
  <c r="G2315" i="19"/>
  <c r="G2295" i="19"/>
  <c r="B2296" i="19"/>
  <c r="F2296" i="19" s="1"/>
  <c r="B2297" i="19"/>
  <c r="F2297" i="19" s="1"/>
  <c r="B2298" i="19"/>
  <c r="B2299" i="19"/>
  <c r="F2299" i="19" s="1"/>
  <c r="B2300" i="19"/>
  <c r="B2301" i="19"/>
  <c r="B2302" i="19"/>
  <c r="B2303" i="19"/>
  <c r="B2304" i="19"/>
  <c r="B2305" i="19"/>
  <c r="F2305" i="19" s="1"/>
  <c r="B2306" i="19"/>
  <c r="B2307" i="19"/>
  <c r="B2308" i="19"/>
  <c r="F2308" i="19" s="1"/>
  <c r="B2309" i="19"/>
  <c r="B2310" i="19"/>
  <c r="B2311" i="19"/>
  <c r="B2312" i="19"/>
  <c r="B2313" i="19"/>
  <c r="B2314" i="19"/>
  <c r="F2314" i="19" s="1"/>
  <c r="B2315" i="19"/>
  <c r="A2296" i="19"/>
  <c r="A2297" i="19"/>
  <c r="A2298" i="19"/>
  <c r="A2299" i="19"/>
  <c r="A2300" i="19"/>
  <c r="A2301" i="19"/>
  <c r="A2302" i="19"/>
  <c r="A2303" i="19"/>
  <c r="A2304" i="19"/>
  <c r="A2305" i="19"/>
  <c r="A2306" i="19"/>
  <c r="A2307" i="19"/>
  <c r="A2308" i="19"/>
  <c r="A2309" i="19"/>
  <c r="A2310" i="19"/>
  <c r="A2311" i="19"/>
  <c r="A2312" i="19"/>
  <c r="A2313" i="19"/>
  <c r="A2314" i="19"/>
  <c r="A2315" i="19"/>
  <c r="B2295" i="19"/>
  <c r="A2295" i="19"/>
  <c r="G2264" i="19"/>
  <c r="G2265" i="19"/>
  <c r="G2266" i="19"/>
  <c r="G2267" i="19"/>
  <c r="G2268" i="19"/>
  <c r="G2269" i="19"/>
  <c r="G2270" i="19"/>
  <c r="G2271" i="19"/>
  <c r="G2272" i="19"/>
  <c r="G2273" i="19"/>
  <c r="G2274" i="19"/>
  <c r="G2275" i="19"/>
  <c r="G2276" i="19"/>
  <c r="G2277" i="19"/>
  <c r="G2278" i="19"/>
  <c r="G2279" i="19"/>
  <c r="G2280" i="19"/>
  <c r="G2281" i="19"/>
  <c r="G2282" i="19"/>
  <c r="G2283" i="19"/>
  <c r="B2264" i="19"/>
  <c r="B2265" i="19"/>
  <c r="B2266" i="19"/>
  <c r="F2266" i="19" s="1"/>
  <c r="B2267" i="19"/>
  <c r="B2268" i="19"/>
  <c r="F2268" i="19" s="1"/>
  <c r="B2269" i="19"/>
  <c r="B2270" i="19"/>
  <c r="F2270" i="19" s="1"/>
  <c r="B2271" i="19"/>
  <c r="F2271" i="19" s="1"/>
  <c r="B2272" i="19"/>
  <c r="B2273" i="19"/>
  <c r="B2274" i="19"/>
  <c r="B2275" i="19"/>
  <c r="B2276" i="19"/>
  <c r="F2276" i="19" s="1"/>
  <c r="B2277" i="19"/>
  <c r="F2277" i="19" s="1"/>
  <c r="B2278" i="19"/>
  <c r="F2278" i="19" s="1"/>
  <c r="B2279" i="19"/>
  <c r="F2279" i="19" s="1"/>
  <c r="B2280" i="19"/>
  <c r="F2280" i="19" s="1"/>
  <c r="B2281" i="19"/>
  <c r="B2282" i="19"/>
  <c r="B2283" i="19"/>
  <c r="A2264" i="19"/>
  <c r="A2265" i="19"/>
  <c r="A2266" i="19"/>
  <c r="A2267" i="19"/>
  <c r="A2268" i="19"/>
  <c r="A2269" i="19"/>
  <c r="A2270" i="19"/>
  <c r="A2271" i="19"/>
  <c r="A2272" i="19"/>
  <c r="A2273" i="19"/>
  <c r="A2274" i="19"/>
  <c r="A2275" i="19"/>
  <c r="A2276" i="19"/>
  <c r="A2277" i="19"/>
  <c r="A2278" i="19"/>
  <c r="A2279" i="19"/>
  <c r="A2280" i="19"/>
  <c r="A2281" i="19"/>
  <c r="A2282" i="19"/>
  <c r="A2283" i="19"/>
  <c r="G2263" i="19"/>
  <c r="A2263" i="19"/>
  <c r="B2263" i="19"/>
  <c r="N5" i="1"/>
  <c r="O5" i="1"/>
  <c r="M5" i="1"/>
  <c r="B1974" i="19"/>
  <c r="F1974" i="19" s="1"/>
  <c r="B1973" i="19"/>
  <c r="F1973" i="19" s="1"/>
  <c r="B1972" i="19"/>
  <c r="F1972" i="19" s="1"/>
  <c r="B1971" i="19"/>
  <c r="B1970" i="19"/>
  <c r="B1969" i="19"/>
  <c r="F1969" i="19" s="1"/>
  <c r="B1968" i="19"/>
  <c r="F1968" i="19" s="1"/>
  <c r="B1541" i="19"/>
  <c r="F1541" i="19" s="1"/>
  <c r="B1540" i="19"/>
  <c r="F1540" i="19" s="1"/>
  <c r="B1539" i="19"/>
  <c r="F1539" i="19" s="1"/>
  <c r="B1538" i="19"/>
  <c r="F1538" i="19" s="1"/>
  <c r="B1537" i="19"/>
  <c r="F1537" i="19" s="1"/>
  <c r="B1536" i="19"/>
  <c r="F1536" i="19" s="1"/>
  <c r="B1535" i="19"/>
  <c r="B1534" i="19"/>
  <c r="F1534" i="19" s="1"/>
  <c r="B1533" i="19"/>
  <c r="F1533" i="19" s="1"/>
  <c r="B1532" i="19"/>
  <c r="F1532" i="19" s="1"/>
  <c r="B1531" i="19"/>
  <c r="F1531" i="19" s="1"/>
  <c r="B1958" i="19"/>
  <c r="F1958" i="19" s="1"/>
  <c r="B1957" i="19"/>
  <c r="B1956" i="19"/>
  <c r="F1956" i="19" s="1"/>
  <c r="B1955" i="19"/>
  <c r="B1954" i="19"/>
  <c r="B1953" i="19"/>
  <c r="B1952" i="19"/>
  <c r="B1471" i="19"/>
  <c r="B1470" i="19"/>
  <c r="B1469" i="19"/>
  <c r="B1468" i="19"/>
  <c r="F1468" i="19" s="1"/>
  <c r="B1467" i="19"/>
  <c r="B1466" i="19"/>
  <c r="B1465" i="19"/>
  <c r="B1464" i="19"/>
  <c r="B1463" i="19"/>
  <c r="B1462" i="19"/>
  <c r="F1462" i="19" s="1"/>
  <c r="B1461" i="19"/>
  <c r="B1950" i="19"/>
  <c r="B1949" i="19"/>
  <c r="B1948" i="19"/>
  <c r="B1947" i="19"/>
  <c r="B1946" i="19"/>
  <c r="B1945" i="19"/>
  <c r="B1944" i="19"/>
  <c r="B1436" i="19"/>
  <c r="B1435" i="19"/>
  <c r="B1434" i="19"/>
  <c r="B1433" i="19"/>
  <c r="B1432" i="19"/>
  <c r="B1431" i="19"/>
  <c r="B1430" i="19"/>
  <c r="B1429" i="19"/>
  <c r="B1428" i="19"/>
  <c r="B1427" i="19"/>
  <c r="B1426" i="19"/>
  <c r="B1934" i="19"/>
  <c r="F1934" i="19" s="1"/>
  <c r="B1933" i="19"/>
  <c r="F1933" i="19" s="1"/>
  <c r="B1932" i="19"/>
  <c r="B1931" i="19"/>
  <c r="F1931" i="19" s="1"/>
  <c r="B1930" i="19"/>
  <c r="B1929" i="19"/>
  <c r="F1929" i="19" s="1"/>
  <c r="B1928" i="19"/>
  <c r="F1928" i="19" s="1"/>
  <c r="B1366" i="19"/>
  <c r="F1366" i="19" s="1"/>
  <c r="B1365" i="19"/>
  <c r="F1365" i="19" s="1"/>
  <c r="B1364" i="19"/>
  <c r="F1364" i="19" s="1"/>
  <c r="B1363" i="19"/>
  <c r="F1363" i="19" s="1"/>
  <c r="B1362" i="19"/>
  <c r="F1362" i="19" s="1"/>
  <c r="B1361" i="19"/>
  <c r="F1361" i="19" s="1"/>
  <c r="B1360" i="19"/>
  <c r="F1360" i="19" s="1"/>
  <c r="B1359" i="19"/>
  <c r="F1359" i="19" s="1"/>
  <c r="B1358" i="19"/>
  <c r="F1358" i="19" s="1"/>
  <c r="B1357" i="19"/>
  <c r="F1357" i="19" s="1"/>
  <c r="B1356" i="19"/>
  <c r="F1356" i="19" s="1"/>
  <c r="B1942" i="19"/>
  <c r="F1942" i="19" s="1"/>
  <c r="B1941" i="19"/>
  <c r="B1940" i="19"/>
  <c r="F1940" i="19" s="1"/>
  <c r="B1939" i="19"/>
  <c r="F1939" i="19" s="1"/>
  <c r="B1938" i="19"/>
  <c r="B1937" i="19"/>
  <c r="F1937" i="19" s="1"/>
  <c r="B1936" i="19"/>
  <c r="F1936" i="19" s="1"/>
  <c r="B1401" i="19"/>
  <c r="F1401" i="19" s="1"/>
  <c r="B1400" i="19"/>
  <c r="B1399" i="19"/>
  <c r="B1398" i="19"/>
  <c r="B1397" i="19"/>
  <c r="B1396" i="19"/>
  <c r="F1396" i="19" s="1"/>
  <c r="B1395" i="19"/>
  <c r="F1395" i="19" s="1"/>
  <c r="B1394" i="19"/>
  <c r="F1394" i="19" s="1"/>
  <c r="B1393" i="19"/>
  <c r="F1393" i="19" s="1"/>
  <c r="B1392" i="19"/>
  <c r="F1392" i="19" s="1"/>
  <c r="B1391" i="19"/>
  <c r="F1391" i="19" s="1"/>
  <c r="B1926" i="19"/>
  <c r="F1926" i="19" s="1"/>
  <c r="B1925" i="19"/>
  <c r="B1924" i="19"/>
  <c r="F1924" i="19" s="1"/>
  <c r="B1923" i="19"/>
  <c r="F1923" i="19" s="1"/>
  <c r="B1922" i="19"/>
  <c r="F1922" i="19" s="1"/>
  <c r="B1921" i="19"/>
  <c r="B1920" i="19"/>
  <c r="B1331" i="19"/>
  <c r="F1331" i="19" s="1"/>
  <c r="B1330" i="19"/>
  <c r="B1329" i="19"/>
  <c r="B1328" i="19"/>
  <c r="F1328" i="19" s="1"/>
  <c r="B1327" i="19"/>
  <c r="F1327" i="19" s="1"/>
  <c r="B1326" i="19"/>
  <c r="B1325" i="19"/>
  <c r="B1324" i="19"/>
  <c r="F1324" i="19" s="1"/>
  <c r="B1323" i="19"/>
  <c r="F1323" i="19" s="1"/>
  <c r="B1322" i="19"/>
  <c r="F1322" i="19" s="1"/>
  <c r="B1321" i="19"/>
  <c r="F1321" i="19" s="1"/>
  <c r="B1918" i="19"/>
  <c r="F1918" i="19" s="1"/>
  <c r="B1917" i="19"/>
  <c r="F1917" i="19" s="1"/>
  <c r="B1916" i="19"/>
  <c r="B1915" i="19"/>
  <c r="F1915" i="19" s="1"/>
  <c r="B1914" i="19"/>
  <c r="F1914" i="19" s="1"/>
  <c r="B1913" i="19"/>
  <c r="F1913" i="19" s="1"/>
  <c r="B1912" i="19"/>
  <c r="B1296" i="19"/>
  <c r="F1296" i="19" s="1"/>
  <c r="B1295" i="19"/>
  <c r="F1295" i="19" s="1"/>
  <c r="B1294" i="19"/>
  <c r="F1294" i="19" s="1"/>
  <c r="B1293" i="19"/>
  <c r="F1293" i="19" s="1"/>
  <c r="B1292" i="19"/>
  <c r="F1292" i="19" s="1"/>
  <c r="B1291" i="19"/>
  <c r="F1291" i="19" s="1"/>
  <c r="B1290" i="19"/>
  <c r="F1290" i="19" s="1"/>
  <c r="B1289" i="19"/>
  <c r="F1289" i="19" s="1"/>
  <c r="B1288" i="19"/>
  <c r="F1288" i="19" s="1"/>
  <c r="B1287" i="19"/>
  <c r="F1287" i="19" s="1"/>
  <c r="B1286" i="19"/>
  <c r="F1286" i="19" s="1"/>
  <c r="B1910" i="19"/>
  <c r="F1910" i="19" s="1"/>
  <c r="B1909" i="19"/>
  <c r="F1909" i="19" s="1"/>
  <c r="B1908" i="19"/>
  <c r="F1908" i="19" s="1"/>
  <c r="B1907" i="19"/>
  <c r="F1907" i="19" s="1"/>
  <c r="B1906" i="19"/>
  <c r="F1906" i="19" s="1"/>
  <c r="B1905" i="19"/>
  <c r="F1905" i="19" s="1"/>
  <c r="B1904" i="19"/>
  <c r="F1904" i="19" s="1"/>
  <c r="B1261" i="19"/>
  <c r="F1261" i="19" s="1"/>
  <c r="B1260" i="19"/>
  <c r="F1260" i="19" s="1"/>
  <c r="B1259" i="19"/>
  <c r="F1259" i="19" s="1"/>
  <c r="B1258" i="19"/>
  <c r="F1258" i="19" s="1"/>
  <c r="B1257" i="19"/>
  <c r="F1257" i="19" s="1"/>
  <c r="B1256" i="19"/>
  <c r="F1256" i="19" s="1"/>
  <c r="B1255" i="19"/>
  <c r="F1255" i="19" s="1"/>
  <c r="B1254" i="19"/>
  <c r="F1254" i="19" s="1"/>
  <c r="B1253" i="19"/>
  <c r="F1253" i="19" s="1"/>
  <c r="B1252" i="19"/>
  <c r="F1252" i="19" s="1"/>
  <c r="B1251" i="19"/>
  <c r="F1251" i="19" s="1"/>
  <c r="B1902" i="19"/>
  <c r="F1902" i="19" s="1"/>
  <c r="B1901" i="19"/>
  <c r="F1901" i="19" s="1"/>
  <c r="B1900" i="19"/>
  <c r="F1900" i="19" s="1"/>
  <c r="B1899" i="19"/>
  <c r="F1899" i="19" s="1"/>
  <c r="B1898" i="19"/>
  <c r="F1898" i="19" s="1"/>
  <c r="B1897" i="19"/>
  <c r="B1896" i="19"/>
  <c r="F1896" i="19" s="1"/>
  <c r="B1226" i="19"/>
  <c r="F1226" i="19" s="1"/>
  <c r="B1225" i="19"/>
  <c r="F1225" i="19" s="1"/>
  <c r="B1224" i="19"/>
  <c r="F1224" i="19" s="1"/>
  <c r="B1223" i="19"/>
  <c r="B1222" i="19"/>
  <c r="F1222" i="19" s="1"/>
  <c r="B1221" i="19"/>
  <c r="F1221" i="19" s="1"/>
  <c r="B1220" i="19"/>
  <c r="F1220" i="19" s="1"/>
  <c r="B1219" i="19"/>
  <c r="F1219" i="19" s="1"/>
  <c r="B1218" i="19"/>
  <c r="F1218" i="19" s="1"/>
  <c r="B1217" i="19"/>
  <c r="F1217" i="19" s="1"/>
  <c r="B1216" i="19"/>
  <c r="F1216" i="19" s="1"/>
  <c r="B1893" i="19"/>
  <c r="B1892" i="19"/>
  <c r="B1891" i="19"/>
  <c r="B1890" i="19"/>
  <c r="F1890" i="19" s="1"/>
  <c r="B1889" i="19"/>
  <c r="B1888" i="19"/>
  <c r="B1191" i="19"/>
  <c r="B1190" i="19"/>
  <c r="B1189" i="19"/>
  <c r="B1188" i="19"/>
  <c r="B1187" i="19"/>
  <c r="B1186" i="19"/>
  <c r="B1185" i="19"/>
  <c r="B1184" i="19"/>
  <c r="B1183" i="19"/>
  <c r="B1182" i="19"/>
  <c r="B1181" i="19"/>
  <c r="B1886" i="19"/>
  <c r="F1886" i="19" s="1"/>
  <c r="B1885" i="19"/>
  <c r="F1885" i="19" s="1"/>
  <c r="B1884" i="19"/>
  <c r="F1884" i="19" s="1"/>
  <c r="B1883" i="19"/>
  <c r="F1883" i="19" s="1"/>
  <c r="B1882" i="19"/>
  <c r="B1881" i="19"/>
  <c r="F1881" i="19" s="1"/>
  <c r="B1880" i="19"/>
  <c r="F1880" i="19" s="1"/>
  <c r="B1156" i="19"/>
  <c r="F1156" i="19" s="1"/>
  <c r="B1155" i="19"/>
  <c r="F1155" i="19" s="1"/>
  <c r="B1154" i="19"/>
  <c r="F1154" i="19" s="1"/>
  <c r="B1153" i="19"/>
  <c r="F1153" i="19" s="1"/>
  <c r="B1152" i="19"/>
  <c r="F1152" i="19" s="1"/>
  <c r="B1151" i="19"/>
  <c r="F1151" i="19" s="1"/>
  <c r="B1150" i="19"/>
  <c r="F1150" i="19" s="1"/>
  <c r="B1149" i="19"/>
  <c r="F1149" i="19" s="1"/>
  <c r="B1148" i="19"/>
  <c r="B1147" i="19"/>
  <c r="F1147" i="19" s="1"/>
  <c r="B1146" i="19"/>
  <c r="F1146" i="19" s="1"/>
  <c r="B1878" i="19"/>
  <c r="B1877" i="19"/>
  <c r="F1877" i="19" s="1"/>
  <c r="B1876" i="19"/>
  <c r="F1876" i="19" s="1"/>
  <c r="B1875" i="19"/>
  <c r="F1875" i="19" s="1"/>
  <c r="B1874" i="19"/>
  <c r="B1873" i="19"/>
  <c r="F1873" i="19" s="1"/>
  <c r="B1872" i="19"/>
  <c r="F1872" i="19" s="1"/>
  <c r="B1121" i="19"/>
  <c r="F1121" i="19" s="1"/>
  <c r="B1120" i="19"/>
  <c r="F1120" i="19" s="1"/>
  <c r="B1119" i="19"/>
  <c r="F1119" i="19" s="1"/>
  <c r="B1118" i="19"/>
  <c r="F1118" i="19" s="1"/>
  <c r="B1117" i="19"/>
  <c r="B1116" i="19"/>
  <c r="F1116" i="19" s="1"/>
  <c r="B1115" i="19"/>
  <c r="F1115" i="19" s="1"/>
  <c r="B1114" i="19"/>
  <c r="B1113" i="19"/>
  <c r="F1113" i="19" s="1"/>
  <c r="B1112" i="19"/>
  <c r="F1112" i="19" s="1"/>
  <c r="B1111" i="19"/>
  <c r="F1111" i="19" s="1"/>
  <c r="B1982" i="19"/>
  <c r="F1982" i="19" s="1"/>
  <c r="B1981" i="19"/>
  <c r="F1981" i="19" s="1"/>
  <c r="B1980" i="19"/>
  <c r="F1980" i="19" s="1"/>
  <c r="B1979" i="19"/>
  <c r="F1979" i="19" s="1"/>
  <c r="B1978" i="19"/>
  <c r="B1977" i="19"/>
  <c r="F1977" i="19" s="1"/>
  <c r="B1976" i="19"/>
  <c r="F1976" i="19" s="1"/>
  <c r="B1576" i="19"/>
  <c r="B1575" i="19"/>
  <c r="F1575" i="19" s="1"/>
  <c r="B1574" i="19"/>
  <c r="F1574" i="19" s="1"/>
  <c r="B1573" i="19"/>
  <c r="F1573" i="19" s="1"/>
  <c r="B1572" i="19"/>
  <c r="B1571" i="19"/>
  <c r="F1571" i="19" s="1"/>
  <c r="B1570" i="19"/>
  <c r="B1569" i="19"/>
  <c r="B1568" i="19"/>
  <c r="B1567" i="19"/>
  <c r="F1567" i="19" s="1"/>
  <c r="B1566" i="19"/>
  <c r="F1566" i="19" s="1"/>
  <c r="B1990" i="19"/>
  <c r="F1990" i="19" s="1"/>
  <c r="B1989" i="19"/>
  <c r="B1988" i="19"/>
  <c r="F1988" i="19" s="1"/>
  <c r="B1987" i="19"/>
  <c r="B1986" i="19"/>
  <c r="F1986" i="19" s="1"/>
  <c r="B1985" i="19"/>
  <c r="B1984" i="19"/>
  <c r="F1984" i="19" s="1"/>
  <c r="B1611" i="19"/>
  <c r="F1611" i="19" s="1"/>
  <c r="B1610" i="19"/>
  <c r="F1610" i="19" s="1"/>
  <c r="B1609" i="19"/>
  <c r="F1609" i="19" s="1"/>
  <c r="B1608" i="19"/>
  <c r="B1607" i="19"/>
  <c r="F1607" i="19" s="1"/>
  <c r="B1606" i="19"/>
  <c r="F1606" i="19" s="1"/>
  <c r="B1605" i="19"/>
  <c r="F1605" i="19" s="1"/>
  <c r="B1604" i="19"/>
  <c r="F1604" i="19" s="1"/>
  <c r="B1603" i="19"/>
  <c r="F1603" i="19" s="1"/>
  <c r="B1602" i="19"/>
  <c r="F1602" i="19" s="1"/>
  <c r="B1601" i="19"/>
  <c r="F1601" i="19" s="1"/>
  <c r="B1496" i="19"/>
  <c r="F1496" i="19" s="1"/>
  <c r="B1966" i="19"/>
  <c r="F1966" i="19" s="1"/>
  <c r="B1965" i="19"/>
  <c r="F1965" i="19" s="1"/>
  <c r="B1964" i="19"/>
  <c r="F1964" i="19" s="1"/>
  <c r="B1963" i="19"/>
  <c r="B1962" i="19"/>
  <c r="F1962" i="19" s="1"/>
  <c r="B1961" i="19"/>
  <c r="F1961" i="19" s="1"/>
  <c r="B1960" i="19"/>
  <c r="B1506" i="19"/>
  <c r="B1505" i="19"/>
  <c r="F1505" i="19" s="1"/>
  <c r="B1504" i="19"/>
  <c r="F1504" i="19" s="1"/>
  <c r="B1503" i="19"/>
  <c r="F1503" i="19" s="1"/>
  <c r="B1502" i="19"/>
  <c r="F1502" i="19" s="1"/>
  <c r="B1501" i="19"/>
  <c r="F1501" i="19" s="1"/>
  <c r="B1500" i="19"/>
  <c r="F1500" i="19" s="1"/>
  <c r="B1499" i="19"/>
  <c r="F1499" i="19" s="1"/>
  <c r="B1498" i="19"/>
  <c r="F1498" i="19" s="1"/>
  <c r="B1497" i="19"/>
  <c r="F1497" i="19" s="1"/>
  <c r="B1560" i="19"/>
  <c r="F1560" i="19" s="1"/>
  <c r="B1559" i="19"/>
  <c r="F1559" i="19" s="1"/>
  <c r="B1558" i="19"/>
  <c r="F1558" i="19" s="1"/>
  <c r="B1556" i="19"/>
  <c r="B1555" i="19"/>
  <c r="B1554" i="19"/>
  <c r="F1554" i="19" s="1"/>
  <c r="B1553" i="19"/>
  <c r="B1552" i="19"/>
  <c r="F1552" i="19" s="1"/>
  <c r="B1551" i="19"/>
  <c r="F1551" i="19" s="1"/>
  <c r="B1550" i="19"/>
  <c r="F1550" i="19" s="1"/>
  <c r="B1549" i="19"/>
  <c r="B1548" i="19"/>
  <c r="F1548" i="19" s="1"/>
  <c r="B1547" i="19"/>
  <c r="F1547" i="19" s="1"/>
  <c r="B1546" i="19"/>
  <c r="B1545" i="19"/>
  <c r="B1544" i="19"/>
  <c r="F1544" i="19" s="1"/>
  <c r="B1543" i="19"/>
  <c r="F1543" i="19" s="1"/>
  <c r="B1542" i="19"/>
  <c r="F1542" i="19" s="1"/>
  <c r="B1490" i="19"/>
  <c r="F1490" i="19" s="1"/>
  <c r="B1489" i="19"/>
  <c r="B1488" i="19"/>
  <c r="F1488" i="19" s="1"/>
  <c r="B1486" i="19"/>
  <c r="F1486" i="19" s="1"/>
  <c r="B1485" i="19"/>
  <c r="B1484" i="19"/>
  <c r="B1483" i="19"/>
  <c r="F1483" i="19" s="1"/>
  <c r="B1482" i="19"/>
  <c r="B1481" i="19"/>
  <c r="B1480" i="19"/>
  <c r="B1479" i="19"/>
  <c r="F1479" i="19" s="1"/>
  <c r="B1478" i="19"/>
  <c r="B1477" i="19"/>
  <c r="F1477" i="19" s="1"/>
  <c r="B1476" i="19"/>
  <c r="B1475" i="19"/>
  <c r="B1474" i="19"/>
  <c r="B1473" i="19"/>
  <c r="B1472" i="19"/>
  <c r="F1472" i="19" s="1"/>
  <c r="B1455" i="19"/>
  <c r="B1454" i="19"/>
  <c r="F1454" i="19" s="1"/>
  <c r="B1453" i="19"/>
  <c r="F1453" i="19" s="1"/>
  <c r="B1451" i="19"/>
  <c r="F1451" i="19" s="1"/>
  <c r="B1450" i="19"/>
  <c r="B1449" i="19"/>
  <c r="F1449" i="19" s="1"/>
  <c r="B1448" i="19"/>
  <c r="B1447" i="19"/>
  <c r="B1446" i="19"/>
  <c r="F1446" i="19" s="1"/>
  <c r="B1445" i="19"/>
  <c r="F1445" i="19" s="1"/>
  <c r="B1444" i="19"/>
  <c r="F1444" i="19" s="1"/>
  <c r="B1443" i="19"/>
  <c r="F1443" i="19" s="1"/>
  <c r="B1442" i="19"/>
  <c r="B1441" i="19"/>
  <c r="F1441" i="19" s="1"/>
  <c r="B1440" i="19"/>
  <c r="B1439" i="19"/>
  <c r="F1439" i="19" s="1"/>
  <c r="B1438" i="19"/>
  <c r="F1438" i="19" s="1"/>
  <c r="B1437" i="19"/>
  <c r="B1385" i="19"/>
  <c r="F1385" i="19" s="1"/>
  <c r="B1384" i="19"/>
  <c r="F1384" i="19" s="1"/>
  <c r="B1383" i="19"/>
  <c r="F1383" i="19" s="1"/>
  <c r="B1381" i="19"/>
  <c r="F1381" i="19" s="1"/>
  <c r="B1380" i="19"/>
  <c r="F1380" i="19" s="1"/>
  <c r="B1379" i="19"/>
  <c r="F1379" i="19" s="1"/>
  <c r="B1378" i="19"/>
  <c r="F1378" i="19" s="1"/>
  <c r="B1377" i="19"/>
  <c r="F1377" i="19" s="1"/>
  <c r="B1376" i="19"/>
  <c r="B1375" i="19"/>
  <c r="F1375" i="19" s="1"/>
  <c r="B1374" i="19"/>
  <c r="F1374" i="19" s="1"/>
  <c r="B1373" i="19"/>
  <c r="B1372" i="19"/>
  <c r="F1372" i="19" s="1"/>
  <c r="B1371" i="19"/>
  <c r="F1371" i="19" s="1"/>
  <c r="B1370" i="19"/>
  <c r="B1369" i="19"/>
  <c r="B1368" i="19"/>
  <c r="F1368" i="19" s="1"/>
  <c r="B1367" i="19"/>
  <c r="B1420" i="19"/>
  <c r="F1420" i="19" s="1"/>
  <c r="B1419" i="19"/>
  <c r="F1419" i="19" s="1"/>
  <c r="B1418" i="19"/>
  <c r="B1416" i="19"/>
  <c r="F1416" i="19" s="1"/>
  <c r="B1415" i="19"/>
  <c r="F1415" i="19" s="1"/>
  <c r="B1414" i="19"/>
  <c r="B1413" i="19"/>
  <c r="F1413" i="19" s="1"/>
  <c r="B1412" i="19"/>
  <c r="F1412" i="19" s="1"/>
  <c r="B1411" i="19"/>
  <c r="F1411" i="19" s="1"/>
  <c r="B1410" i="19"/>
  <c r="F1410" i="19" s="1"/>
  <c r="B1409" i="19"/>
  <c r="F1409" i="19" s="1"/>
  <c r="B1408" i="19"/>
  <c r="F1408" i="19" s="1"/>
  <c r="B1407" i="19"/>
  <c r="F1407" i="19" s="1"/>
  <c r="B1406" i="19"/>
  <c r="F1406" i="19" s="1"/>
  <c r="B1405" i="19"/>
  <c r="F1405" i="19" s="1"/>
  <c r="B1404" i="19"/>
  <c r="F1404" i="19" s="1"/>
  <c r="B1403" i="19"/>
  <c r="F1403" i="19" s="1"/>
  <c r="B1402" i="19"/>
  <c r="F1402" i="19" s="1"/>
  <c r="B1350" i="19"/>
  <c r="B1349" i="19"/>
  <c r="F1349" i="19" s="1"/>
  <c r="B1348" i="19"/>
  <c r="F1348" i="19" s="1"/>
  <c r="B1346" i="19"/>
  <c r="F1346" i="19" s="1"/>
  <c r="B1345" i="19"/>
  <c r="B1344" i="19"/>
  <c r="F1344" i="19" s="1"/>
  <c r="B1343" i="19"/>
  <c r="B1342" i="19"/>
  <c r="B1341" i="19"/>
  <c r="B1340" i="19"/>
  <c r="F1340" i="19" s="1"/>
  <c r="B1339" i="19"/>
  <c r="F1339" i="19" s="1"/>
  <c r="B1338" i="19"/>
  <c r="F1338" i="19" s="1"/>
  <c r="B1337" i="19"/>
  <c r="B1336" i="19"/>
  <c r="B1335" i="19"/>
  <c r="F1335" i="19" s="1"/>
  <c r="B1334" i="19"/>
  <c r="B1333" i="19"/>
  <c r="B1332" i="19"/>
  <c r="F1332" i="19" s="1"/>
  <c r="B1315" i="19"/>
  <c r="B1314" i="19"/>
  <c r="B1313" i="19"/>
  <c r="B1311" i="19"/>
  <c r="B1310" i="19"/>
  <c r="B1309" i="19"/>
  <c r="B1308" i="19"/>
  <c r="B1307" i="19"/>
  <c r="B1306" i="19"/>
  <c r="B1305" i="19"/>
  <c r="B1304" i="19"/>
  <c r="F1304" i="19" s="1"/>
  <c r="B1303" i="19"/>
  <c r="B1302" i="19"/>
  <c r="B1301" i="19"/>
  <c r="B1300" i="19"/>
  <c r="B1299" i="19"/>
  <c r="B1298" i="19"/>
  <c r="B1297" i="19"/>
  <c r="B1280" i="19"/>
  <c r="F1280" i="19" s="1"/>
  <c r="B1279" i="19"/>
  <c r="F1279" i="19" s="1"/>
  <c r="B1278" i="19"/>
  <c r="B1276" i="19"/>
  <c r="F1276" i="19" s="1"/>
  <c r="B1275" i="19"/>
  <c r="F1275" i="19" s="1"/>
  <c r="B1274" i="19"/>
  <c r="B1273" i="19"/>
  <c r="F1273" i="19" s="1"/>
  <c r="B1272" i="19"/>
  <c r="B1271" i="19"/>
  <c r="B1270" i="19"/>
  <c r="F1270" i="19" s="1"/>
  <c r="B1269" i="19"/>
  <c r="F1269" i="19" s="1"/>
  <c r="B1268" i="19"/>
  <c r="B1267" i="19"/>
  <c r="F1267" i="19" s="1"/>
  <c r="B1266" i="19"/>
  <c r="B1265" i="19"/>
  <c r="B1264" i="19"/>
  <c r="F1264" i="19" s="1"/>
  <c r="B1263" i="19"/>
  <c r="F1263" i="19" s="1"/>
  <c r="B1262" i="19"/>
  <c r="B1245" i="19"/>
  <c r="F1245" i="19" s="1"/>
  <c r="B1244" i="19"/>
  <c r="F1244" i="19" s="1"/>
  <c r="B1243" i="19"/>
  <c r="F1243" i="19" s="1"/>
  <c r="B1241" i="19"/>
  <c r="F1241" i="19" s="1"/>
  <c r="B1240" i="19"/>
  <c r="F1240" i="19" s="1"/>
  <c r="B1239" i="19"/>
  <c r="B1238" i="19"/>
  <c r="F1238" i="19" s="1"/>
  <c r="B1237" i="19"/>
  <c r="F1237" i="19" s="1"/>
  <c r="B1236" i="19"/>
  <c r="F1236" i="19" s="1"/>
  <c r="B1235" i="19"/>
  <c r="F1235" i="19" s="1"/>
  <c r="B1234" i="19"/>
  <c r="F1234" i="19" s="1"/>
  <c r="B1233" i="19"/>
  <c r="F1233" i="19" s="1"/>
  <c r="B1232" i="19"/>
  <c r="F1232" i="19" s="1"/>
  <c r="B1231" i="19"/>
  <c r="F1231" i="19" s="1"/>
  <c r="B1230" i="19"/>
  <c r="F1230" i="19" s="1"/>
  <c r="B1229" i="19"/>
  <c r="F1229" i="19" s="1"/>
  <c r="B1228" i="19"/>
  <c r="B1227" i="19"/>
  <c r="F1227" i="19" s="1"/>
  <c r="B1210" i="19"/>
  <c r="B1209" i="19"/>
  <c r="B1208" i="19"/>
  <c r="B1206" i="19"/>
  <c r="B1205" i="19"/>
  <c r="B1204" i="19"/>
  <c r="B1203" i="19"/>
  <c r="B1202" i="19"/>
  <c r="B1201" i="19"/>
  <c r="B1200" i="19"/>
  <c r="B1199" i="19"/>
  <c r="B1198" i="19"/>
  <c r="B1197" i="19"/>
  <c r="B1196" i="19"/>
  <c r="B1195" i="19"/>
  <c r="B1194" i="19"/>
  <c r="B1193" i="19"/>
  <c r="B1192" i="19"/>
  <c r="B1175" i="19"/>
  <c r="F1175" i="19" s="1"/>
  <c r="B1174" i="19"/>
  <c r="F1174" i="19" s="1"/>
  <c r="B1173" i="19"/>
  <c r="F1173" i="19" s="1"/>
  <c r="B1171" i="19"/>
  <c r="F1171" i="19" s="1"/>
  <c r="B1170" i="19"/>
  <c r="F1170" i="19" s="1"/>
  <c r="B1169" i="19"/>
  <c r="F1169" i="19" s="1"/>
  <c r="B1168" i="19"/>
  <c r="F1168" i="19" s="1"/>
  <c r="B1167" i="19"/>
  <c r="F1167" i="19" s="1"/>
  <c r="B1166" i="19"/>
  <c r="B1165" i="19"/>
  <c r="F1165" i="19" s="1"/>
  <c r="B1164" i="19"/>
  <c r="F1164" i="19" s="1"/>
  <c r="B1163" i="19"/>
  <c r="F1163" i="19" s="1"/>
  <c r="B1162" i="19"/>
  <c r="F1162" i="19" s="1"/>
  <c r="B1161" i="19"/>
  <c r="F1161" i="19" s="1"/>
  <c r="B1160" i="19"/>
  <c r="F1160" i="19" s="1"/>
  <c r="B1159" i="19"/>
  <c r="F1159" i="19" s="1"/>
  <c r="B1158" i="19"/>
  <c r="F1158" i="19" s="1"/>
  <c r="B1157" i="19"/>
  <c r="F1157" i="19" s="1"/>
  <c r="B1140" i="19"/>
  <c r="F1140" i="19" s="1"/>
  <c r="B1139" i="19"/>
  <c r="F1139" i="19" s="1"/>
  <c r="B1138" i="19"/>
  <c r="F1138" i="19" s="1"/>
  <c r="B1136" i="19"/>
  <c r="F1136" i="19" s="1"/>
  <c r="B1135" i="19"/>
  <c r="F1135" i="19" s="1"/>
  <c r="B1134" i="19"/>
  <c r="F1134" i="19" s="1"/>
  <c r="B1133" i="19"/>
  <c r="F1133" i="19" s="1"/>
  <c r="B1132" i="19"/>
  <c r="F1132" i="19" s="1"/>
  <c r="B1131" i="19"/>
  <c r="B1130" i="19"/>
  <c r="F1130" i="19" s="1"/>
  <c r="B1129" i="19"/>
  <c r="F1129" i="19" s="1"/>
  <c r="B1128" i="19"/>
  <c r="F1128" i="19" s="1"/>
  <c r="B1127" i="19"/>
  <c r="F1127" i="19" s="1"/>
  <c r="B1126" i="19"/>
  <c r="F1126" i="19" s="1"/>
  <c r="B1125" i="19"/>
  <c r="F1125" i="19" s="1"/>
  <c r="B1124" i="19"/>
  <c r="F1124" i="19" s="1"/>
  <c r="B1123" i="19"/>
  <c r="F1123" i="19" s="1"/>
  <c r="B1122" i="19"/>
  <c r="B1595" i="19"/>
  <c r="B1594" i="19"/>
  <c r="F1594" i="19" s="1"/>
  <c r="B1593" i="19"/>
  <c r="F1593" i="19" s="1"/>
  <c r="B1591" i="19"/>
  <c r="F1591" i="19" s="1"/>
  <c r="B1590" i="19"/>
  <c r="B1589" i="19"/>
  <c r="F1589" i="19" s="1"/>
  <c r="B1588" i="19"/>
  <c r="F1588" i="19" s="1"/>
  <c r="B1587" i="19"/>
  <c r="B1586" i="19"/>
  <c r="F1586" i="19" s="1"/>
  <c r="B1585" i="19"/>
  <c r="B1584" i="19"/>
  <c r="F1584" i="19" s="1"/>
  <c r="B1583" i="19"/>
  <c r="F1583" i="19" s="1"/>
  <c r="B1582" i="19"/>
  <c r="F1582" i="19" s="1"/>
  <c r="B1581" i="19"/>
  <c r="F1581" i="19" s="1"/>
  <c r="B1580" i="19"/>
  <c r="B1579" i="19"/>
  <c r="F1579" i="19" s="1"/>
  <c r="B1578" i="19"/>
  <c r="F1578" i="19" s="1"/>
  <c r="B1577" i="19"/>
  <c r="F1577" i="19" s="1"/>
  <c r="B1612" i="19"/>
  <c r="F1612" i="19" s="1"/>
  <c r="B1630" i="19"/>
  <c r="F1630" i="19" s="1"/>
  <c r="B1629" i="19"/>
  <c r="B1628" i="19"/>
  <c r="F1628" i="19" s="1"/>
  <c r="B1626" i="19"/>
  <c r="B1625" i="19"/>
  <c r="B1624" i="19"/>
  <c r="F1624" i="19" s="1"/>
  <c r="B1623" i="19"/>
  <c r="F1623" i="19" s="1"/>
  <c r="B1622" i="19"/>
  <c r="B1621" i="19"/>
  <c r="F1621" i="19" s="1"/>
  <c r="B1620" i="19"/>
  <c r="F1620" i="19" s="1"/>
  <c r="B1619" i="19"/>
  <c r="F1619" i="19" s="1"/>
  <c r="B1618" i="19"/>
  <c r="F1618" i="19" s="1"/>
  <c r="B1617" i="19"/>
  <c r="B1616" i="19"/>
  <c r="F1616" i="19" s="1"/>
  <c r="B1615" i="19"/>
  <c r="F1615" i="19" s="1"/>
  <c r="B1614" i="19"/>
  <c r="F1614" i="19" s="1"/>
  <c r="B1613" i="19"/>
  <c r="F1613" i="19" s="1"/>
  <c r="B1525" i="19"/>
  <c r="F1525" i="19" s="1"/>
  <c r="B1524" i="19"/>
  <c r="F1524" i="19" s="1"/>
  <c r="B1523" i="19"/>
  <c r="F1523" i="19" s="1"/>
  <c r="B1521" i="19"/>
  <c r="F1521" i="19" s="1"/>
  <c r="B1520" i="19"/>
  <c r="F1520" i="19" s="1"/>
  <c r="B1519" i="19"/>
  <c r="F1519" i="19" s="1"/>
  <c r="B1518" i="19"/>
  <c r="F1518" i="19" s="1"/>
  <c r="B1517" i="19"/>
  <c r="F1517" i="19" s="1"/>
  <c r="B1516" i="19"/>
  <c r="B1515" i="19"/>
  <c r="F1515" i="19" s="1"/>
  <c r="B1514" i="19"/>
  <c r="B1513" i="19"/>
  <c r="B1512" i="19"/>
  <c r="B1511" i="19"/>
  <c r="F1511" i="19" s="1"/>
  <c r="B1510" i="19"/>
  <c r="B1509" i="19"/>
  <c r="B1508" i="19"/>
  <c r="F1508" i="19" s="1"/>
  <c r="B1507" i="19"/>
  <c r="F1507" i="19" s="1"/>
  <c r="G2232" i="19"/>
  <c r="G2233" i="19"/>
  <c r="G2234" i="19"/>
  <c r="G2235" i="19"/>
  <c r="G2236" i="19"/>
  <c r="G2237" i="19"/>
  <c r="G2238" i="19"/>
  <c r="G2239" i="19"/>
  <c r="G2240" i="19"/>
  <c r="G2241" i="19"/>
  <c r="G2242" i="19"/>
  <c r="G2243" i="19"/>
  <c r="G2244" i="19"/>
  <c r="G2245" i="19"/>
  <c r="G2246" i="19"/>
  <c r="G2247" i="19"/>
  <c r="G2248" i="19"/>
  <c r="G2249" i="19"/>
  <c r="G2250" i="19"/>
  <c r="G2251" i="19"/>
  <c r="G1878" i="19"/>
  <c r="A2232" i="19"/>
  <c r="D2232" i="19" s="1"/>
  <c r="A2233" i="19"/>
  <c r="A2234" i="19"/>
  <c r="A2235" i="19"/>
  <c r="D2235" i="19" s="1"/>
  <c r="F2235" i="19"/>
  <c r="A2236" i="19"/>
  <c r="D2236" i="19" s="1"/>
  <c r="A2237" i="19"/>
  <c r="D2237" i="19" s="1"/>
  <c r="F2237" i="19"/>
  <c r="A2238" i="19"/>
  <c r="A2239" i="19"/>
  <c r="D2239" i="19" s="1"/>
  <c r="F2239" i="19"/>
  <c r="A2240" i="19"/>
  <c r="F2240" i="19"/>
  <c r="A2241" i="19"/>
  <c r="D2241" i="19" s="1"/>
  <c r="A2242" i="19"/>
  <c r="D2242" i="19" s="1"/>
  <c r="A2243" i="19"/>
  <c r="D2243" i="19" s="1"/>
  <c r="F2243" i="19"/>
  <c r="A2244" i="19"/>
  <c r="D2244" i="19" s="1"/>
  <c r="A2245" i="19"/>
  <c r="D2245" i="19" s="1"/>
  <c r="F2245" i="19"/>
  <c r="A2246" i="19"/>
  <c r="F2246" i="19"/>
  <c r="A2247" i="19"/>
  <c r="D2247" i="19" s="1"/>
  <c r="F2247" i="19"/>
  <c r="A2248" i="19"/>
  <c r="A2249" i="19"/>
  <c r="D2249" i="19" s="1"/>
  <c r="F2249" i="19"/>
  <c r="A2250" i="19"/>
  <c r="A2251" i="19"/>
  <c r="D2251" i="19" s="1"/>
  <c r="F2251" i="19"/>
  <c r="A2231" i="19"/>
  <c r="D2231" i="19" s="1"/>
  <c r="G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084" i="19"/>
  <c r="G1085" i="19"/>
  <c r="G1086" i="19"/>
  <c r="G1087" i="19"/>
  <c r="G1088" i="19"/>
  <c r="G1089" i="19"/>
  <c r="G1090" i="19"/>
  <c r="G1091" i="19"/>
  <c r="G1092" i="19"/>
  <c r="G1093" i="19"/>
  <c r="G1094" i="19"/>
  <c r="G1095" i="19"/>
  <c r="G1096" i="19"/>
  <c r="G1097" i="19"/>
  <c r="G1098" i="19"/>
  <c r="G1099" i="19"/>
  <c r="G1100" i="19"/>
  <c r="G1101" i="19"/>
  <c r="G1102" i="19"/>
  <c r="G1103" i="19"/>
  <c r="G1104" i="19"/>
  <c r="G1105" i="19"/>
  <c r="G1106" i="19"/>
  <c r="G1107" i="19"/>
  <c r="G1108" i="19"/>
  <c r="G1109" i="19"/>
  <c r="G1110" i="19"/>
  <c r="G1111" i="19"/>
  <c r="G1112" i="19"/>
  <c r="G1113" i="19"/>
  <c r="G1114" i="19"/>
  <c r="G1115" i="19"/>
  <c r="G1116" i="19"/>
  <c r="G1117" i="19"/>
  <c r="G1118" i="19"/>
  <c r="G1119" i="19"/>
  <c r="G1120" i="19"/>
  <c r="G1121" i="19"/>
  <c r="G1122" i="19"/>
  <c r="G1123" i="19"/>
  <c r="G1124" i="19"/>
  <c r="G1125" i="19"/>
  <c r="G1126" i="19"/>
  <c r="G1127" i="19"/>
  <c r="G1128" i="19"/>
  <c r="G1129" i="19"/>
  <c r="G1130" i="19"/>
  <c r="G1131" i="19"/>
  <c r="G1132" i="19"/>
  <c r="G1133" i="19"/>
  <c r="G1134" i="19"/>
  <c r="G1135" i="19"/>
  <c r="G1136" i="19"/>
  <c r="G1137" i="19"/>
  <c r="G1138" i="19"/>
  <c r="G1139" i="19"/>
  <c r="G1140" i="19"/>
  <c r="G1141" i="19"/>
  <c r="G1142" i="19"/>
  <c r="G1143" i="19"/>
  <c r="G1144" i="19"/>
  <c r="G1145" i="19"/>
  <c r="G1146" i="19"/>
  <c r="G1147" i="19"/>
  <c r="G1148" i="19"/>
  <c r="G1149" i="19"/>
  <c r="G1150" i="19"/>
  <c r="G1151" i="19"/>
  <c r="G1152" i="19"/>
  <c r="G1153" i="19"/>
  <c r="G1154" i="19"/>
  <c r="G1155" i="19"/>
  <c r="G1156" i="19"/>
  <c r="G1157" i="19"/>
  <c r="G1158" i="19"/>
  <c r="G1159" i="19"/>
  <c r="G1160" i="19"/>
  <c r="G1161" i="19"/>
  <c r="G1162" i="19"/>
  <c r="G1163" i="19"/>
  <c r="G1164" i="19"/>
  <c r="G1165" i="19"/>
  <c r="G1166" i="19"/>
  <c r="G1167" i="19"/>
  <c r="G1168" i="19"/>
  <c r="G1169" i="19"/>
  <c r="G1170" i="19"/>
  <c r="G1171" i="19"/>
  <c r="G1172" i="19"/>
  <c r="G1173" i="19"/>
  <c r="G1174" i="19"/>
  <c r="G1175" i="19"/>
  <c r="G1176" i="19"/>
  <c r="G1177" i="19"/>
  <c r="G1178" i="19"/>
  <c r="G1179" i="19"/>
  <c r="G1180" i="19"/>
  <c r="G1181" i="19"/>
  <c r="G1182" i="19"/>
  <c r="G1183" i="19"/>
  <c r="G1184" i="19"/>
  <c r="G1185" i="19"/>
  <c r="G1186" i="19"/>
  <c r="G1187" i="19"/>
  <c r="G1188" i="19"/>
  <c r="G1189" i="19"/>
  <c r="G1190" i="19"/>
  <c r="G1191" i="19"/>
  <c r="G1192" i="19"/>
  <c r="G1193" i="19"/>
  <c r="G1194" i="19"/>
  <c r="G1195" i="19"/>
  <c r="G1196" i="19"/>
  <c r="G1197" i="19"/>
  <c r="G1198" i="19"/>
  <c r="G1199" i="19"/>
  <c r="G1200" i="19"/>
  <c r="G1201" i="19"/>
  <c r="G1202" i="19"/>
  <c r="G1203" i="19"/>
  <c r="G1204" i="19"/>
  <c r="G1205" i="19"/>
  <c r="G1206" i="19"/>
  <c r="G1207" i="19"/>
  <c r="G1208" i="19"/>
  <c r="G1209" i="19"/>
  <c r="G1210" i="19"/>
  <c r="G1211" i="19"/>
  <c r="G1212" i="19"/>
  <c r="G1213" i="19"/>
  <c r="G1214" i="19"/>
  <c r="G1215" i="19"/>
  <c r="G1216" i="19"/>
  <c r="G1217" i="19"/>
  <c r="G1218" i="19"/>
  <c r="G1219" i="19"/>
  <c r="G1220" i="19"/>
  <c r="G1221" i="19"/>
  <c r="G1222" i="19"/>
  <c r="G1223" i="19"/>
  <c r="G1224" i="19"/>
  <c r="G1225" i="19"/>
  <c r="G1226" i="19"/>
  <c r="G1227" i="19"/>
  <c r="G1228" i="19"/>
  <c r="G1229" i="19"/>
  <c r="G1230" i="19"/>
  <c r="G1231" i="19"/>
  <c r="G1232" i="19"/>
  <c r="G1233" i="19"/>
  <c r="G1234" i="19"/>
  <c r="G1235" i="19"/>
  <c r="G1236" i="19"/>
  <c r="G1237" i="19"/>
  <c r="G1238" i="19"/>
  <c r="G1239" i="19"/>
  <c r="G1240" i="19"/>
  <c r="G1241" i="19"/>
  <c r="G1242" i="19"/>
  <c r="G1243" i="19"/>
  <c r="G1244" i="19"/>
  <c r="G1245" i="19"/>
  <c r="G1246" i="19"/>
  <c r="G1247" i="19"/>
  <c r="G1248" i="19"/>
  <c r="G1249" i="19"/>
  <c r="G1250" i="19"/>
  <c r="G1251" i="19"/>
  <c r="G1252" i="19"/>
  <c r="G1253" i="19"/>
  <c r="G1254" i="19"/>
  <c r="G1255" i="19"/>
  <c r="G1256" i="19"/>
  <c r="G1257" i="19"/>
  <c r="G1258" i="19"/>
  <c r="G1259" i="19"/>
  <c r="G1260" i="19"/>
  <c r="G1261" i="19"/>
  <c r="G1262" i="19"/>
  <c r="G1263" i="19"/>
  <c r="G1264" i="19"/>
  <c r="G1265" i="19"/>
  <c r="G1266" i="19"/>
  <c r="G1267" i="19"/>
  <c r="G1268" i="19"/>
  <c r="G1269" i="19"/>
  <c r="G1270" i="19"/>
  <c r="G1271" i="19"/>
  <c r="G1272" i="19"/>
  <c r="G1273" i="19"/>
  <c r="G1274" i="19"/>
  <c r="G1275" i="19"/>
  <c r="G1276" i="19"/>
  <c r="G1277" i="19"/>
  <c r="G1278" i="19"/>
  <c r="G1279" i="19"/>
  <c r="G1280" i="19"/>
  <c r="G1281" i="19"/>
  <c r="G1282" i="19"/>
  <c r="G1283" i="19"/>
  <c r="G1284" i="19"/>
  <c r="G1285" i="19"/>
  <c r="G1286" i="19"/>
  <c r="G1287" i="19"/>
  <c r="G1288" i="19"/>
  <c r="G1289" i="19"/>
  <c r="G1290" i="19"/>
  <c r="G1291" i="19"/>
  <c r="G1292" i="19"/>
  <c r="G1293" i="19"/>
  <c r="G1294" i="19"/>
  <c r="G1295" i="19"/>
  <c r="G1296" i="19"/>
  <c r="G1297" i="19"/>
  <c r="G1298" i="19"/>
  <c r="G1299" i="19"/>
  <c r="G1300" i="19"/>
  <c r="G1301" i="19"/>
  <c r="G1302" i="19"/>
  <c r="G1303" i="19"/>
  <c r="G1304" i="19"/>
  <c r="G1305" i="19"/>
  <c r="G1306" i="19"/>
  <c r="G1307" i="19"/>
  <c r="G1308" i="19"/>
  <c r="G1309" i="19"/>
  <c r="G1310" i="19"/>
  <c r="G1311" i="19"/>
  <c r="G1312" i="19"/>
  <c r="G1313" i="19"/>
  <c r="G1314" i="19"/>
  <c r="G1315" i="19"/>
  <c r="G1316" i="19"/>
  <c r="G1317" i="19"/>
  <c r="G1318" i="19"/>
  <c r="G1319" i="19"/>
  <c r="G1320" i="19"/>
  <c r="G1321" i="19"/>
  <c r="G1322" i="19"/>
  <c r="G1323" i="19"/>
  <c r="G1324" i="19"/>
  <c r="G1325" i="19"/>
  <c r="G1326" i="19"/>
  <c r="G1327" i="19"/>
  <c r="G1328" i="19"/>
  <c r="G1329" i="19"/>
  <c r="G1330" i="19"/>
  <c r="G1331" i="19"/>
  <c r="G1332" i="19"/>
  <c r="G1333" i="19"/>
  <c r="G1334" i="19"/>
  <c r="G1335" i="19"/>
  <c r="G1336" i="19"/>
  <c r="G1337" i="19"/>
  <c r="G1338" i="19"/>
  <c r="G1339" i="19"/>
  <c r="G1340" i="19"/>
  <c r="G1341" i="19"/>
  <c r="G1342" i="19"/>
  <c r="G1343" i="19"/>
  <c r="G1344" i="19"/>
  <c r="G1345" i="19"/>
  <c r="G1346" i="19"/>
  <c r="G1347" i="19"/>
  <c r="G1348" i="19"/>
  <c r="G1349" i="19"/>
  <c r="G1350" i="19"/>
  <c r="G1351" i="19"/>
  <c r="G1352" i="19"/>
  <c r="G1353" i="19"/>
  <c r="G1354" i="19"/>
  <c r="G1355" i="19"/>
  <c r="G1356" i="19"/>
  <c r="G1357" i="19"/>
  <c r="G1358" i="19"/>
  <c r="G1359" i="19"/>
  <c r="G1360" i="19"/>
  <c r="G1361" i="19"/>
  <c r="G1362" i="19"/>
  <c r="G1363" i="19"/>
  <c r="G1364" i="19"/>
  <c r="G1365" i="19"/>
  <c r="G1366" i="19"/>
  <c r="G1367" i="19"/>
  <c r="G1368" i="19"/>
  <c r="G1369" i="19"/>
  <c r="G1370" i="19"/>
  <c r="G1371" i="19"/>
  <c r="G1372" i="19"/>
  <c r="G1373" i="19"/>
  <c r="G1374" i="19"/>
  <c r="G1375" i="19"/>
  <c r="G1376" i="19"/>
  <c r="G1377" i="19"/>
  <c r="G1378" i="19"/>
  <c r="G1379" i="19"/>
  <c r="G1380" i="19"/>
  <c r="G1381" i="19"/>
  <c r="G1382" i="19"/>
  <c r="G1383" i="19"/>
  <c r="G1384" i="19"/>
  <c r="G1385" i="19"/>
  <c r="G1386" i="19"/>
  <c r="G1387" i="19"/>
  <c r="G1388" i="19"/>
  <c r="G1389" i="19"/>
  <c r="G1390" i="19"/>
  <c r="G1391" i="19"/>
  <c r="G1392" i="19"/>
  <c r="G1393" i="19"/>
  <c r="G1394" i="19"/>
  <c r="G1395" i="19"/>
  <c r="G1396" i="19"/>
  <c r="G1397" i="19"/>
  <c r="G1398" i="19"/>
  <c r="G1399" i="19"/>
  <c r="G1400" i="19"/>
  <c r="G1401" i="19"/>
  <c r="G1402" i="19"/>
  <c r="G1403" i="19"/>
  <c r="G1404" i="19"/>
  <c r="G1405" i="19"/>
  <c r="G1406" i="19"/>
  <c r="G1407" i="19"/>
  <c r="G1408" i="19"/>
  <c r="G1409" i="19"/>
  <c r="G1410" i="19"/>
  <c r="G1411" i="19"/>
  <c r="G1412" i="19"/>
  <c r="G1413" i="19"/>
  <c r="G1414" i="19"/>
  <c r="G1415" i="19"/>
  <c r="G1416" i="19"/>
  <c r="G1417" i="19"/>
  <c r="G1418" i="19"/>
  <c r="G1419" i="19"/>
  <c r="G1420" i="19"/>
  <c r="G1421" i="19"/>
  <c r="G1422" i="19"/>
  <c r="G1423" i="19"/>
  <c r="G1424" i="19"/>
  <c r="G1425" i="19"/>
  <c r="G1426" i="19"/>
  <c r="G1427" i="19"/>
  <c r="G1428" i="19"/>
  <c r="G1429" i="19"/>
  <c r="G1430" i="19"/>
  <c r="G1431" i="19"/>
  <c r="G1432" i="19"/>
  <c r="G1433" i="19"/>
  <c r="G1434" i="19"/>
  <c r="G1435" i="19"/>
  <c r="G1436" i="19"/>
  <c r="G1437" i="19"/>
  <c r="G1438" i="19"/>
  <c r="G1439" i="19"/>
  <c r="G1440" i="19"/>
  <c r="G1441" i="19"/>
  <c r="G1442" i="19"/>
  <c r="G1443" i="19"/>
  <c r="G1444" i="19"/>
  <c r="G1445" i="19"/>
  <c r="G1446" i="19"/>
  <c r="G1447" i="19"/>
  <c r="G1448" i="19"/>
  <c r="G1449" i="19"/>
  <c r="G1450" i="19"/>
  <c r="G1451" i="19"/>
  <c r="G1452" i="19"/>
  <c r="G1453" i="19"/>
  <c r="G1454" i="19"/>
  <c r="G1455" i="19"/>
  <c r="G1456" i="19"/>
  <c r="G1457" i="19"/>
  <c r="G1458" i="19"/>
  <c r="G1459" i="19"/>
  <c r="G1460" i="19"/>
  <c r="G1461" i="19"/>
  <c r="G1462" i="19"/>
  <c r="G1463" i="19"/>
  <c r="G1464" i="19"/>
  <c r="G1465" i="19"/>
  <c r="G1466" i="19"/>
  <c r="G1467" i="19"/>
  <c r="G1468" i="19"/>
  <c r="G1469" i="19"/>
  <c r="G1470" i="19"/>
  <c r="G1471" i="19"/>
  <c r="G1472" i="19"/>
  <c r="G1473" i="19"/>
  <c r="G1474" i="19"/>
  <c r="G1475" i="19"/>
  <c r="G1476" i="19"/>
  <c r="G1477" i="19"/>
  <c r="G1478" i="19"/>
  <c r="G1479" i="19"/>
  <c r="G1480" i="19"/>
  <c r="G1481" i="19"/>
  <c r="G1482" i="19"/>
  <c r="G1483" i="19"/>
  <c r="G1484" i="19"/>
  <c r="G1485" i="19"/>
  <c r="G1486" i="19"/>
  <c r="G1487" i="19"/>
  <c r="G1488" i="19"/>
  <c r="G1489" i="19"/>
  <c r="G1490" i="19"/>
  <c r="G1491" i="19"/>
  <c r="G1492" i="19"/>
  <c r="G1493" i="19"/>
  <c r="G1494" i="19"/>
  <c r="G1495" i="19"/>
  <c r="G1496" i="19"/>
  <c r="G1497" i="19"/>
  <c r="G1498" i="19"/>
  <c r="G1499" i="19"/>
  <c r="G1500" i="19"/>
  <c r="G1501" i="19"/>
  <c r="G1502" i="19"/>
  <c r="G1503" i="19"/>
  <c r="G1504" i="19"/>
  <c r="G1505" i="19"/>
  <c r="G1506" i="19"/>
  <c r="G1507" i="19"/>
  <c r="G1508" i="19"/>
  <c r="G1509" i="19"/>
  <c r="G1510" i="19"/>
  <c r="G1511" i="19"/>
  <c r="G1512" i="19"/>
  <c r="G1513" i="19"/>
  <c r="G1514" i="19"/>
  <c r="G1515" i="19"/>
  <c r="G1516" i="19"/>
  <c r="G1517" i="19"/>
  <c r="G1518" i="19"/>
  <c r="G1519" i="19"/>
  <c r="G1520" i="19"/>
  <c r="G1521" i="19"/>
  <c r="G1522" i="19"/>
  <c r="G1523" i="19"/>
  <c r="G1524" i="19"/>
  <c r="G1525" i="19"/>
  <c r="G1526" i="19"/>
  <c r="G1527" i="19"/>
  <c r="G1528" i="19"/>
  <c r="G1529" i="19"/>
  <c r="G1530" i="19"/>
  <c r="G1531" i="19"/>
  <c r="G1532" i="19"/>
  <c r="G1533" i="19"/>
  <c r="G1534" i="19"/>
  <c r="G1535" i="19"/>
  <c r="G1536" i="19"/>
  <c r="G1537" i="19"/>
  <c r="G1538" i="19"/>
  <c r="G1539" i="19"/>
  <c r="G1540" i="19"/>
  <c r="G1541" i="19"/>
  <c r="G1542" i="19"/>
  <c r="G1543" i="19"/>
  <c r="G1544" i="19"/>
  <c r="G1545" i="19"/>
  <c r="G1546" i="19"/>
  <c r="G1547" i="19"/>
  <c r="G1548" i="19"/>
  <c r="G1549" i="19"/>
  <c r="G1550" i="19"/>
  <c r="G1551" i="19"/>
  <c r="G1552" i="19"/>
  <c r="G1553" i="19"/>
  <c r="G1554" i="19"/>
  <c r="G1555" i="19"/>
  <c r="G1556" i="19"/>
  <c r="G1557" i="19"/>
  <c r="G1558" i="19"/>
  <c r="G1559" i="19"/>
  <c r="G1560" i="19"/>
  <c r="G1561" i="19"/>
  <c r="G1562" i="19"/>
  <c r="G1563" i="19"/>
  <c r="G1564" i="19"/>
  <c r="G1565" i="19"/>
  <c r="G1566" i="19"/>
  <c r="G1567" i="19"/>
  <c r="G1568" i="19"/>
  <c r="G1569" i="19"/>
  <c r="G1570" i="19"/>
  <c r="G1571" i="19"/>
  <c r="G1572" i="19"/>
  <c r="G1573" i="19"/>
  <c r="G1574" i="19"/>
  <c r="G1575" i="19"/>
  <c r="G1576" i="19"/>
  <c r="G1577" i="19"/>
  <c r="G1578" i="19"/>
  <c r="G1579" i="19"/>
  <c r="G1580" i="19"/>
  <c r="G1581" i="19"/>
  <c r="G1582" i="19"/>
  <c r="G1583" i="19"/>
  <c r="G1584" i="19"/>
  <c r="G1585" i="19"/>
  <c r="G1586" i="19"/>
  <c r="G1587" i="19"/>
  <c r="G1588" i="19"/>
  <c r="G1589" i="19"/>
  <c r="G1590" i="19"/>
  <c r="G1591" i="19"/>
  <c r="G1592" i="19"/>
  <c r="G1593" i="19"/>
  <c r="G1594" i="19"/>
  <c r="G1595" i="19"/>
  <c r="G1596" i="19"/>
  <c r="G1597" i="19"/>
  <c r="G1598" i="19"/>
  <c r="G1599" i="19"/>
  <c r="G1600" i="19"/>
  <c r="G1601" i="19"/>
  <c r="G1602" i="19"/>
  <c r="G1603" i="19"/>
  <c r="G1604" i="19"/>
  <c r="G1605" i="19"/>
  <c r="G1606" i="19"/>
  <c r="G1607" i="19"/>
  <c r="G1608" i="19"/>
  <c r="G1609" i="19"/>
  <c r="G1610" i="19"/>
  <c r="G1611" i="19"/>
  <c r="G1612" i="19"/>
  <c r="G1613" i="19"/>
  <c r="G1614" i="19"/>
  <c r="G1615" i="19"/>
  <c r="G1616" i="19"/>
  <c r="G1617" i="19"/>
  <c r="G1618" i="19"/>
  <c r="G1619" i="19"/>
  <c r="G1620" i="19"/>
  <c r="G1621" i="19"/>
  <c r="G1622" i="19"/>
  <c r="G1623" i="19"/>
  <c r="G1624" i="19"/>
  <c r="G1625" i="19"/>
  <c r="G1626" i="19"/>
  <c r="G1627" i="19"/>
  <c r="G1628" i="19"/>
  <c r="G1629" i="19"/>
  <c r="G1630" i="19"/>
  <c r="G1631" i="19"/>
  <c r="G1632" i="19"/>
  <c r="G1633" i="19"/>
  <c r="G1634" i="19"/>
  <c r="G1635" i="19"/>
  <c r="G1636" i="19"/>
  <c r="G1637" i="19"/>
  <c r="G1638" i="19"/>
  <c r="G1639" i="19"/>
  <c r="G1640" i="19"/>
  <c r="G1641" i="19"/>
  <c r="G1642" i="19"/>
  <c r="G1643" i="19"/>
  <c r="G1644" i="19"/>
  <c r="G1645" i="19"/>
  <c r="G1646" i="19"/>
  <c r="G1647" i="19"/>
  <c r="G1648" i="19"/>
  <c r="G1649" i="19"/>
  <c r="G1650" i="19"/>
  <c r="G1651" i="19"/>
  <c r="G1652" i="19"/>
  <c r="G1653" i="19"/>
  <c r="G1654" i="19"/>
  <c r="G1655" i="19"/>
  <c r="G1656" i="19"/>
  <c r="G1657" i="19"/>
  <c r="G1658" i="19"/>
  <c r="G1659" i="19"/>
  <c r="G1660" i="19"/>
  <c r="G1661" i="19"/>
  <c r="G1662" i="19"/>
  <c r="G1663" i="19"/>
  <c r="G1664" i="19"/>
  <c r="G1665" i="19"/>
  <c r="G1666" i="19"/>
  <c r="G1667" i="19"/>
  <c r="G1668" i="19"/>
  <c r="G1669" i="19"/>
  <c r="G1670" i="19"/>
  <c r="G1671" i="19"/>
  <c r="G1672" i="19"/>
  <c r="G1673" i="19"/>
  <c r="G1674" i="19"/>
  <c r="G1675" i="19"/>
  <c r="G1676" i="19"/>
  <c r="G1677" i="19"/>
  <c r="G1678" i="19"/>
  <c r="G1679" i="19"/>
  <c r="G1680" i="19"/>
  <c r="G1681" i="19"/>
  <c r="G1682" i="19"/>
  <c r="G1683" i="19"/>
  <c r="G1684" i="19"/>
  <c r="G1685" i="19"/>
  <c r="G1686" i="19"/>
  <c r="G1687" i="19"/>
  <c r="G1688" i="19"/>
  <c r="G1689" i="19"/>
  <c r="G1690" i="19"/>
  <c r="G1691" i="19"/>
  <c r="G1692" i="19"/>
  <c r="G1693" i="19"/>
  <c r="G1694" i="19"/>
  <c r="G1695" i="19"/>
  <c r="G1696" i="19"/>
  <c r="G1697" i="19"/>
  <c r="G1698" i="19"/>
  <c r="G1699" i="19"/>
  <c r="G1700" i="19"/>
  <c r="G1701" i="19"/>
  <c r="G1702" i="19"/>
  <c r="G1703" i="19"/>
  <c r="G1704" i="19"/>
  <c r="G1705" i="19"/>
  <c r="G1706" i="19"/>
  <c r="G1707" i="19"/>
  <c r="G1708" i="19"/>
  <c r="G1709" i="19"/>
  <c r="G1710" i="19"/>
  <c r="G1711" i="19"/>
  <c r="G1712" i="19"/>
  <c r="G1713" i="19"/>
  <c r="G1714" i="19"/>
  <c r="G1715" i="19"/>
  <c r="G1716" i="19"/>
  <c r="G1717" i="19"/>
  <c r="G1718" i="19"/>
  <c r="G1719" i="19"/>
  <c r="G1720" i="19"/>
  <c r="G1721" i="19"/>
  <c r="G1722" i="19"/>
  <c r="G1723" i="19"/>
  <c r="G1724" i="19"/>
  <c r="G1725" i="19"/>
  <c r="G1726" i="19"/>
  <c r="G1727" i="19"/>
  <c r="G1728" i="19"/>
  <c r="G1729" i="19"/>
  <c r="G1730" i="19"/>
  <c r="G1731" i="19"/>
  <c r="G1732" i="19"/>
  <c r="G1733" i="19"/>
  <c r="G1734" i="19"/>
  <c r="G1735" i="19"/>
  <c r="G1736" i="19"/>
  <c r="G1737" i="19"/>
  <c r="G1738" i="19"/>
  <c r="G1739" i="19"/>
  <c r="G1740" i="19"/>
  <c r="G1741" i="19"/>
  <c r="G1742" i="19"/>
  <c r="G1743" i="19"/>
  <c r="G1744" i="19"/>
  <c r="G1745" i="19"/>
  <c r="G1746" i="19"/>
  <c r="G1747" i="19"/>
  <c r="G1748" i="19"/>
  <c r="G1749" i="19"/>
  <c r="G1750" i="19"/>
  <c r="G1751" i="19"/>
  <c r="G1752" i="19"/>
  <c r="G1753" i="19"/>
  <c r="G1754" i="19"/>
  <c r="G1755" i="19"/>
  <c r="G1756" i="19"/>
  <c r="G1757" i="19"/>
  <c r="G1758" i="19"/>
  <c r="G1759" i="19"/>
  <c r="G1760" i="19"/>
  <c r="G1761" i="19"/>
  <c r="G1762" i="19"/>
  <c r="G1763" i="19"/>
  <c r="G1764" i="19"/>
  <c r="G1765" i="19"/>
  <c r="G1766" i="19"/>
  <c r="G1767" i="19"/>
  <c r="G1768" i="19"/>
  <c r="G1769" i="19"/>
  <c r="G1770" i="19"/>
  <c r="G1771" i="19"/>
  <c r="G1772" i="19"/>
  <c r="G1773" i="19"/>
  <c r="G1774" i="19"/>
  <c r="G1775" i="19"/>
  <c r="G1776" i="19"/>
  <c r="G1777" i="19"/>
  <c r="G1778" i="19"/>
  <c r="G1779" i="19"/>
  <c r="G1780" i="19"/>
  <c r="G1781" i="19"/>
  <c r="G1782" i="19"/>
  <c r="G1783" i="19"/>
  <c r="G1784" i="19"/>
  <c r="G1785" i="19"/>
  <c r="G1786" i="19"/>
  <c r="G1787" i="19"/>
  <c r="G1788" i="19"/>
  <c r="G1789" i="19"/>
  <c r="G1790" i="19"/>
  <c r="G1791" i="19"/>
  <c r="G1792" i="19"/>
  <c r="G1793" i="19"/>
  <c r="G1794" i="19"/>
  <c r="G1795" i="19"/>
  <c r="G1796" i="19"/>
  <c r="G1797" i="19"/>
  <c r="G1798" i="19"/>
  <c r="G1799" i="19"/>
  <c r="G1800" i="19"/>
  <c r="G1801" i="19"/>
  <c r="G1802" i="19"/>
  <c r="G1803" i="19"/>
  <c r="G1804" i="19"/>
  <c r="G1805" i="19"/>
  <c r="G1806" i="19"/>
  <c r="G1807" i="19"/>
  <c r="G1808" i="19"/>
  <c r="G1809" i="19"/>
  <c r="G1810" i="19"/>
  <c r="G1811" i="19"/>
  <c r="G1812" i="19"/>
  <c r="G1813" i="19"/>
  <c r="G1814" i="19"/>
  <c r="G1815" i="19"/>
  <c r="G1816" i="19"/>
  <c r="G1817" i="19"/>
  <c r="G1818" i="19"/>
  <c r="G1819" i="19"/>
  <c r="G1820" i="19"/>
  <c r="G1821" i="19"/>
  <c r="G1822" i="19"/>
  <c r="G1823" i="19"/>
  <c r="G1824" i="19"/>
  <c r="G1825" i="19"/>
  <c r="G1826" i="19"/>
  <c r="G1827" i="19"/>
  <c r="G1828" i="19"/>
  <c r="G1829" i="19"/>
  <c r="G1830" i="19"/>
  <c r="G1831" i="19"/>
  <c r="G1832" i="19"/>
  <c r="G1833" i="19"/>
  <c r="G1834" i="19"/>
  <c r="G1835" i="19"/>
  <c r="G1836" i="19"/>
  <c r="G1837" i="19"/>
  <c r="G1838" i="19"/>
  <c r="G1839" i="19"/>
  <c r="G1840" i="19"/>
  <c r="G1841" i="19"/>
  <c r="G1842" i="19"/>
  <c r="G1843" i="19"/>
  <c r="G1844" i="19"/>
  <c r="G1845" i="19"/>
  <c r="G1846" i="19"/>
  <c r="G1847" i="19"/>
  <c r="G1848" i="19"/>
  <c r="G1849" i="19"/>
  <c r="G1850" i="19"/>
  <c r="G1851" i="19"/>
  <c r="G1852" i="19"/>
  <c r="G1853" i="19"/>
  <c r="G1854" i="19"/>
  <c r="G1855" i="19"/>
  <c r="G1856" i="19"/>
  <c r="G1857" i="19"/>
  <c r="G1858" i="19"/>
  <c r="G1859" i="19"/>
  <c r="G1860" i="19"/>
  <c r="G1861" i="19"/>
  <c r="G1862" i="19"/>
  <c r="G1863" i="19"/>
  <c r="G1864" i="19"/>
  <c r="G1865" i="19"/>
  <c r="G1866" i="19"/>
  <c r="G1867" i="19"/>
  <c r="G1868" i="19"/>
  <c r="G1869" i="19"/>
  <c r="G1870" i="19"/>
  <c r="G1871" i="19"/>
  <c r="G1872" i="19"/>
  <c r="G1873" i="19"/>
  <c r="G1874" i="19"/>
  <c r="G1875" i="19"/>
  <c r="G1876" i="19"/>
  <c r="G1877" i="19"/>
  <c r="G1879" i="19"/>
  <c r="G1880" i="19"/>
  <c r="G1881" i="19"/>
  <c r="G1882" i="19"/>
  <c r="G1883" i="19"/>
  <c r="G1884" i="19"/>
  <c r="G1885" i="19"/>
  <c r="G1886" i="19"/>
  <c r="G1887" i="19"/>
  <c r="G1888" i="19"/>
  <c r="G1889" i="19"/>
  <c r="G1890" i="19"/>
  <c r="G1891" i="19"/>
  <c r="G1892" i="19"/>
  <c r="G1893" i="19"/>
  <c r="G1894" i="19"/>
  <c r="G1895" i="19"/>
  <c r="G1896" i="19"/>
  <c r="G1897" i="19"/>
  <c r="G1898" i="19"/>
  <c r="G1899" i="19"/>
  <c r="G1900" i="19"/>
  <c r="G1901" i="19"/>
  <c r="G1902" i="19"/>
  <c r="G1903" i="19"/>
  <c r="G1904" i="19"/>
  <c r="G1905" i="19"/>
  <c r="G1906" i="19"/>
  <c r="G1907" i="19"/>
  <c r="G1908" i="19"/>
  <c r="G1909" i="19"/>
  <c r="G1910" i="19"/>
  <c r="G1911" i="19"/>
  <c r="G1912" i="19"/>
  <c r="G1913" i="19"/>
  <c r="G1914" i="19"/>
  <c r="G1915" i="19"/>
  <c r="G1916" i="19"/>
  <c r="G1917" i="19"/>
  <c r="G1918" i="19"/>
  <c r="G1919" i="19"/>
  <c r="G1920" i="19"/>
  <c r="G1921" i="19"/>
  <c r="G1922" i="19"/>
  <c r="G1923" i="19"/>
  <c r="G1924" i="19"/>
  <c r="G1925" i="19"/>
  <c r="G1926" i="19"/>
  <c r="G1927" i="19"/>
  <c r="G1928" i="19"/>
  <c r="G1929" i="19"/>
  <c r="G1930" i="19"/>
  <c r="G1931" i="19"/>
  <c r="G1932" i="19"/>
  <c r="G1933" i="19"/>
  <c r="G1934" i="19"/>
  <c r="G1935" i="19"/>
  <c r="G1936" i="19"/>
  <c r="G1937" i="19"/>
  <c r="G1938" i="19"/>
  <c r="G1939" i="19"/>
  <c r="G1940" i="19"/>
  <c r="G1941" i="19"/>
  <c r="G1942" i="19"/>
  <c r="G1943" i="19"/>
  <c r="G1944" i="19"/>
  <c r="G1945" i="19"/>
  <c r="G1946" i="19"/>
  <c r="G1947" i="19"/>
  <c r="G1948" i="19"/>
  <c r="G1949" i="19"/>
  <c r="G1950" i="19"/>
  <c r="G1951" i="19"/>
  <c r="G1952" i="19"/>
  <c r="G1953" i="19"/>
  <c r="G1954" i="19"/>
  <c r="G1955" i="19"/>
  <c r="G1956" i="19"/>
  <c r="G1957" i="19"/>
  <c r="G1958" i="19"/>
  <c r="G1959" i="19"/>
  <c r="G1960" i="19"/>
  <c r="G1961" i="19"/>
  <c r="G1962" i="19"/>
  <c r="G1963" i="19"/>
  <c r="G1964" i="19"/>
  <c r="G1965" i="19"/>
  <c r="G1966" i="19"/>
  <c r="G1967" i="19"/>
  <c r="G1968" i="19"/>
  <c r="G1969" i="19"/>
  <c r="G1970" i="19"/>
  <c r="G1971" i="19"/>
  <c r="G1972" i="19"/>
  <c r="G1973" i="19"/>
  <c r="G1974" i="19"/>
  <c r="G1975" i="19"/>
  <c r="G1976" i="19"/>
  <c r="G1977" i="19"/>
  <c r="G1978" i="19"/>
  <c r="G1979" i="19"/>
  <c r="G1980" i="19"/>
  <c r="G1981" i="19"/>
  <c r="G1982" i="19"/>
  <c r="G1983" i="19"/>
  <c r="G1984" i="19"/>
  <c r="G1985" i="19"/>
  <c r="G1986" i="19"/>
  <c r="G1987" i="19"/>
  <c r="G1988" i="19"/>
  <c r="G1989" i="19"/>
  <c r="G1990" i="19"/>
  <c r="G1991" i="19"/>
  <c r="G1992" i="19"/>
  <c r="G1993" i="19"/>
  <c r="G1994" i="19"/>
  <c r="G1995" i="19"/>
  <c r="G1996" i="19"/>
  <c r="G1997" i="19"/>
  <c r="G1998" i="19"/>
  <c r="G1999" i="19"/>
  <c r="G2000" i="19"/>
  <c r="G2001" i="19"/>
  <c r="G2002" i="19"/>
  <c r="G2003" i="19"/>
  <c r="G2004" i="19"/>
  <c r="G2005" i="19"/>
  <c r="G2006" i="19"/>
  <c r="G2007" i="19"/>
  <c r="G2008" i="19"/>
  <c r="G2009" i="19"/>
  <c r="G2010" i="19"/>
  <c r="G2011" i="19"/>
  <c r="G2012" i="19"/>
  <c r="G2013" i="19"/>
  <c r="G2014" i="19"/>
  <c r="G2015" i="19"/>
  <c r="G2016" i="19"/>
  <c r="G2017" i="19"/>
  <c r="G2018" i="19"/>
  <c r="G2019" i="19"/>
  <c r="G2020" i="19"/>
  <c r="G2021" i="19"/>
  <c r="G2022" i="19"/>
  <c r="G2023" i="19"/>
  <c r="G2024" i="19"/>
  <c r="G2025" i="19"/>
  <c r="G2026" i="19"/>
  <c r="G2027" i="19"/>
  <c r="G2028" i="19"/>
  <c r="G2029" i="19"/>
  <c r="G2030" i="19"/>
  <c r="G2031" i="19"/>
  <c r="G2032" i="19"/>
  <c r="G2033" i="19"/>
  <c r="G2034" i="19"/>
  <c r="G2035" i="19"/>
  <c r="G2036" i="19"/>
  <c r="G2037" i="19"/>
  <c r="G2038" i="19"/>
  <c r="G2039" i="19"/>
  <c r="G2040" i="19"/>
  <c r="G2041" i="19"/>
  <c r="G2042" i="19"/>
  <c r="G2043" i="19"/>
  <c r="G2044" i="19"/>
  <c r="G2045" i="19"/>
  <c r="G2046" i="19"/>
  <c r="G2047" i="19"/>
  <c r="G2048" i="19"/>
  <c r="G2049" i="19"/>
  <c r="G2050" i="19"/>
  <c r="G2051" i="19"/>
  <c r="G2052" i="19"/>
  <c r="G2053" i="19"/>
  <c r="G2054" i="19"/>
  <c r="G2055" i="19"/>
  <c r="G2056" i="19"/>
  <c r="G2057" i="19"/>
  <c r="G2058" i="19"/>
  <c r="G2059" i="19"/>
  <c r="G2060" i="19"/>
  <c r="G2061" i="19"/>
  <c r="G2062" i="19"/>
  <c r="G2063" i="19"/>
  <c r="G2064" i="19"/>
  <c r="G2065" i="19"/>
  <c r="G2066" i="19"/>
  <c r="G2067" i="19"/>
  <c r="G2068" i="19"/>
  <c r="G2069" i="19"/>
  <c r="G2070" i="19"/>
  <c r="G2071" i="19"/>
  <c r="G2072" i="19"/>
  <c r="G2073" i="19"/>
  <c r="G2074" i="19"/>
  <c r="G2075" i="19"/>
  <c r="G2076" i="19"/>
  <c r="G2077" i="19"/>
  <c r="G2078" i="19"/>
  <c r="G2079" i="19"/>
  <c r="G2080" i="19"/>
  <c r="G2081" i="19"/>
  <c r="G2082" i="19"/>
  <c r="G2083" i="19"/>
  <c r="G2084" i="19"/>
  <c r="G2085" i="19"/>
  <c r="G2086" i="19"/>
  <c r="G2087" i="19"/>
  <c r="G2088" i="19"/>
  <c r="G2089" i="19"/>
  <c r="G2090" i="19"/>
  <c r="G2091" i="19"/>
  <c r="G2092" i="19"/>
  <c r="G2093" i="19"/>
  <c r="G2094" i="19"/>
  <c r="G2095" i="19"/>
  <c r="G2096" i="19"/>
  <c r="G2097" i="19"/>
  <c r="G2098" i="19"/>
  <c r="G2099" i="19"/>
  <c r="G2100" i="19"/>
  <c r="G2101" i="19"/>
  <c r="G2102" i="19"/>
  <c r="G2103" i="19"/>
  <c r="G2104" i="19"/>
  <c r="G2105" i="19"/>
  <c r="G2106" i="19"/>
  <c r="G2107" i="19"/>
  <c r="G2108" i="19"/>
  <c r="G2109" i="19"/>
  <c r="G2110" i="19"/>
  <c r="G2111" i="19"/>
  <c r="G2112" i="19"/>
  <c r="G2113" i="19"/>
  <c r="G2114" i="19"/>
  <c r="G2115" i="19"/>
  <c r="G2116" i="19"/>
  <c r="G2117" i="19"/>
  <c r="G2118" i="19"/>
  <c r="G2119" i="19"/>
  <c r="G2120" i="19"/>
  <c r="G2121" i="19"/>
  <c r="G2122" i="19"/>
  <c r="G2123" i="19"/>
  <c r="G2124" i="19"/>
  <c r="G2125" i="19"/>
  <c r="G2126" i="19"/>
  <c r="G2127" i="19"/>
  <c r="G2128" i="19"/>
  <c r="G2129" i="19"/>
  <c r="G2130" i="19"/>
  <c r="G2131" i="19"/>
  <c r="G2132" i="19"/>
  <c r="G2133" i="19"/>
  <c r="G2134" i="19"/>
  <c r="G2135" i="19"/>
  <c r="G2136" i="19"/>
  <c r="G2137" i="19"/>
  <c r="G2138" i="19"/>
  <c r="G2139" i="19"/>
  <c r="G2140" i="19"/>
  <c r="G2141" i="19"/>
  <c r="G2142" i="19"/>
  <c r="G2143" i="19"/>
  <c r="G2144" i="19"/>
  <c r="G2145" i="19"/>
  <c r="G2146" i="19"/>
  <c r="G2147" i="19"/>
  <c r="G2148" i="19"/>
  <c r="G2149" i="19"/>
  <c r="G2150" i="19"/>
  <c r="G2151" i="19"/>
  <c r="G2152" i="19"/>
  <c r="G2153" i="19"/>
  <c r="G2154" i="19"/>
  <c r="G2155" i="19"/>
  <c r="G2156" i="19"/>
  <c r="G2157" i="19"/>
  <c r="G2158" i="19"/>
  <c r="G2159" i="19"/>
  <c r="G2160" i="19"/>
  <c r="G2161" i="19"/>
  <c r="G2162" i="19"/>
  <c r="G2163" i="19"/>
  <c r="G2164" i="19"/>
  <c r="G2165" i="19"/>
  <c r="G2166" i="19"/>
  <c r="G2167" i="19"/>
  <c r="G2168" i="19"/>
  <c r="G2169" i="19"/>
  <c r="G2170" i="19"/>
  <c r="G2171" i="19"/>
  <c r="G2172" i="19"/>
  <c r="G2173" i="19"/>
  <c r="G2174" i="19"/>
  <c r="G2175" i="19"/>
  <c r="G2176" i="19"/>
  <c r="G2177" i="19"/>
  <c r="G2178" i="19"/>
  <c r="G2179" i="19"/>
  <c r="G2180" i="19"/>
  <c r="G2181" i="19"/>
  <c r="G2182" i="19"/>
  <c r="G2183" i="19"/>
  <c r="G2184" i="19"/>
  <c r="G2185" i="19"/>
  <c r="G2186" i="19"/>
  <c r="G2187" i="19"/>
  <c r="G2188" i="19"/>
  <c r="G2189" i="19"/>
  <c r="G2190" i="19"/>
  <c r="G2191" i="19"/>
  <c r="G2192" i="19"/>
  <c r="G2193" i="19"/>
  <c r="G2194" i="19"/>
  <c r="G2195" i="19"/>
  <c r="G2196" i="19"/>
  <c r="G2197" i="19"/>
  <c r="G2198" i="19"/>
  <c r="G2199" i="19"/>
  <c r="G2200" i="19"/>
  <c r="G2201" i="19"/>
  <c r="G2202" i="19"/>
  <c r="G2203" i="19"/>
  <c r="G2204" i="19"/>
  <c r="G2205" i="19"/>
  <c r="G2206" i="19"/>
  <c r="G2207" i="19"/>
  <c r="G2208" i="19"/>
  <c r="G2209" i="19"/>
  <c r="G2210" i="19"/>
  <c r="G2211" i="19"/>
  <c r="G2212" i="19"/>
  <c r="G2213" i="19"/>
  <c r="G2214" i="19"/>
  <c r="G2215" i="19"/>
  <c r="G2216" i="19"/>
  <c r="G2217" i="19"/>
  <c r="G2218" i="19"/>
  <c r="G2219" i="19"/>
  <c r="G2220" i="19"/>
  <c r="G2221" i="19"/>
  <c r="G2222" i="19"/>
  <c r="G2223" i="19"/>
  <c r="G2224" i="19"/>
  <c r="G2225" i="19"/>
  <c r="G2226" i="19"/>
  <c r="G2227" i="19"/>
  <c r="G2228" i="19"/>
  <c r="G2229" i="19"/>
  <c r="G2230" i="19"/>
  <c r="G2" i="19"/>
  <c r="I64" i="16"/>
  <c r="L58" i="15"/>
  <c r="R48" i="13"/>
  <c r="R49" i="13"/>
  <c r="R80" i="12"/>
  <c r="X80" i="12" s="1"/>
  <c r="R81" i="12"/>
  <c r="X81" i="12" s="1"/>
  <c r="R82" i="12"/>
  <c r="X82" i="12" s="1"/>
  <c r="R83" i="12"/>
  <c r="X83" i="12" s="1"/>
  <c r="R84" i="12"/>
  <c r="X84" i="12" s="1"/>
  <c r="R85" i="12"/>
  <c r="X85" i="12" s="1"/>
  <c r="R86" i="12"/>
  <c r="X86" i="12" s="1"/>
  <c r="R87" i="12"/>
  <c r="X87" i="12" s="1"/>
  <c r="R88" i="12"/>
  <c r="X88" i="12" s="1"/>
  <c r="R89" i="12"/>
  <c r="X89" i="12" s="1"/>
  <c r="R90" i="12"/>
  <c r="X90" i="12" s="1"/>
  <c r="R91" i="12"/>
  <c r="X91" i="12" s="1"/>
  <c r="R92" i="12"/>
  <c r="X92" i="12" s="1"/>
  <c r="R93" i="12"/>
  <c r="X93" i="12" s="1"/>
  <c r="R94" i="12"/>
  <c r="X94" i="12" s="1"/>
  <c r="R95" i="12"/>
  <c r="X95" i="12" s="1"/>
  <c r="R96" i="12"/>
  <c r="X96" i="12" s="1"/>
  <c r="R97" i="12"/>
  <c r="X97" i="12" s="1"/>
  <c r="R79" i="12"/>
  <c r="X79" i="12" s="1"/>
  <c r="R60" i="12"/>
  <c r="X60" i="12" s="1"/>
  <c r="R61" i="12"/>
  <c r="X61" i="12" s="1"/>
  <c r="R62" i="12"/>
  <c r="X62" i="12" s="1"/>
  <c r="R63" i="12"/>
  <c r="X63" i="12" s="1"/>
  <c r="R64" i="12"/>
  <c r="X64" i="12" s="1"/>
  <c r="R65" i="12"/>
  <c r="X65" i="12" s="1"/>
  <c r="R66" i="12"/>
  <c r="X66" i="12" s="1"/>
  <c r="R67" i="12"/>
  <c r="X67" i="12" s="1"/>
  <c r="R68" i="12"/>
  <c r="X68" i="12" s="1"/>
  <c r="R69" i="12"/>
  <c r="X69" i="12" s="1"/>
  <c r="R70" i="12"/>
  <c r="X70" i="12" s="1"/>
  <c r="R71" i="12"/>
  <c r="X71" i="12" s="1"/>
  <c r="R72" i="12"/>
  <c r="X72" i="12" s="1"/>
  <c r="R73" i="12"/>
  <c r="X73" i="12" s="1"/>
  <c r="R74" i="12"/>
  <c r="X74" i="12" s="1"/>
  <c r="R75" i="12"/>
  <c r="X75" i="12" s="1"/>
  <c r="R76" i="12"/>
  <c r="X76" i="12" s="1"/>
  <c r="R59" i="12"/>
  <c r="X59" i="12" s="1"/>
  <c r="R11" i="12"/>
  <c r="X11" i="12" s="1"/>
  <c r="R12" i="12"/>
  <c r="X12" i="12" s="1"/>
  <c r="R13" i="12"/>
  <c r="X13" i="12" s="1"/>
  <c r="R14" i="12"/>
  <c r="X14" i="12" s="1"/>
  <c r="R15" i="12"/>
  <c r="X15" i="12" s="1"/>
  <c r="R16" i="12"/>
  <c r="X16" i="12" s="1"/>
  <c r="R17" i="12"/>
  <c r="X17" i="12"/>
  <c r="R18" i="12"/>
  <c r="X18" i="12" s="1"/>
  <c r="R19" i="12"/>
  <c r="X19" i="12" s="1"/>
  <c r="R22" i="12"/>
  <c r="X22" i="12" s="1"/>
  <c r="R23" i="12"/>
  <c r="X23" i="12" s="1"/>
  <c r="R24" i="12"/>
  <c r="X24" i="12" s="1"/>
  <c r="R25" i="12"/>
  <c r="X25" i="12" s="1"/>
  <c r="R26" i="12"/>
  <c r="X26" i="12" s="1"/>
  <c r="R27" i="12"/>
  <c r="X27" i="12" s="1"/>
  <c r="R28" i="12"/>
  <c r="X28" i="12" s="1"/>
  <c r="R29" i="12"/>
  <c r="X29" i="12" s="1"/>
  <c r="R30" i="12"/>
  <c r="X30" i="12" s="1"/>
  <c r="R31" i="12"/>
  <c r="X31" i="12" s="1"/>
  <c r="R32" i="12"/>
  <c r="X32" i="12" s="1"/>
  <c r="R33" i="12"/>
  <c r="X33" i="12" s="1"/>
  <c r="R34" i="12"/>
  <c r="X34" i="12" s="1"/>
  <c r="R35" i="12"/>
  <c r="X35" i="12" s="1"/>
  <c r="R36" i="12"/>
  <c r="X36" i="12" s="1"/>
  <c r="W40" i="12"/>
  <c r="W41" i="12"/>
  <c r="W17" i="12"/>
  <c r="W18" i="12"/>
  <c r="W19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13" i="12"/>
  <c r="W57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9" i="12"/>
  <c r="W80" i="12"/>
  <c r="W81" i="12"/>
  <c r="W82" i="12"/>
  <c r="W83" i="12"/>
  <c r="W84" i="12"/>
  <c r="W85" i="12"/>
  <c r="W86" i="12"/>
  <c r="W87" i="12"/>
  <c r="W88" i="12"/>
  <c r="W89" i="12"/>
  <c r="W90" i="12"/>
  <c r="W91" i="12"/>
  <c r="W92" i="12"/>
  <c r="W93" i="12"/>
  <c r="W94" i="12"/>
  <c r="W95" i="12"/>
  <c r="W96" i="12"/>
  <c r="W97" i="12"/>
  <c r="X57" i="12"/>
  <c r="X77" i="12"/>
  <c r="V63" i="3"/>
  <c r="V64" i="3"/>
  <c r="V65" i="3"/>
  <c r="W64" i="3"/>
  <c r="W65" i="3"/>
  <c r="W140" i="11"/>
  <c r="W116" i="11"/>
  <c r="X153" i="11"/>
  <c r="X154" i="11"/>
  <c r="X155" i="11"/>
  <c r="X156" i="11"/>
  <c r="W153" i="11"/>
  <c r="W154" i="11"/>
  <c r="W155" i="11"/>
  <c r="W156" i="11"/>
  <c r="W139" i="11"/>
  <c r="W141" i="11"/>
  <c r="W142" i="11"/>
  <c r="X142" i="11"/>
  <c r="W144" i="11"/>
  <c r="X144" i="11"/>
  <c r="W145" i="11"/>
  <c r="X145" i="11"/>
  <c r="W146" i="11"/>
  <c r="X146" i="11"/>
  <c r="W147" i="11"/>
  <c r="X147" i="11"/>
  <c r="W148" i="11"/>
  <c r="X148" i="11"/>
  <c r="W149" i="11"/>
  <c r="X149" i="11"/>
  <c r="W150" i="11"/>
  <c r="X150" i="11"/>
  <c r="W151" i="11"/>
  <c r="X151" i="11"/>
  <c r="W152" i="11"/>
  <c r="X152" i="11"/>
  <c r="S37" i="18"/>
  <c r="E29" i="6"/>
  <c r="G29" i="6"/>
  <c r="B592" i="19"/>
  <c r="F592" i="19" s="1"/>
  <c r="B629" i="19"/>
  <c r="F629" i="19" s="1"/>
  <c r="B521" i="19"/>
  <c r="B376" i="19"/>
  <c r="B485" i="19"/>
  <c r="F485" i="19" s="1"/>
  <c r="B593" i="19"/>
  <c r="F593" i="19" s="1"/>
  <c r="B450" i="19"/>
  <c r="B413" i="19"/>
  <c r="F413" i="19" s="1"/>
  <c r="B449" i="19"/>
  <c r="B340" i="19"/>
  <c r="F340" i="19" s="1"/>
  <c r="B341" i="19"/>
  <c r="F341" i="19" s="1"/>
  <c r="B342" i="19"/>
  <c r="F342" i="19" s="1"/>
  <c r="B484" i="19"/>
  <c r="F484" i="19" s="1"/>
  <c r="B594" i="19"/>
  <c r="F594" i="19" s="1"/>
  <c r="B486" i="19"/>
  <c r="F486" i="19" s="1"/>
  <c r="B412" i="19"/>
  <c r="F412" i="19" s="1"/>
  <c r="B414" i="19"/>
  <c r="B304" i="19"/>
  <c r="H3379" i="20"/>
  <c r="C3379" i="20" s="1"/>
  <c r="H3378" i="20"/>
  <c r="C3378" i="20" s="1"/>
  <c r="H3377" i="20"/>
  <c r="C3377" i="20" s="1"/>
  <c r="H3376" i="20"/>
  <c r="C3376" i="20" s="1"/>
  <c r="H3375" i="20"/>
  <c r="C3375" i="20" s="1"/>
  <c r="H3374" i="20"/>
  <c r="C3374" i="20" s="1"/>
  <c r="H3373" i="20"/>
  <c r="C3373" i="20" s="1"/>
  <c r="H3372" i="20"/>
  <c r="C3372" i="20" s="1"/>
  <c r="H3371" i="20"/>
  <c r="C3371" i="20" s="1"/>
  <c r="H3370" i="20"/>
  <c r="C3370" i="20" s="1"/>
  <c r="H3369" i="20"/>
  <c r="C3369" i="20" s="1"/>
  <c r="H3301" i="20"/>
  <c r="C3301" i="20" s="1"/>
  <c r="H3300" i="20"/>
  <c r="C3300" i="20" s="1"/>
  <c r="H3299" i="20"/>
  <c r="C3299" i="20" s="1"/>
  <c r="H3298" i="20"/>
  <c r="C3298" i="20" s="1"/>
  <c r="H3297" i="20"/>
  <c r="C3297" i="20" s="1"/>
  <c r="H3296" i="20"/>
  <c r="C3296" i="20" s="1"/>
  <c r="H3295" i="20"/>
  <c r="C3295" i="20" s="1"/>
  <c r="H3294" i="20"/>
  <c r="C3294" i="20" s="1"/>
  <c r="H3293" i="20"/>
  <c r="C3293" i="20" s="1"/>
  <c r="H3292" i="20"/>
  <c r="C3292" i="20" s="1"/>
  <c r="H3291" i="20"/>
  <c r="C3291" i="20" s="1"/>
  <c r="H3266" i="20"/>
  <c r="C3266" i="20" s="1"/>
  <c r="H3265" i="20"/>
  <c r="C3265" i="20" s="1"/>
  <c r="H3264" i="20"/>
  <c r="C3264" i="20" s="1"/>
  <c r="H3263" i="20"/>
  <c r="C3263" i="20" s="1"/>
  <c r="H3262" i="20"/>
  <c r="C3262" i="20" s="1"/>
  <c r="H3261" i="20"/>
  <c r="C3261" i="20" s="1"/>
  <c r="H3260" i="20"/>
  <c r="C3260" i="20" s="1"/>
  <c r="H3259" i="20"/>
  <c r="C3259" i="20" s="1"/>
  <c r="H3258" i="20"/>
  <c r="C3258" i="20" s="1"/>
  <c r="H3257" i="20"/>
  <c r="C3257" i="20" s="1"/>
  <c r="H3256" i="20"/>
  <c r="C3256" i="20" s="1"/>
  <c r="H3231" i="20"/>
  <c r="C3231" i="20" s="1"/>
  <c r="H3230" i="20"/>
  <c r="C3230" i="20" s="1"/>
  <c r="H3229" i="20"/>
  <c r="C3229" i="20" s="1"/>
  <c r="H3228" i="20"/>
  <c r="C3228" i="20" s="1"/>
  <c r="H3227" i="20"/>
  <c r="C3227" i="20" s="1"/>
  <c r="H3226" i="20"/>
  <c r="C3226" i="20" s="1"/>
  <c r="H3225" i="20"/>
  <c r="C3225" i="20" s="1"/>
  <c r="H3224" i="20"/>
  <c r="C3224" i="20" s="1"/>
  <c r="H3223" i="20"/>
  <c r="C3223" i="20" s="1"/>
  <c r="H3222" i="20"/>
  <c r="C3222" i="20" s="1"/>
  <c r="H3221" i="20"/>
  <c r="C3221" i="20" s="1"/>
  <c r="H3153" i="20"/>
  <c r="C3153" i="20" s="1"/>
  <c r="H3152" i="20"/>
  <c r="C3152" i="20" s="1"/>
  <c r="H3151" i="20"/>
  <c r="C3151" i="20" s="1"/>
  <c r="H3150" i="20"/>
  <c r="C3150" i="20" s="1"/>
  <c r="H3149" i="20"/>
  <c r="C3149" i="20" s="1"/>
  <c r="H3148" i="20"/>
  <c r="C3148" i="20" s="1"/>
  <c r="H3147" i="20"/>
  <c r="C3147" i="20" s="1"/>
  <c r="H3146" i="20"/>
  <c r="C3146" i="20" s="1"/>
  <c r="H3145" i="20"/>
  <c r="C3145" i="20" s="1"/>
  <c r="H3144" i="20"/>
  <c r="C3144" i="20" s="1"/>
  <c r="H3143" i="20"/>
  <c r="C3143" i="20" s="1"/>
  <c r="H3075" i="20"/>
  <c r="C3075" i="20" s="1"/>
  <c r="H3074" i="20"/>
  <c r="C3074" i="20" s="1"/>
  <c r="H3073" i="20"/>
  <c r="C3073" i="20" s="1"/>
  <c r="H3072" i="20"/>
  <c r="C3072" i="20" s="1"/>
  <c r="H3071" i="20"/>
  <c r="C3071" i="20" s="1"/>
  <c r="H3070" i="20"/>
  <c r="C3070" i="20" s="1"/>
  <c r="H3069" i="20"/>
  <c r="C3069" i="20" s="1"/>
  <c r="H3068" i="20"/>
  <c r="C3068" i="20" s="1"/>
  <c r="H3067" i="20"/>
  <c r="C3067" i="20" s="1"/>
  <c r="H3066" i="20"/>
  <c r="C3066" i="20" s="1"/>
  <c r="H3065" i="20"/>
  <c r="C3065" i="20" s="1"/>
  <c r="H3040" i="20"/>
  <c r="C3040" i="20" s="1"/>
  <c r="H3039" i="20"/>
  <c r="C3039" i="20" s="1"/>
  <c r="H3038" i="20"/>
  <c r="C3038" i="20" s="1"/>
  <c r="H3037" i="20"/>
  <c r="C3037" i="20" s="1"/>
  <c r="H3036" i="20"/>
  <c r="C3036" i="20" s="1"/>
  <c r="H3035" i="20"/>
  <c r="C3035" i="20" s="1"/>
  <c r="H3034" i="20"/>
  <c r="C3034" i="20" s="1"/>
  <c r="H3033" i="20"/>
  <c r="C3033" i="20" s="1"/>
  <c r="H3032" i="20"/>
  <c r="C3032" i="20" s="1"/>
  <c r="H3031" i="20"/>
  <c r="C3031" i="20" s="1"/>
  <c r="H3030" i="20"/>
  <c r="C3030" i="20" s="1"/>
  <c r="H3005" i="20"/>
  <c r="C3005" i="20" s="1"/>
  <c r="H3004" i="20"/>
  <c r="C3004" i="20" s="1"/>
  <c r="H3003" i="20"/>
  <c r="C3003" i="20" s="1"/>
  <c r="H3002" i="20"/>
  <c r="C3002" i="20" s="1"/>
  <c r="H3001" i="20"/>
  <c r="C3001" i="20" s="1"/>
  <c r="H3000" i="20"/>
  <c r="C3000" i="20" s="1"/>
  <c r="H2999" i="20"/>
  <c r="C2999" i="20" s="1"/>
  <c r="H2998" i="20"/>
  <c r="C2998" i="20" s="1"/>
  <c r="H2997" i="20"/>
  <c r="C2997" i="20" s="1"/>
  <c r="H2996" i="20"/>
  <c r="C2996" i="20" s="1"/>
  <c r="H2995" i="20"/>
  <c r="C2995" i="20" s="1"/>
  <c r="H2927" i="20"/>
  <c r="C2927" i="20" s="1"/>
  <c r="H2926" i="20"/>
  <c r="C2926" i="20" s="1"/>
  <c r="H2925" i="20"/>
  <c r="C2925" i="20" s="1"/>
  <c r="H2924" i="20"/>
  <c r="C2924" i="20" s="1"/>
  <c r="H2923" i="20"/>
  <c r="C2923" i="20" s="1"/>
  <c r="H2922" i="20"/>
  <c r="C2922" i="20" s="1"/>
  <c r="H2921" i="20"/>
  <c r="C2921" i="20" s="1"/>
  <c r="H2920" i="20"/>
  <c r="C2920" i="20" s="1"/>
  <c r="H2919" i="20"/>
  <c r="C2919" i="20" s="1"/>
  <c r="H2918" i="20"/>
  <c r="C2918" i="20" s="1"/>
  <c r="H2917" i="20"/>
  <c r="C2917" i="20" s="1"/>
  <c r="H2849" i="20"/>
  <c r="C2849" i="20" s="1"/>
  <c r="H2848" i="20"/>
  <c r="C2848" i="20" s="1"/>
  <c r="H2847" i="20"/>
  <c r="C2847" i="20" s="1"/>
  <c r="H2846" i="20"/>
  <c r="C2846" i="20" s="1"/>
  <c r="H2845" i="20"/>
  <c r="C2845" i="20" s="1"/>
  <c r="H2844" i="20"/>
  <c r="C2844" i="20" s="1"/>
  <c r="H2843" i="20"/>
  <c r="C2843" i="20" s="1"/>
  <c r="H2842" i="20"/>
  <c r="C2842" i="20" s="1"/>
  <c r="H2841" i="20"/>
  <c r="C2841" i="20" s="1"/>
  <c r="H2840" i="20"/>
  <c r="C2840" i="20" s="1"/>
  <c r="H2839" i="20"/>
  <c r="C2839" i="20" s="1"/>
  <c r="H2771" i="20"/>
  <c r="C2771" i="20" s="1"/>
  <c r="H2770" i="20"/>
  <c r="C2770" i="20" s="1"/>
  <c r="H2769" i="20"/>
  <c r="C2769" i="20" s="1"/>
  <c r="H2768" i="20"/>
  <c r="C2768" i="20" s="1"/>
  <c r="H2767" i="20"/>
  <c r="C2767" i="20" s="1"/>
  <c r="H2766" i="20"/>
  <c r="C2766" i="20" s="1"/>
  <c r="H2765" i="20"/>
  <c r="C2765" i="20" s="1"/>
  <c r="H2764" i="20"/>
  <c r="C2764" i="20" s="1"/>
  <c r="H2763" i="20"/>
  <c r="C2763" i="20" s="1"/>
  <c r="H2762" i="20"/>
  <c r="C2762" i="20" s="1"/>
  <c r="H2761" i="20"/>
  <c r="C2761" i="20" s="1"/>
  <c r="H2693" i="20"/>
  <c r="C2693" i="20" s="1"/>
  <c r="H2692" i="20"/>
  <c r="C2692" i="20" s="1"/>
  <c r="H2691" i="20"/>
  <c r="C2691" i="20" s="1"/>
  <c r="H2690" i="20"/>
  <c r="C2690" i="20" s="1"/>
  <c r="H2689" i="20"/>
  <c r="C2689" i="20" s="1"/>
  <c r="H2688" i="20"/>
  <c r="C2688" i="20" s="1"/>
  <c r="H2687" i="20"/>
  <c r="C2687" i="20" s="1"/>
  <c r="H2686" i="20"/>
  <c r="C2686" i="20" s="1"/>
  <c r="H2685" i="20"/>
  <c r="C2685" i="20" s="1"/>
  <c r="H2684" i="20"/>
  <c r="C2684" i="20" s="1"/>
  <c r="H2683" i="20"/>
  <c r="C2683" i="20" s="1"/>
  <c r="H2615" i="20"/>
  <c r="C2615" i="20" s="1"/>
  <c r="H2614" i="20"/>
  <c r="C2614" i="20" s="1"/>
  <c r="H2613" i="20"/>
  <c r="C2613" i="20" s="1"/>
  <c r="H2612" i="20"/>
  <c r="C2612" i="20" s="1"/>
  <c r="H2611" i="20"/>
  <c r="C2611" i="20" s="1"/>
  <c r="H2610" i="20"/>
  <c r="C2610" i="20" s="1"/>
  <c r="H2609" i="20"/>
  <c r="C2609" i="20" s="1"/>
  <c r="H2608" i="20"/>
  <c r="C2608" i="20" s="1"/>
  <c r="H2607" i="20"/>
  <c r="C2607" i="20" s="1"/>
  <c r="H2606" i="20"/>
  <c r="C2606" i="20" s="1"/>
  <c r="H2605" i="20"/>
  <c r="C2605" i="20" s="1"/>
  <c r="H2537" i="20"/>
  <c r="C2537" i="20" s="1"/>
  <c r="H2536" i="20"/>
  <c r="C2536" i="20" s="1"/>
  <c r="H2535" i="20"/>
  <c r="C2535" i="20" s="1"/>
  <c r="H2534" i="20"/>
  <c r="C2534" i="20" s="1"/>
  <c r="H2533" i="20"/>
  <c r="C2533" i="20" s="1"/>
  <c r="H2532" i="20"/>
  <c r="C2532" i="20" s="1"/>
  <c r="H2531" i="20"/>
  <c r="C2531" i="20" s="1"/>
  <c r="H2530" i="20"/>
  <c r="C2530" i="20" s="1"/>
  <c r="H2529" i="20"/>
  <c r="C2529" i="20" s="1"/>
  <c r="H2528" i="20"/>
  <c r="C2528" i="20" s="1"/>
  <c r="H2527" i="20"/>
  <c r="C2527" i="20" s="1"/>
  <c r="H2459" i="20"/>
  <c r="C2459" i="20" s="1"/>
  <c r="H2458" i="20"/>
  <c r="C2458" i="20" s="1"/>
  <c r="H2457" i="20"/>
  <c r="C2457" i="20" s="1"/>
  <c r="H2456" i="20"/>
  <c r="C2456" i="20" s="1"/>
  <c r="H2455" i="20"/>
  <c r="C2455" i="20" s="1"/>
  <c r="H2454" i="20"/>
  <c r="C2454" i="20" s="1"/>
  <c r="H2453" i="20"/>
  <c r="C2453" i="20" s="1"/>
  <c r="H2452" i="20"/>
  <c r="C2452" i="20" s="1"/>
  <c r="H2451" i="20"/>
  <c r="C2451" i="20" s="1"/>
  <c r="H2450" i="20"/>
  <c r="C2450" i="20" s="1"/>
  <c r="H2449" i="20"/>
  <c r="C2449" i="20" s="1"/>
  <c r="H3396" i="20"/>
  <c r="C3396" i="20" s="1"/>
  <c r="H3395" i="20"/>
  <c r="C3395" i="20" s="1"/>
  <c r="H3394" i="20"/>
  <c r="C3394" i="20" s="1"/>
  <c r="H3393" i="20"/>
  <c r="C3393" i="20" s="1"/>
  <c r="H3392" i="20"/>
  <c r="C3392" i="20" s="1"/>
  <c r="H3391" i="20"/>
  <c r="C3391" i="20" s="1"/>
  <c r="H3390" i="20"/>
  <c r="C3390" i="20" s="1"/>
  <c r="H3389" i="20"/>
  <c r="C3389" i="20" s="1"/>
  <c r="H3388" i="20"/>
  <c r="C3388" i="20" s="1"/>
  <c r="H3387" i="20"/>
  <c r="C3387" i="20" s="1"/>
  <c r="H3386" i="20"/>
  <c r="C3386" i="20" s="1"/>
  <c r="H3385" i="20"/>
  <c r="C3385" i="20" s="1"/>
  <c r="H3384" i="20"/>
  <c r="C3384" i="20" s="1"/>
  <c r="H3383" i="20"/>
  <c r="C3383" i="20" s="1"/>
  <c r="H3382" i="20"/>
  <c r="C3382" i="20" s="1"/>
  <c r="H3381" i="20"/>
  <c r="C3381" i="20" s="1"/>
  <c r="H3380" i="20"/>
  <c r="C3380" i="20" s="1"/>
  <c r="H3319" i="20"/>
  <c r="C3319" i="20" s="1"/>
  <c r="H3318" i="20"/>
  <c r="C3318" i="20" s="1"/>
  <c r="H3317" i="20"/>
  <c r="C3317" i="20" s="1"/>
  <c r="H3316" i="20"/>
  <c r="C3316" i="20" s="1"/>
  <c r="H3315" i="20"/>
  <c r="C3315" i="20" s="1"/>
  <c r="H3314" i="20"/>
  <c r="C3314" i="20" s="1"/>
  <c r="H3313" i="20"/>
  <c r="C3313" i="20" s="1"/>
  <c r="H3312" i="20"/>
  <c r="C3312" i="20" s="1"/>
  <c r="H3311" i="20"/>
  <c r="C3311" i="20" s="1"/>
  <c r="H3310" i="20"/>
  <c r="C3310" i="20" s="1"/>
  <c r="H3309" i="20"/>
  <c r="C3309" i="20" s="1"/>
  <c r="H3308" i="20"/>
  <c r="C3308" i="20" s="1"/>
  <c r="H3307" i="20"/>
  <c r="C3307" i="20" s="1"/>
  <c r="H3306" i="20"/>
  <c r="C3306" i="20" s="1"/>
  <c r="H3305" i="20"/>
  <c r="C3305" i="20" s="1"/>
  <c r="H3304" i="20"/>
  <c r="C3304" i="20" s="1"/>
  <c r="H3303" i="20"/>
  <c r="C3303" i="20" s="1"/>
  <c r="H3302" i="20"/>
  <c r="C3302" i="20" s="1"/>
  <c r="H3285" i="20"/>
  <c r="C3285" i="20" s="1"/>
  <c r="H3284" i="20"/>
  <c r="C3284" i="20" s="1"/>
  <c r="H3283" i="20"/>
  <c r="C3283" i="20" s="1"/>
  <c r="H3282" i="20"/>
  <c r="C3282" i="20" s="1"/>
  <c r="H3281" i="20"/>
  <c r="C3281" i="20" s="1"/>
  <c r="H3280" i="20"/>
  <c r="C3280" i="20" s="1"/>
  <c r="H3279" i="20"/>
  <c r="C3279" i="20" s="1"/>
  <c r="H3278" i="20"/>
  <c r="C3278" i="20" s="1"/>
  <c r="H3277" i="20"/>
  <c r="C3277" i="20" s="1"/>
  <c r="H3276" i="20"/>
  <c r="C3276" i="20" s="1"/>
  <c r="H3275" i="20"/>
  <c r="C3275" i="20" s="1"/>
  <c r="H3274" i="20"/>
  <c r="C3274" i="20" s="1"/>
  <c r="H3273" i="20"/>
  <c r="C3273" i="20" s="1"/>
  <c r="H3272" i="20"/>
  <c r="C3272" i="20" s="1"/>
  <c r="H3271" i="20"/>
  <c r="C3271" i="20" s="1"/>
  <c r="H3270" i="20"/>
  <c r="C3270" i="20" s="1"/>
  <c r="H3269" i="20"/>
  <c r="C3269" i="20" s="1"/>
  <c r="H3268" i="20"/>
  <c r="C3268" i="20" s="1"/>
  <c r="H3267" i="20"/>
  <c r="C3267" i="20" s="1"/>
  <c r="H3250" i="20"/>
  <c r="C3250" i="20" s="1"/>
  <c r="H3249" i="20"/>
  <c r="C3249" i="20" s="1"/>
  <c r="H3248" i="20"/>
  <c r="C3248" i="20" s="1"/>
  <c r="H3247" i="20"/>
  <c r="C3247" i="20" s="1"/>
  <c r="H3246" i="20"/>
  <c r="C3246" i="20" s="1"/>
  <c r="H3245" i="20"/>
  <c r="C3245" i="20" s="1"/>
  <c r="H3244" i="20"/>
  <c r="C3244" i="20" s="1"/>
  <c r="H3243" i="20"/>
  <c r="C3243" i="20" s="1"/>
  <c r="H3242" i="20"/>
  <c r="C3242" i="20" s="1"/>
  <c r="H3241" i="20"/>
  <c r="C3241" i="20" s="1"/>
  <c r="H3240" i="20"/>
  <c r="C3240" i="20" s="1"/>
  <c r="H3239" i="20"/>
  <c r="C3239" i="20" s="1"/>
  <c r="H3238" i="20"/>
  <c r="C3238" i="20" s="1"/>
  <c r="H3237" i="20"/>
  <c r="C3237" i="20" s="1"/>
  <c r="H3236" i="20"/>
  <c r="C3236" i="20" s="1"/>
  <c r="H3235" i="20"/>
  <c r="C3235" i="20" s="1"/>
  <c r="H3234" i="20"/>
  <c r="C3234" i="20" s="1"/>
  <c r="H3233" i="20"/>
  <c r="C3233" i="20" s="1"/>
  <c r="H3232" i="20"/>
  <c r="C3232" i="20" s="1"/>
  <c r="H3171" i="20"/>
  <c r="C3171" i="20" s="1"/>
  <c r="H3170" i="20"/>
  <c r="C3170" i="20" s="1"/>
  <c r="H3169" i="20"/>
  <c r="C3169" i="20" s="1"/>
  <c r="H3168" i="20"/>
  <c r="C3168" i="20" s="1"/>
  <c r="H3167" i="20"/>
  <c r="C3167" i="20" s="1"/>
  <c r="H3166" i="20"/>
  <c r="C3166" i="20" s="1"/>
  <c r="H3165" i="20"/>
  <c r="C3165" i="20" s="1"/>
  <c r="H3164" i="20"/>
  <c r="C3164" i="20" s="1"/>
  <c r="H3163" i="20"/>
  <c r="C3163" i="20" s="1"/>
  <c r="H3162" i="20"/>
  <c r="C3162" i="20" s="1"/>
  <c r="H3161" i="20"/>
  <c r="C3161" i="20" s="1"/>
  <c r="H3160" i="20"/>
  <c r="C3160" i="20" s="1"/>
  <c r="H3159" i="20"/>
  <c r="C3159" i="20" s="1"/>
  <c r="H3158" i="20"/>
  <c r="C3158" i="20" s="1"/>
  <c r="H3157" i="20"/>
  <c r="C3157" i="20" s="1"/>
  <c r="H3156" i="20"/>
  <c r="C3156" i="20" s="1"/>
  <c r="H3155" i="20"/>
  <c r="C3155" i="20" s="1"/>
  <c r="H3154" i="20"/>
  <c r="C3154" i="20" s="1"/>
  <c r="H3092" i="20"/>
  <c r="C3092" i="20" s="1"/>
  <c r="H3091" i="20"/>
  <c r="C3091" i="20" s="1"/>
  <c r="H3090" i="20"/>
  <c r="C3090" i="20" s="1"/>
  <c r="H3089" i="20"/>
  <c r="C3089" i="20" s="1"/>
  <c r="H3088" i="20"/>
  <c r="C3088" i="20" s="1"/>
  <c r="H3087" i="20"/>
  <c r="C3087" i="20" s="1"/>
  <c r="H3086" i="20"/>
  <c r="C3086" i="20" s="1"/>
  <c r="H3085" i="20"/>
  <c r="C3085" i="20" s="1"/>
  <c r="H3084" i="20"/>
  <c r="C3084" i="20" s="1"/>
  <c r="H3083" i="20"/>
  <c r="C3083" i="20" s="1"/>
  <c r="H3082" i="20"/>
  <c r="C3082" i="20" s="1"/>
  <c r="H3081" i="20"/>
  <c r="C3081" i="20" s="1"/>
  <c r="H3080" i="20"/>
  <c r="C3080" i="20" s="1"/>
  <c r="H3079" i="20"/>
  <c r="C3079" i="20" s="1"/>
  <c r="H3078" i="20"/>
  <c r="C3078" i="20" s="1"/>
  <c r="H3077" i="20"/>
  <c r="C3077" i="20" s="1"/>
  <c r="H3076" i="20"/>
  <c r="C3076" i="20" s="1"/>
  <c r="H3059" i="20"/>
  <c r="C3059" i="20" s="1"/>
  <c r="H3058" i="20"/>
  <c r="C3058" i="20" s="1"/>
  <c r="H3057" i="20"/>
  <c r="C3057" i="20" s="1"/>
  <c r="H3056" i="20"/>
  <c r="C3056" i="20" s="1"/>
  <c r="H3055" i="20"/>
  <c r="C3055" i="20" s="1"/>
  <c r="H3054" i="20"/>
  <c r="C3054" i="20" s="1"/>
  <c r="H3053" i="20"/>
  <c r="C3053" i="20" s="1"/>
  <c r="H3052" i="20"/>
  <c r="C3052" i="20" s="1"/>
  <c r="H3051" i="20"/>
  <c r="C3051" i="20" s="1"/>
  <c r="H3050" i="20"/>
  <c r="C3050" i="20" s="1"/>
  <c r="H3049" i="20"/>
  <c r="C3049" i="20" s="1"/>
  <c r="H3048" i="20"/>
  <c r="C3048" i="20" s="1"/>
  <c r="H3047" i="20"/>
  <c r="C3047" i="20" s="1"/>
  <c r="H3046" i="20"/>
  <c r="C3046" i="20" s="1"/>
  <c r="H3045" i="20"/>
  <c r="C3045" i="20" s="1"/>
  <c r="H3044" i="20"/>
  <c r="C3044" i="20" s="1"/>
  <c r="H3043" i="20"/>
  <c r="C3043" i="20" s="1"/>
  <c r="H3042" i="20"/>
  <c r="C3042" i="20" s="1"/>
  <c r="H3041" i="20"/>
  <c r="C3041" i="20" s="1"/>
  <c r="H3024" i="20"/>
  <c r="C3024" i="20" s="1"/>
  <c r="H3023" i="20"/>
  <c r="C3023" i="20" s="1"/>
  <c r="H3022" i="20"/>
  <c r="C3022" i="20" s="1"/>
  <c r="H3021" i="20"/>
  <c r="C3021" i="20" s="1"/>
  <c r="H3020" i="20"/>
  <c r="C3020" i="20" s="1"/>
  <c r="H3019" i="20"/>
  <c r="C3019" i="20" s="1"/>
  <c r="H3018" i="20"/>
  <c r="C3018" i="20" s="1"/>
  <c r="H3017" i="20"/>
  <c r="C3017" i="20" s="1"/>
  <c r="H3016" i="20"/>
  <c r="C3016" i="20" s="1"/>
  <c r="H3015" i="20"/>
  <c r="C3015" i="20" s="1"/>
  <c r="H3014" i="20"/>
  <c r="C3014" i="20" s="1"/>
  <c r="H3013" i="20"/>
  <c r="C3013" i="20" s="1"/>
  <c r="H3012" i="20"/>
  <c r="C3012" i="20" s="1"/>
  <c r="H3011" i="20"/>
  <c r="C3011" i="20" s="1"/>
  <c r="H3010" i="20"/>
  <c r="C3010" i="20" s="1"/>
  <c r="H3009" i="20"/>
  <c r="C3009" i="20" s="1"/>
  <c r="H3008" i="20"/>
  <c r="C3008" i="20" s="1"/>
  <c r="H3007" i="20"/>
  <c r="C3007" i="20" s="1"/>
  <c r="H3006" i="20"/>
  <c r="C3006" i="20" s="1"/>
  <c r="H2945" i="20"/>
  <c r="C2945" i="20" s="1"/>
  <c r="H2944" i="20"/>
  <c r="C2944" i="20" s="1"/>
  <c r="H2943" i="20"/>
  <c r="C2943" i="20" s="1"/>
  <c r="H2942" i="20"/>
  <c r="C2942" i="20" s="1"/>
  <c r="H2941" i="20"/>
  <c r="C2941" i="20" s="1"/>
  <c r="H2940" i="20"/>
  <c r="C2940" i="20" s="1"/>
  <c r="H2939" i="20"/>
  <c r="C2939" i="20" s="1"/>
  <c r="H2938" i="20"/>
  <c r="C2938" i="20" s="1"/>
  <c r="H2937" i="20"/>
  <c r="C2937" i="20" s="1"/>
  <c r="H2936" i="20"/>
  <c r="C2936" i="20" s="1"/>
  <c r="H2935" i="20"/>
  <c r="C2935" i="20" s="1"/>
  <c r="H2934" i="20"/>
  <c r="C2934" i="20" s="1"/>
  <c r="H2933" i="20"/>
  <c r="C2933" i="20" s="1"/>
  <c r="H2932" i="20"/>
  <c r="C2932" i="20" s="1"/>
  <c r="H2931" i="20"/>
  <c r="C2931" i="20" s="1"/>
  <c r="H2930" i="20"/>
  <c r="C2930" i="20" s="1"/>
  <c r="H2929" i="20"/>
  <c r="C2929" i="20" s="1"/>
  <c r="H2928" i="20"/>
  <c r="C2928" i="20" s="1"/>
  <c r="H2867" i="20"/>
  <c r="C2867" i="20" s="1"/>
  <c r="H2866" i="20"/>
  <c r="C2866" i="20" s="1"/>
  <c r="H2865" i="20"/>
  <c r="C2865" i="20" s="1"/>
  <c r="H2864" i="20"/>
  <c r="C2864" i="20" s="1"/>
  <c r="H2863" i="20"/>
  <c r="C2863" i="20" s="1"/>
  <c r="H2862" i="20"/>
  <c r="C2862" i="20" s="1"/>
  <c r="H2861" i="20"/>
  <c r="C2861" i="20" s="1"/>
  <c r="H2860" i="20"/>
  <c r="C2860" i="20" s="1"/>
  <c r="H2859" i="20"/>
  <c r="C2859" i="20" s="1"/>
  <c r="H2858" i="20"/>
  <c r="C2858" i="20" s="1"/>
  <c r="H2857" i="20"/>
  <c r="C2857" i="20" s="1"/>
  <c r="H2856" i="20"/>
  <c r="C2856" i="20" s="1"/>
  <c r="H2855" i="20"/>
  <c r="C2855" i="20" s="1"/>
  <c r="H2854" i="20"/>
  <c r="C2854" i="20" s="1"/>
  <c r="H2853" i="20"/>
  <c r="C2853" i="20" s="1"/>
  <c r="H2852" i="20"/>
  <c r="C2852" i="20" s="1"/>
  <c r="H2851" i="20"/>
  <c r="C2851" i="20" s="1"/>
  <c r="H2850" i="20"/>
  <c r="C2850" i="20" s="1"/>
  <c r="H2789" i="20"/>
  <c r="C2789" i="20" s="1"/>
  <c r="H2788" i="20"/>
  <c r="C2788" i="20" s="1"/>
  <c r="H2787" i="20"/>
  <c r="C2787" i="20" s="1"/>
  <c r="H2786" i="20"/>
  <c r="C2786" i="20" s="1"/>
  <c r="H2785" i="20"/>
  <c r="C2785" i="20" s="1"/>
  <c r="H2784" i="20"/>
  <c r="C2784" i="20" s="1"/>
  <c r="H2783" i="20"/>
  <c r="C2783" i="20" s="1"/>
  <c r="H2782" i="20"/>
  <c r="C2782" i="20" s="1"/>
  <c r="H2781" i="20"/>
  <c r="C2781" i="20" s="1"/>
  <c r="H2780" i="20"/>
  <c r="C2780" i="20" s="1"/>
  <c r="H2779" i="20"/>
  <c r="C2779" i="20" s="1"/>
  <c r="H2778" i="20"/>
  <c r="C2778" i="20" s="1"/>
  <c r="H2777" i="20"/>
  <c r="C2777" i="20" s="1"/>
  <c r="H2776" i="20"/>
  <c r="C2776" i="20" s="1"/>
  <c r="H2775" i="20"/>
  <c r="C2775" i="20" s="1"/>
  <c r="H2774" i="20"/>
  <c r="C2774" i="20" s="1"/>
  <c r="H2773" i="20"/>
  <c r="C2773" i="20" s="1"/>
  <c r="H2772" i="20"/>
  <c r="C2772" i="20" s="1"/>
  <c r="H2712" i="20"/>
  <c r="C2712" i="20" s="1"/>
  <c r="H2711" i="20"/>
  <c r="C2711" i="20" s="1"/>
  <c r="H2710" i="20"/>
  <c r="C2710" i="20" s="1"/>
  <c r="H2709" i="20"/>
  <c r="C2709" i="20" s="1"/>
  <c r="H2708" i="20"/>
  <c r="C2708" i="20" s="1"/>
  <c r="H2707" i="20"/>
  <c r="C2707" i="20" s="1"/>
  <c r="H2706" i="20"/>
  <c r="C2706" i="20" s="1"/>
  <c r="H2705" i="20"/>
  <c r="C2705" i="20" s="1"/>
  <c r="H2704" i="20"/>
  <c r="C2704" i="20" s="1"/>
  <c r="H2703" i="20"/>
  <c r="C2703" i="20" s="1"/>
  <c r="H2702" i="20"/>
  <c r="C2702" i="20" s="1"/>
  <c r="H2701" i="20"/>
  <c r="C2701" i="20" s="1"/>
  <c r="H2700" i="20"/>
  <c r="C2700" i="20" s="1"/>
  <c r="H2699" i="20"/>
  <c r="C2699" i="20" s="1"/>
  <c r="H2698" i="20"/>
  <c r="C2698" i="20" s="1"/>
  <c r="H2697" i="20"/>
  <c r="C2697" i="20" s="1"/>
  <c r="H2696" i="20"/>
  <c r="C2696" i="20" s="1"/>
  <c r="H2695" i="20"/>
  <c r="C2695" i="20" s="1"/>
  <c r="H2694" i="20"/>
  <c r="C2694" i="20" s="1"/>
  <c r="H2634" i="20"/>
  <c r="C2634" i="20" s="1"/>
  <c r="H2633" i="20"/>
  <c r="C2633" i="20" s="1"/>
  <c r="H2632" i="20"/>
  <c r="C2632" i="20" s="1"/>
  <c r="H2631" i="20"/>
  <c r="C2631" i="20" s="1"/>
  <c r="H2630" i="20"/>
  <c r="C2630" i="20" s="1"/>
  <c r="H2629" i="20"/>
  <c r="C2629" i="20" s="1"/>
  <c r="H2628" i="20"/>
  <c r="C2628" i="20" s="1"/>
  <c r="H2627" i="20"/>
  <c r="C2627" i="20" s="1"/>
  <c r="H2626" i="20"/>
  <c r="C2626" i="20" s="1"/>
  <c r="H2625" i="20"/>
  <c r="C2625" i="20" s="1"/>
  <c r="H2624" i="20"/>
  <c r="C2624" i="20" s="1"/>
  <c r="H2623" i="20"/>
  <c r="C2623" i="20" s="1"/>
  <c r="H2622" i="20"/>
  <c r="C2622" i="20" s="1"/>
  <c r="H2621" i="20"/>
  <c r="C2621" i="20" s="1"/>
  <c r="H2620" i="20"/>
  <c r="C2620" i="20" s="1"/>
  <c r="H2619" i="20"/>
  <c r="C2619" i="20" s="1"/>
  <c r="H2618" i="20"/>
  <c r="C2618" i="20" s="1"/>
  <c r="H2617" i="20"/>
  <c r="C2617" i="20" s="1"/>
  <c r="H2616" i="20"/>
  <c r="C2616" i="20" s="1"/>
  <c r="H2555" i="20"/>
  <c r="C2555" i="20" s="1"/>
  <c r="H2554" i="20"/>
  <c r="C2554" i="20" s="1"/>
  <c r="H2553" i="20"/>
  <c r="C2553" i="20" s="1"/>
  <c r="H2552" i="20"/>
  <c r="C2552" i="20" s="1"/>
  <c r="H2551" i="20"/>
  <c r="C2551" i="20" s="1"/>
  <c r="H2550" i="20"/>
  <c r="C2550" i="20" s="1"/>
  <c r="H2549" i="20"/>
  <c r="C2549" i="20" s="1"/>
  <c r="H2548" i="20"/>
  <c r="C2548" i="20" s="1"/>
  <c r="H2547" i="20"/>
  <c r="C2547" i="20" s="1"/>
  <c r="H2546" i="20"/>
  <c r="C2546" i="20" s="1"/>
  <c r="H2545" i="20"/>
  <c r="C2545" i="20" s="1"/>
  <c r="H2544" i="20"/>
  <c r="C2544" i="20" s="1"/>
  <c r="H2543" i="20"/>
  <c r="C2543" i="20" s="1"/>
  <c r="H2542" i="20"/>
  <c r="C2542" i="20" s="1"/>
  <c r="H2541" i="20"/>
  <c r="C2541" i="20" s="1"/>
  <c r="H2540" i="20"/>
  <c r="C2540" i="20" s="1"/>
  <c r="H2539" i="20"/>
  <c r="C2539" i="20" s="1"/>
  <c r="H2538" i="20"/>
  <c r="C2538" i="20" s="1"/>
  <c r="H2477" i="20"/>
  <c r="C2477" i="20" s="1"/>
  <c r="H2476" i="20"/>
  <c r="C2476" i="20" s="1"/>
  <c r="H2475" i="20"/>
  <c r="C2475" i="20" s="1"/>
  <c r="H2474" i="20"/>
  <c r="C2474" i="20" s="1"/>
  <c r="H2473" i="20"/>
  <c r="C2473" i="20" s="1"/>
  <c r="H2472" i="20"/>
  <c r="C2472" i="20" s="1"/>
  <c r="H2471" i="20"/>
  <c r="C2471" i="20" s="1"/>
  <c r="H2470" i="20"/>
  <c r="C2470" i="20" s="1"/>
  <c r="H2469" i="20"/>
  <c r="C2469" i="20" s="1"/>
  <c r="H2468" i="20"/>
  <c r="C2468" i="20" s="1"/>
  <c r="H2467" i="20"/>
  <c r="C2467" i="20" s="1"/>
  <c r="H2466" i="20"/>
  <c r="C2466" i="20" s="1"/>
  <c r="H2465" i="20"/>
  <c r="C2465" i="20" s="1"/>
  <c r="H2464" i="20"/>
  <c r="C2464" i="20" s="1"/>
  <c r="H2463" i="20"/>
  <c r="C2463" i="20" s="1"/>
  <c r="H2462" i="20"/>
  <c r="C2462" i="20" s="1"/>
  <c r="H2461" i="20"/>
  <c r="C2461" i="20" s="1"/>
  <c r="H2460" i="20"/>
  <c r="C2460" i="20" s="1"/>
  <c r="H1451" i="20"/>
  <c r="C1451" i="20" s="1"/>
  <c r="H1450" i="20"/>
  <c r="C1450" i="20" s="1"/>
  <c r="H1449" i="20"/>
  <c r="C1449" i="20" s="1"/>
  <c r="H1448" i="20"/>
  <c r="C1448" i="20" s="1"/>
  <c r="H1447" i="20"/>
  <c r="C1447" i="20" s="1"/>
  <c r="H1446" i="20"/>
  <c r="C1446" i="20" s="1"/>
  <c r="H1445" i="20"/>
  <c r="C1445" i="20" s="1"/>
  <c r="H1444" i="20"/>
  <c r="C1444" i="20" s="1"/>
  <c r="H1443" i="20"/>
  <c r="C1443" i="20" s="1"/>
  <c r="H1442" i="20"/>
  <c r="C1442" i="20" s="1"/>
  <c r="H1441" i="20"/>
  <c r="C1441" i="20" s="1"/>
  <c r="H1440" i="20"/>
  <c r="C1440" i="20" s="1"/>
  <c r="H1439" i="20"/>
  <c r="C1439" i="20" s="1"/>
  <c r="H1438" i="20"/>
  <c r="C1438" i="20" s="1"/>
  <c r="H1437" i="20"/>
  <c r="C1437" i="20" s="1"/>
  <c r="H1436" i="20"/>
  <c r="C1436" i="20" s="1"/>
  <c r="H1435" i="20"/>
  <c r="C1435" i="20" s="1"/>
  <c r="H1434" i="20"/>
  <c r="C1434" i="20" s="1"/>
  <c r="H1433" i="20"/>
  <c r="C1433" i="20" s="1"/>
  <c r="H1432" i="20"/>
  <c r="C1432" i="20" s="1"/>
  <c r="H1431" i="20"/>
  <c r="C1431" i="20" s="1"/>
  <c r="H1430" i="20"/>
  <c r="C1430" i="20" s="1"/>
  <c r="H1429" i="20"/>
  <c r="C1429" i="20" s="1"/>
  <c r="H1428" i="20"/>
  <c r="C1428" i="20" s="1"/>
  <c r="H1427" i="20"/>
  <c r="C1427" i="20" s="1"/>
  <c r="H1426" i="20"/>
  <c r="C1426" i="20" s="1"/>
  <c r="H1425" i="20"/>
  <c r="C1425" i="20" s="1"/>
  <c r="H1424" i="20"/>
  <c r="C1424" i="20" s="1"/>
  <c r="H1423" i="20"/>
  <c r="C1423" i="20" s="1"/>
  <c r="H1422" i="20"/>
  <c r="C1422" i="20" s="1"/>
  <c r="H1421" i="20"/>
  <c r="C1421" i="20" s="1"/>
  <c r="H1420" i="20"/>
  <c r="C1420" i="20" s="1"/>
  <c r="H1419" i="20"/>
  <c r="C1419" i="20" s="1"/>
  <c r="H1418" i="20"/>
  <c r="C1418" i="20" s="1"/>
  <c r="H1417" i="20"/>
  <c r="C1417" i="20" s="1"/>
  <c r="H1416" i="20"/>
  <c r="C1416" i="20" s="1"/>
  <c r="H1415" i="20"/>
  <c r="C1415" i="20" s="1"/>
  <c r="H1414" i="20"/>
  <c r="C1414" i="20" s="1"/>
  <c r="H1413" i="20"/>
  <c r="C1413" i="20" s="1"/>
  <c r="H1412" i="20"/>
  <c r="C1412" i="20" s="1"/>
  <c r="H1411" i="20"/>
  <c r="C1411" i="20" s="1"/>
  <c r="H1410" i="20"/>
  <c r="C1410" i="20" s="1"/>
  <c r="H1409" i="20"/>
  <c r="C1409" i="20" s="1"/>
  <c r="H1408" i="20"/>
  <c r="C1408" i="20" s="1"/>
  <c r="H1407" i="20"/>
  <c r="C1407" i="20" s="1"/>
  <c r="H1406" i="20"/>
  <c r="C1406" i="20" s="1"/>
  <c r="H1405" i="20"/>
  <c r="C1405" i="20" s="1"/>
  <c r="H1404" i="20"/>
  <c r="C1404" i="20" s="1"/>
  <c r="H1403" i="20"/>
  <c r="C1403" i="20" s="1"/>
  <c r="H1402" i="20"/>
  <c r="C1402" i="20" s="1"/>
  <c r="H1401" i="20"/>
  <c r="C1401" i="20" s="1"/>
  <c r="H1400" i="20"/>
  <c r="C1400" i="20" s="1"/>
  <c r="H1399" i="20"/>
  <c r="C1399" i="20" s="1"/>
  <c r="H1398" i="20"/>
  <c r="C1398" i="20" s="1"/>
  <c r="H1397" i="20"/>
  <c r="C1397" i="20" s="1"/>
  <c r="H1396" i="20"/>
  <c r="C1396" i="20" s="1"/>
  <c r="H1395" i="20"/>
  <c r="C1395" i="20" s="1"/>
  <c r="H1394" i="20"/>
  <c r="C1394" i="20" s="1"/>
  <c r="H1393" i="20"/>
  <c r="C1393" i="20" s="1"/>
  <c r="H1392" i="20"/>
  <c r="C1392" i="20" s="1"/>
  <c r="H1391" i="20"/>
  <c r="C1391" i="20" s="1"/>
  <c r="H1390" i="20"/>
  <c r="C1390" i="20" s="1"/>
  <c r="H1389" i="20"/>
  <c r="C1389" i="20" s="1"/>
  <c r="H1388" i="20"/>
  <c r="C1388" i="20" s="1"/>
  <c r="H1387" i="20"/>
  <c r="C1387" i="20" s="1"/>
  <c r="H1386" i="20"/>
  <c r="C1386" i="20" s="1"/>
  <c r="H1385" i="20"/>
  <c r="C1385" i="20" s="1"/>
  <c r="H1384" i="20"/>
  <c r="C1384" i="20" s="1"/>
  <c r="H1383" i="20"/>
  <c r="C1383" i="20" s="1"/>
  <c r="H1382" i="20"/>
  <c r="C1382" i="20" s="1"/>
  <c r="H1381" i="20"/>
  <c r="C1381" i="20" s="1"/>
  <c r="H1380" i="20"/>
  <c r="C1380" i="20" s="1"/>
  <c r="H1379" i="20"/>
  <c r="C1379" i="20" s="1"/>
  <c r="H1378" i="20"/>
  <c r="C1378" i="20" s="1"/>
  <c r="H1377" i="20"/>
  <c r="C1377" i="20" s="1"/>
  <c r="H1376" i="20"/>
  <c r="C1376" i="20" s="1"/>
  <c r="H1375" i="20"/>
  <c r="C1375" i="20" s="1"/>
  <c r="H1374" i="20"/>
  <c r="C1374" i="20" s="1"/>
  <c r="H1373" i="20"/>
  <c r="C1373" i="20" s="1"/>
  <c r="H1372" i="20"/>
  <c r="C1372" i="20" s="1"/>
  <c r="H1371" i="20"/>
  <c r="C1371" i="20" s="1"/>
  <c r="H1370" i="20"/>
  <c r="C1370" i="20" s="1"/>
  <c r="H1369" i="20"/>
  <c r="C1369" i="20" s="1"/>
  <c r="H1368" i="20"/>
  <c r="C1368" i="20" s="1"/>
  <c r="H1367" i="20"/>
  <c r="C1367" i="20" s="1"/>
  <c r="H1366" i="20"/>
  <c r="C1366" i="20" s="1"/>
  <c r="H1365" i="20"/>
  <c r="C1365" i="20" s="1"/>
  <c r="H1364" i="20"/>
  <c r="C1364" i="20" s="1"/>
  <c r="H1363" i="20"/>
  <c r="C1363" i="20" s="1"/>
  <c r="H1362" i="20"/>
  <c r="C1362" i="20" s="1"/>
  <c r="H1361" i="20"/>
  <c r="C1361" i="20" s="1"/>
  <c r="H1360" i="20"/>
  <c r="C1360" i="20" s="1"/>
  <c r="H1359" i="20"/>
  <c r="C1359" i="20" s="1"/>
  <c r="H1358" i="20"/>
  <c r="C1358" i="20" s="1"/>
  <c r="H1357" i="20"/>
  <c r="C1357" i="20" s="1"/>
  <c r="H1356" i="20"/>
  <c r="C1356" i="20" s="1"/>
  <c r="H1355" i="20"/>
  <c r="C1355" i="20" s="1"/>
  <c r="H1354" i="20"/>
  <c r="C1354" i="20" s="1"/>
  <c r="H1353" i="20"/>
  <c r="C1353" i="20" s="1"/>
  <c r="H1352" i="20"/>
  <c r="C1352" i="20" s="1"/>
  <c r="H1351" i="20"/>
  <c r="C1351" i="20" s="1"/>
  <c r="H1350" i="20"/>
  <c r="C1350" i="20" s="1"/>
  <c r="H1349" i="20"/>
  <c r="C1349" i="20" s="1"/>
  <c r="H1348" i="20"/>
  <c r="C1348" i="20" s="1"/>
  <c r="H1347" i="20"/>
  <c r="C1347" i="20" s="1"/>
  <c r="H1346" i="20"/>
  <c r="C1346" i="20" s="1"/>
  <c r="H1345" i="20"/>
  <c r="C1345" i="20" s="1"/>
  <c r="H1344" i="20"/>
  <c r="C1344" i="20" s="1"/>
  <c r="H1343" i="20"/>
  <c r="C1343" i="20" s="1"/>
  <c r="H1342" i="20"/>
  <c r="C1342" i="20" s="1"/>
  <c r="H1329" i="20"/>
  <c r="C1329" i="20" s="1"/>
  <c r="H1328" i="20"/>
  <c r="C1328" i="20" s="1"/>
  <c r="H1327" i="20"/>
  <c r="C1327" i="20" s="1"/>
  <c r="H1326" i="20"/>
  <c r="C1326" i="20" s="1"/>
  <c r="H1325" i="20"/>
  <c r="C1325" i="20" s="1"/>
  <c r="H1324" i="20"/>
  <c r="C1324" i="20" s="1"/>
  <c r="H1323" i="20"/>
  <c r="C1323" i="20" s="1"/>
  <c r="H1322" i="20"/>
  <c r="C1322" i="20" s="1"/>
  <c r="H1321" i="20"/>
  <c r="C1321" i="20" s="1"/>
  <c r="H1320" i="20"/>
  <c r="C1320" i="20" s="1"/>
  <c r="H1319" i="20"/>
  <c r="C1319" i="20" s="1"/>
  <c r="H1318" i="20"/>
  <c r="C1318" i="20" s="1"/>
  <c r="H1317" i="20"/>
  <c r="C1317" i="20" s="1"/>
  <c r="H1316" i="20"/>
  <c r="C1316" i="20" s="1"/>
  <c r="H1315" i="20"/>
  <c r="C1315" i="20" s="1"/>
  <c r="H1314" i="20"/>
  <c r="C1314" i="20" s="1"/>
  <c r="H1313" i="20"/>
  <c r="C1313" i="20" s="1"/>
  <c r="H1312" i="20"/>
  <c r="C1312" i="20" s="1"/>
  <c r="H1311" i="20"/>
  <c r="C1311" i="20" s="1"/>
  <c r="H1310" i="20"/>
  <c r="C1310" i="20" s="1"/>
  <c r="H1309" i="20"/>
  <c r="C1309" i="20" s="1"/>
  <c r="H1308" i="20"/>
  <c r="C1308" i="20" s="1"/>
  <c r="H1307" i="20"/>
  <c r="C1307" i="20" s="1"/>
  <c r="H1306" i="20"/>
  <c r="C1306" i="20" s="1"/>
  <c r="H1305" i="20"/>
  <c r="C1305" i="20" s="1"/>
  <c r="H1304" i="20"/>
  <c r="C1304" i="20" s="1"/>
  <c r="H1303" i="20"/>
  <c r="C1303" i="20" s="1"/>
  <c r="H1302" i="20"/>
  <c r="C1302" i="20" s="1"/>
  <c r="H1289" i="20"/>
  <c r="C1289" i="20" s="1"/>
  <c r="H1288" i="20"/>
  <c r="C1288" i="20" s="1"/>
  <c r="H1287" i="20"/>
  <c r="C1287" i="20" s="1"/>
  <c r="H1286" i="20"/>
  <c r="C1286" i="20" s="1"/>
  <c r="H1285" i="20"/>
  <c r="C1285" i="20" s="1"/>
  <c r="H1284" i="20"/>
  <c r="C1284" i="20" s="1"/>
  <c r="H1283" i="20"/>
  <c r="C1283" i="20" s="1"/>
  <c r="H1282" i="20"/>
  <c r="C1282" i="20" s="1"/>
  <c r="H1281" i="20"/>
  <c r="C1281" i="20" s="1"/>
  <c r="H1280" i="20"/>
  <c r="C1280" i="20" s="1"/>
  <c r="H1279" i="20"/>
  <c r="C1279" i="20" s="1"/>
  <c r="H1278" i="20"/>
  <c r="C1278" i="20" s="1"/>
  <c r="H1277" i="20"/>
  <c r="C1277" i="20" s="1"/>
  <c r="H1276" i="20"/>
  <c r="C1276" i="20" s="1"/>
  <c r="H1275" i="20"/>
  <c r="C1275" i="20" s="1"/>
  <c r="H1274" i="20"/>
  <c r="C1274" i="20" s="1"/>
  <c r="H1273" i="20"/>
  <c r="C1273" i="20" s="1"/>
  <c r="H1272" i="20"/>
  <c r="C1272" i="20" s="1"/>
  <c r="H1271" i="20"/>
  <c r="C1271" i="20" s="1"/>
  <c r="H1270" i="20"/>
  <c r="C1270" i="20" s="1"/>
  <c r="H1269" i="20"/>
  <c r="C1269" i="20" s="1"/>
  <c r="H1268" i="20"/>
  <c r="C1268" i="20" s="1"/>
  <c r="H1267" i="20"/>
  <c r="C1267" i="20" s="1"/>
  <c r="H1266" i="20"/>
  <c r="C1266" i="20" s="1"/>
  <c r="H1265" i="20"/>
  <c r="C1265" i="20" s="1"/>
  <c r="H1264" i="20"/>
  <c r="C1264" i="20" s="1"/>
  <c r="H1263" i="20"/>
  <c r="C1263" i="20" s="1"/>
  <c r="H1262" i="20"/>
  <c r="C1262" i="20" s="1"/>
  <c r="H1249" i="20"/>
  <c r="C1249" i="20" s="1"/>
  <c r="H1248" i="20"/>
  <c r="C1248" i="20" s="1"/>
  <c r="H1247" i="20"/>
  <c r="C1247" i="20" s="1"/>
  <c r="H1246" i="20"/>
  <c r="C1246" i="20" s="1"/>
  <c r="H1245" i="20"/>
  <c r="C1245" i="20" s="1"/>
  <c r="H1244" i="20"/>
  <c r="C1244" i="20" s="1"/>
  <c r="H1243" i="20"/>
  <c r="C1243" i="20" s="1"/>
  <c r="H1242" i="20"/>
  <c r="C1242" i="20" s="1"/>
  <c r="H1241" i="20"/>
  <c r="C1241" i="20" s="1"/>
  <c r="H1240" i="20"/>
  <c r="C1240" i="20" s="1"/>
  <c r="H1239" i="20"/>
  <c r="C1239" i="20" s="1"/>
  <c r="H1238" i="20"/>
  <c r="C1238" i="20" s="1"/>
  <c r="H1237" i="20"/>
  <c r="C1237" i="20" s="1"/>
  <c r="H1236" i="20"/>
  <c r="C1236" i="20" s="1"/>
  <c r="H1235" i="20"/>
  <c r="C1235" i="20" s="1"/>
  <c r="H1234" i="20"/>
  <c r="C1234" i="20" s="1"/>
  <c r="H1233" i="20"/>
  <c r="C1233" i="20" s="1"/>
  <c r="H1232" i="20"/>
  <c r="C1232" i="20" s="1"/>
  <c r="H1231" i="20"/>
  <c r="C1231" i="20" s="1"/>
  <c r="H1230" i="20"/>
  <c r="C1230" i="20" s="1"/>
  <c r="H1229" i="20"/>
  <c r="C1229" i="20" s="1"/>
  <c r="H1228" i="20"/>
  <c r="C1228" i="20" s="1"/>
  <c r="H1227" i="20"/>
  <c r="C1227" i="20" s="1"/>
  <c r="H1226" i="20"/>
  <c r="C1226" i="20" s="1"/>
  <c r="H1225" i="20"/>
  <c r="C1225" i="20" s="1"/>
  <c r="H1224" i="20"/>
  <c r="C1224" i="20" s="1"/>
  <c r="H1223" i="20"/>
  <c r="C1223" i="20" s="1"/>
  <c r="H1222" i="20"/>
  <c r="C1222" i="20" s="1"/>
  <c r="H1221" i="20"/>
  <c r="C1221" i="20" s="1"/>
  <c r="H1220" i="20"/>
  <c r="C1220" i="20" s="1"/>
  <c r="H1219" i="20"/>
  <c r="C1219" i="20" s="1"/>
  <c r="H1218" i="20"/>
  <c r="C1218" i="20" s="1"/>
  <c r="H1217" i="20"/>
  <c r="C1217" i="20" s="1"/>
  <c r="H1216" i="20"/>
  <c r="C1216" i="20" s="1"/>
  <c r="H1215" i="20"/>
  <c r="C1215" i="20" s="1"/>
  <c r="H1214" i="20"/>
  <c r="C1214" i="20" s="1"/>
  <c r="H1213" i="20"/>
  <c r="C1213" i="20" s="1"/>
  <c r="H1212" i="20"/>
  <c r="C1212" i="20" s="1"/>
  <c r="H1211" i="20"/>
  <c r="C1211" i="20" s="1"/>
  <c r="H1210" i="20"/>
  <c r="C1210" i="20" s="1"/>
  <c r="H1209" i="20"/>
  <c r="C1209" i="20" s="1"/>
  <c r="H1208" i="20"/>
  <c r="C1208" i="20" s="1"/>
  <c r="H1207" i="20"/>
  <c r="C1207" i="20" s="1"/>
  <c r="H1206" i="20"/>
  <c r="C1206" i="20" s="1"/>
  <c r="H1205" i="20"/>
  <c r="C1205" i="20" s="1"/>
  <c r="H1204" i="20"/>
  <c r="C1204" i="20" s="1"/>
  <c r="H1203" i="20"/>
  <c r="C1203" i="20" s="1"/>
  <c r="H1202" i="20"/>
  <c r="C1202" i="20" s="1"/>
  <c r="H1201" i="20"/>
  <c r="C1201" i="20" s="1"/>
  <c r="H1200" i="20"/>
  <c r="C1200" i="20" s="1"/>
  <c r="H1199" i="20"/>
  <c r="C1199" i="20" s="1"/>
  <c r="H1198" i="20"/>
  <c r="C1198" i="20" s="1"/>
  <c r="H1197" i="20"/>
  <c r="C1197" i="20" s="1"/>
  <c r="H1196" i="20"/>
  <c r="C1196" i="20" s="1"/>
  <c r="H1195" i="20"/>
  <c r="C1195" i="20" s="1"/>
  <c r="H1194" i="20"/>
  <c r="C1194" i="20" s="1"/>
  <c r="H1181" i="20"/>
  <c r="C1181" i="20" s="1"/>
  <c r="H1180" i="20"/>
  <c r="C1180" i="20" s="1"/>
  <c r="H1179" i="20"/>
  <c r="C1179" i="20" s="1"/>
  <c r="H1178" i="20"/>
  <c r="C1178" i="20" s="1"/>
  <c r="H1177" i="20"/>
  <c r="C1177" i="20" s="1"/>
  <c r="H1176" i="20"/>
  <c r="C1176" i="20" s="1"/>
  <c r="H1175" i="20"/>
  <c r="C1175" i="20" s="1"/>
  <c r="H1174" i="20"/>
  <c r="C1174" i="20" s="1"/>
  <c r="H1173" i="20"/>
  <c r="C1173" i="20" s="1"/>
  <c r="H1172" i="20"/>
  <c r="C1172" i="20" s="1"/>
  <c r="H1171" i="20"/>
  <c r="C1171" i="20" s="1"/>
  <c r="H1170" i="20"/>
  <c r="C1170" i="20" s="1"/>
  <c r="H1169" i="20"/>
  <c r="C1169" i="20" s="1"/>
  <c r="H1168" i="20"/>
  <c r="C1168" i="20" s="1"/>
  <c r="H1167" i="20"/>
  <c r="C1167" i="20" s="1"/>
  <c r="H1166" i="20"/>
  <c r="C1166" i="20" s="1"/>
  <c r="H1165" i="20"/>
  <c r="C1165" i="20" s="1"/>
  <c r="H1164" i="20"/>
  <c r="C1164" i="20" s="1"/>
  <c r="H1163" i="20"/>
  <c r="C1163" i="20" s="1"/>
  <c r="H1162" i="20"/>
  <c r="C1162" i="20" s="1"/>
  <c r="H1161" i="20"/>
  <c r="C1161" i="20" s="1"/>
  <c r="H1160" i="20"/>
  <c r="C1160" i="20" s="1"/>
  <c r="H1159" i="20"/>
  <c r="C1159" i="20" s="1"/>
  <c r="H1158" i="20"/>
  <c r="C1158" i="20" s="1"/>
  <c r="H1157" i="20"/>
  <c r="C1157" i="20" s="1"/>
  <c r="H1156" i="20"/>
  <c r="C1156" i="20" s="1"/>
  <c r="H1155" i="20"/>
  <c r="C1155" i="20" s="1"/>
  <c r="H1154" i="20"/>
  <c r="C1154" i="20" s="1"/>
  <c r="H1153" i="20"/>
  <c r="C1153" i="20" s="1"/>
  <c r="H1152" i="20"/>
  <c r="C1152" i="20" s="1"/>
  <c r="H1151" i="20"/>
  <c r="C1151" i="20" s="1"/>
  <c r="H1150" i="20"/>
  <c r="C1150" i="20" s="1"/>
  <c r="H1149" i="20"/>
  <c r="C1149" i="20" s="1"/>
  <c r="H1148" i="20"/>
  <c r="C1148" i="20" s="1"/>
  <c r="H1147" i="20"/>
  <c r="C1147" i="20" s="1"/>
  <c r="H1146" i="20"/>
  <c r="C1146" i="20" s="1"/>
  <c r="H1145" i="20"/>
  <c r="C1145" i="20" s="1"/>
  <c r="H1144" i="20"/>
  <c r="C1144" i="20" s="1"/>
  <c r="H1143" i="20"/>
  <c r="C1143" i="20" s="1"/>
  <c r="H1142" i="20"/>
  <c r="C1142" i="20" s="1"/>
  <c r="H1141" i="20"/>
  <c r="C1141" i="20" s="1"/>
  <c r="H1140" i="20"/>
  <c r="C1140" i="20" s="1"/>
  <c r="H1139" i="20"/>
  <c r="C1139" i="20" s="1"/>
  <c r="H1138" i="20"/>
  <c r="C1138" i="20" s="1"/>
  <c r="H1137" i="20"/>
  <c r="C1137" i="20" s="1"/>
  <c r="H1136" i="20"/>
  <c r="C1136" i="20" s="1"/>
  <c r="H1135" i="20"/>
  <c r="C1135" i="20" s="1"/>
  <c r="H1134" i="20"/>
  <c r="C1134" i="20" s="1"/>
  <c r="H1133" i="20"/>
  <c r="C1133" i="20" s="1"/>
  <c r="H1132" i="20"/>
  <c r="C1132" i="20" s="1"/>
  <c r="H1131" i="20"/>
  <c r="C1131" i="20" s="1"/>
  <c r="H1130" i="20"/>
  <c r="C1130" i="20" s="1"/>
  <c r="H1129" i="20"/>
  <c r="C1129" i="20" s="1"/>
  <c r="H1128" i="20"/>
  <c r="C1128" i="20" s="1"/>
  <c r="H1127" i="20"/>
  <c r="C1127" i="20" s="1"/>
  <c r="H1126" i="20"/>
  <c r="C1126" i="20" s="1"/>
  <c r="H1113" i="20"/>
  <c r="C1113" i="20" s="1"/>
  <c r="H1112" i="20"/>
  <c r="C1112" i="20" s="1"/>
  <c r="H1111" i="20"/>
  <c r="C1111" i="20" s="1"/>
  <c r="H1110" i="20"/>
  <c r="C1110" i="20" s="1"/>
  <c r="H1109" i="20"/>
  <c r="C1109" i="20" s="1"/>
  <c r="H1108" i="20"/>
  <c r="C1108" i="20" s="1"/>
  <c r="H1107" i="20"/>
  <c r="C1107" i="20" s="1"/>
  <c r="H1106" i="20"/>
  <c r="C1106" i="20" s="1"/>
  <c r="H1105" i="20"/>
  <c r="C1105" i="20" s="1"/>
  <c r="H1104" i="20"/>
  <c r="C1104" i="20" s="1"/>
  <c r="H1103" i="20"/>
  <c r="C1103" i="20" s="1"/>
  <c r="H1102" i="20"/>
  <c r="C1102" i="20" s="1"/>
  <c r="H1101" i="20"/>
  <c r="C1101" i="20" s="1"/>
  <c r="H1100" i="20"/>
  <c r="C1100" i="20" s="1"/>
  <c r="H1099" i="20"/>
  <c r="C1099" i="20" s="1"/>
  <c r="H1098" i="20"/>
  <c r="C1098" i="20" s="1"/>
  <c r="H1097" i="20"/>
  <c r="C1097" i="20" s="1"/>
  <c r="H1096" i="20"/>
  <c r="C1096" i="20" s="1"/>
  <c r="H1095" i="20"/>
  <c r="C1095" i="20" s="1"/>
  <c r="H1094" i="20"/>
  <c r="C1094" i="20" s="1"/>
  <c r="H1093" i="20"/>
  <c r="C1093" i="20" s="1"/>
  <c r="H1092" i="20"/>
  <c r="C1092" i="20" s="1"/>
  <c r="H1091" i="20"/>
  <c r="C1091" i="20" s="1"/>
  <c r="H1090" i="20"/>
  <c r="C1090" i="20" s="1"/>
  <c r="H1089" i="20"/>
  <c r="C1089" i="20" s="1"/>
  <c r="H1088" i="20"/>
  <c r="C1088" i="20" s="1"/>
  <c r="H1087" i="20"/>
  <c r="C1087" i="20" s="1"/>
  <c r="H1086" i="20"/>
  <c r="C1086" i="20" s="1"/>
  <c r="H1073" i="20"/>
  <c r="C1073" i="20" s="1"/>
  <c r="H1072" i="20"/>
  <c r="C1072" i="20" s="1"/>
  <c r="H1071" i="20"/>
  <c r="C1071" i="20" s="1"/>
  <c r="H1070" i="20"/>
  <c r="C1070" i="20" s="1"/>
  <c r="H1069" i="20"/>
  <c r="C1069" i="20" s="1"/>
  <c r="H1068" i="20"/>
  <c r="C1068" i="20" s="1"/>
  <c r="H1067" i="20"/>
  <c r="C1067" i="20" s="1"/>
  <c r="H1066" i="20"/>
  <c r="C1066" i="20" s="1"/>
  <c r="H1065" i="20"/>
  <c r="C1065" i="20" s="1"/>
  <c r="H1064" i="20"/>
  <c r="C1064" i="20" s="1"/>
  <c r="H1063" i="20"/>
  <c r="C1063" i="20" s="1"/>
  <c r="H1062" i="20"/>
  <c r="C1062" i="20" s="1"/>
  <c r="H1061" i="20"/>
  <c r="C1061" i="20" s="1"/>
  <c r="H1060" i="20"/>
  <c r="C1060" i="20" s="1"/>
  <c r="H1059" i="20"/>
  <c r="C1059" i="20" s="1"/>
  <c r="H1058" i="20"/>
  <c r="C1058" i="20" s="1"/>
  <c r="H1057" i="20"/>
  <c r="C1057" i="20" s="1"/>
  <c r="H1056" i="20"/>
  <c r="C1056" i="20" s="1"/>
  <c r="H1055" i="20"/>
  <c r="C1055" i="20" s="1"/>
  <c r="H1054" i="20"/>
  <c r="C1054" i="20" s="1"/>
  <c r="H1053" i="20"/>
  <c r="C1053" i="20" s="1"/>
  <c r="H1052" i="20"/>
  <c r="C1052" i="20" s="1"/>
  <c r="H1051" i="20"/>
  <c r="C1051" i="20" s="1"/>
  <c r="H1050" i="20"/>
  <c r="C1050" i="20" s="1"/>
  <c r="H1049" i="20"/>
  <c r="C1049" i="20" s="1"/>
  <c r="H1048" i="20"/>
  <c r="C1048" i="20" s="1"/>
  <c r="H1047" i="20"/>
  <c r="C1047" i="20" s="1"/>
  <c r="H1046" i="20"/>
  <c r="C1046" i="20" s="1"/>
  <c r="H1033" i="20"/>
  <c r="C1033" i="20" s="1"/>
  <c r="H1032" i="20"/>
  <c r="C1032" i="20" s="1"/>
  <c r="H1031" i="20"/>
  <c r="C1031" i="20" s="1"/>
  <c r="H1030" i="20"/>
  <c r="C1030" i="20" s="1"/>
  <c r="H1029" i="20"/>
  <c r="C1029" i="20" s="1"/>
  <c r="H1028" i="20"/>
  <c r="C1028" i="20" s="1"/>
  <c r="H1027" i="20"/>
  <c r="C1027" i="20" s="1"/>
  <c r="H1026" i="20"/>
  <c r="C1026" i="20" s="1"/>
  <c r="H1025" i="20"/>
  <c r="C1025" i="20" s="1"/>
  <c r="H1024" i="20"/>
  <c r="C1024" i="20" s="1"/>
  <c r="H1023" i="20"/>
  <c r="C1023" i="20" s="1"/>
  <c r="H1022" i="20"/>
  <c r="C1022" i="20" s="1"/>
  <c r="H1021" i="20"/>
  <c r="C1021" i="20" s="1"/>
  <c r="H1020" i="20"/>
  <c r="C1020" i="20" s="1"/>
  <c r="H1019" i="20"/>
  <c r="C1019" i="20" s="1"/>
  <c r="H1018" i="20"/>
  <c r="C1018" i="20" s="1"/>
  <c r="H1017" i="20"/>
  <c r="C1017" i="20" s="1"/>
  <c r="H1016" i="20"/>
  <c r="C1016" i="20" s="1"/>
  <c r="H1015" i="20"/>
  <c r="C1015" i="20" s="1"/>
  <c r="H1014" i="20"/>
  <c r="C1014" i="20" s="1"/>
  <c r="H1013" i="20"/>
  <c r="C1013" i="20" s="1"/>
  <c r="H1012" i="20"/>
  <c r="C1012" i="20" s="1"/>
  <c r="H1011" i="20"/>
  <c r="C1011" i="20" s="1"/>
  <c r="H1010" i="20"/>
  <c r="C1010" i="20" s="1"/>
  <c r="H1009" i="20"/>
  <c r="C1009" i="20" s="1"/>
  <c r="H1008" i="20"/>
  <c r="C1008" i="20" s="1"/>
  <c r="H1007" i="20"/>
  <c r="C1007" i="20" s="1"/>
  <c r="H1006" i="20"/>
  <c r="C1006" i="20" s="1"/>
  <c r="H993" i="20"/>
  <c r="C993" i="20" s="1"/>
  <c r="H992" i="20"/>
  <c r="C992" i="20" s="1"/>
  <c r="H991" i="20"/>
  <c r="C991" i="20" s="1"/>
  <c r="H990" i="20"/>
  <c r="C990" i="20" s="1"/>
  <c r="H989" i="20"/>
  <c r="C989" i="20" s="1"/>
  <c r="H988" i="20"/>
  <c r="C988" i="20" s="1"/>
  <c r="H987" i="20"/>
  <c r="C987" i="20" s="1"/>
  <c r="H986" i="20"/>
  <c r="C986" i="20" s="1"/>
  <c r="H985" i="20"/>
  <c r="C985" i="20" s="1"/>
  <c r="H984" i="20"/>
  <c r="C984" i="20" s="1"/>
  <c r="H983" i="20"/>
  <c r="C983" i="20" s="1"/>
  <c r="H982" i="20"/>
  <c r="C982" i="20" s="1"/>
  <c r="H981" i="20"/>
  <c r="C981" i="20" s="1"/>
  <c r="H980" i="20"/>
  <c r="C980" i="20" s="1"/>
  <c r="H979" i="20"/>
  <c r="C979" i="20" s="1"/>
  <c r="H978" i="20"/>
  <c r="C978" i="20" s="1"/>
  <c r="H977" i="20"/>
  <c r="C977" i="20" s="1"/>
  <c r="H976" i="20"/>
  <c r="C976" i="20" s="1"/>
  <c r="H975" i="20"/>
  <c r="C975" i="20" s="1"/>
  <c r="H974" i="20"/>
  <c r="C974" i="20" s="1"/>
  <c r="H973" i="20"/>
  <c r="C973" i="20" s="1"/>
  <c r="H972" i="20"/>
  <c r="C972" i="20" s="1"/>
  <c r="H971" i="20"/>
  <c r="C971" i="20" s="1"/>
  <c r="H970" i="20"/>
  <c r="C970" i="20" s="1"/>
  <c r="H969" i="20"/>
  <c r="C969" i="20" s="1"/>
  <c r="H968" i="20"/>
  <c r="C968" i="20" s="1"/>
  <c r="H967" i="20"/>
  <c r="C967" i="20" s="1"/>
  <c r="H966" i="20"/>
  <c r="C966" i="20" s="1"/>
  <c r="H953" i="20"/>
  <c r="C953" i="20" s="1"/>
  <c r="H952" i="20"/>
  <c r="C952" i="20" s="1"/>
  <c r="H951" i="20"/>
  <c r="C951" i="20" s="1"/>
  <c r="H950" i="20"/>
  <c r="C950" i="20" s="1"/>
  <c r="H949" i="20"/>
  <c r="C949" i="20" s="1"/>
  <c r="H948" i="20"/>
  <c r="C948" i="20" s="1"/>
  <c r="H947" i="20"/>
  <c r="C947" i="20" s="1"/>
  <c r="H946" i="20"/>
  <c r="C946" i="20" s="1"/>
  <c r="H945" i="20"/>
  <c r="C945" i="20" s="1"/>
  <c r="H944" i="20"/>
  <c r="C944" i="20" s="1"/>
  <c r="H943" i="20"/>
  <c r="C943" i="20" s="1"/>
  <c r="H942" i="20"/>
  <c r="C942" i="20" s="1"/>
  <c r="H941" i="20"/>
  <c r="C941" i="20" s="1"/>
  <c r="H940" i="20"/>
  <c r="C940" i="20" s="1"/>
  <c r="H939" i="20"/>
  <c r="C939" i="20" s="1"/>
  <c r="H938" i="20"/>
  <c r="C938" i="20" s="1"/>
  <c r="H937" i="20"/>
  <c r="C937" i="20" s="1"/>
  <c r="H936" i="20"/>
  <c r="C936" i="20" s="1"/>
  <c r="H935" i="20"/>
  <c r="C935" i="20" s="1"/>
  <c r="H934" i="20"/>
  <c r="C934" i="20" s="1"/>
  <c r="H933" i="20"/>
  <c r="C933" i="20" s="1"/>
  <c r="H932" i="20"/>
  <c r="C932" i="20" s="1"/>
  <c r="H931" i="20"/>
  <c r="C931" i="20" s="1"/>
  <c r="H930" i="20"/>
  <c r="C930" i="20" s="1"/>
  <c r="H929" i="20"/>
  <c r="C929" i="20" s="1"/>
  <c r="H928" i="20"/>
  <c r="C928" i="20" s="1"/>
  <c r="H927" i="20"/>
  <c r="C927" i="20" s="1"/>
  <c r="H926" i="20"/>
  <c r="C926" i="20" s="1"/>
  <c r="H906" i="20"/>
  <c r="C906" i="20" s="1"/>
  <c r="H905" i="20"/>
  <c r="C905" i="20" s="1"/>
  <c r="H904" i="20"/>
  <c r="C904" i="20" s="1"/>
  <c r="H903" i="20"/>
  <c r="C903" i="20" s="1"/>
  <c r="H902" i="20"/>
  <c r="C902" i="20" s="1"/>
  <c r="H901" i="20"/>
  <c r="C901" i="20" s="1"/>
  <c r="H900" i="20"/>
  <c r="C900" i="20" s="1"/>
  <c r="H899" i="20"/>
  <c r="C899" i="20" s="1"/>
  <c r="H898" i="20"/>
  <c r="C898" i="20" s="1"/>
  <c r="H897" i="20"/>
  <c r="C897" i="20" s="1"/>
  <c r="H896" i="20"/>
  <c r="C896" i="20" s="1"/>
  <c r="H895" i="20"/>
  <c r="C895" i="20" s="1"/>
  <c r="H894" i="20"/>
  <c r="C894" i="20" s="1"/>
  <c r="H893" i="20"/>
  <c r="C893" i="20" s="1"/>
  <c r="H892" i="20"/>
  <c r="C892" i="20" s="1"/>
  <c r="H854" i="20"/>
  <c r="C854" i="20" s="1"/>
  <c r="H853" i="20"/>
  <c r="C853" i="20" s="1"/>
  <c r="H852" i="20"/>
  <c r="C852" i="20" s="1"/>
  <c r="H851" i="20"/>
  <c r="C851" i="20" s="1"/>
  <c r="H850" i="20"/>
  <c r="C850" i="20" s="1"/>
  <c r="H849" i="20"/>
  <c r="C849" i="20" s="1"/>
  <c r="H848" i="20"/>
  <c r="C848" i="20" s="1"/>
  <c r="H847" i="20"/>
  <c r="C847" i="20" s="1"/>
  <c r="H846" i="20"/>
  <c r="C846" i="20" s="1"/>
  <c r="H845" i="20"/>
  <c r="C845" i="20" s="1"/>
  <c r="H844" i="20"/>
  <c r="C844" i="20" s="1"/>
  <c r="H843" i="20"/>
  <c r="C843" i="20" s="1"/>
  <c r="H842" i="20"/>
  <c r="C842" i="20" s="1"/>
  <c r="H841" i="20"/>
  <c r="C841" i="20" s="1"/>
  <c r="H840" i="20"/>
  <c r="C840" i="20" s="1"/>
  <c r="H800" i="20"/>
  <c r="C800" i="20" s="1"/>
  <c r="H799" i="20"/>
  <c r="C799" i="20" s="1"/>
  <c r="H798" i="20"/>
  <c r="C798" i="20" s="1"/>
  <c r="H797" i="20"/>
  <c r="C797" i="20" s="1"/>
  <c r="H796" i="20"/>
  <c r="C796" i="20" s="1"/>
  <c r="H795" i="20"/>
  <c r="C795" i="20" s="1"/>
  <c r="H794" i="20"/>
  <c r="C794" i="20" s="1"/>
  <c r="H793" i="20"/>
  <c r="C793" i="20" s="1"/>
  <c r="H792" i="20"/>
  <c r="C792" i="20" s="1"/>
  <c r="H791" i="20"/>
  <c r="C791" i="20" s="1"/>
  <c r="H790" i="20"/>
  <c r="C790" i="20" s="1"/>
  <c r="H789" i="20"/>
  <c r="C789" i="20" s="1"/>
  <c r="H788" i="20"/>
  <c r="C788" i="20" s="1"/>
  <c r="H751" i="20"/>
  <c r="C751" i="20" s="1"/>
  <c r="H750" i="20"/>
  <c r="C750" i="20" s="1"/>
  <c r="H749" i="20"/>
  <c r="C749" i="20" s="1"/>
  <c r="H748" i="20"/>
  <c r="C748" i="20" s="1"/>
  <c r="H747" i="20"/>
  <c r="C747" i="20" s="1"/>
  <c r="H746" i="20"/>
  <c r="C746" i="20" s="1"/>
  <c r="H745" i="20"/>
  <c r="C745" i="20" s="1"/>
  <c r="H744" i="20"/>
  <c r="C744" i="20" s="1"/>
  <c r="H743" i="20"/>
  <c r="C743" i="20" s="1"/>
  <c r="H742" i="20"/>
  <c r="C742" i="20" s="1"/>
  <c r="H741" i="20"/>
  <c r="C741" i="20" s="1"/>
  <c r="H740" i="20"/>
  <c r="C740" i="20" s="1"/>
  <c r="H739" i="20"/>
  <c r="C739" i="20" s="1"/>
  <c r="H738" i="20"/>
  <c r="C738" i="20" s="1"/>
  <c r="H737" i="20"/>
  <c r="C737" i="20" s="1"/>
  <c r="H736" i="20"/>
  <c r="C736" i="20" s="1"/>
  <c r="H697" i="20"/>
  <c r="C697" i="20" s="1"/>
  <c r="H696" i="20"/>
  <c r="C696" i="20" s="1"/>
  <c r="H695" i="20"/>
  <c r="C695" i="20" s="1"/>
  <c r="H694" i="20"/>
  <c r="C694" i="20" s="1"/>
  <c r="H693" i="20"/>
  <c r="C693" i="20" s="1"/>
  <c r="H692" i="20"/>
  <c r="C692" i="20" s="1"/>
  <c r="H691" i="20"/>
  <c r="C691" i="20" s="1"/>
  <c r="H690" i="20"/>
  <c r="C690" i="20" s="1"/>
  <c r="H689" i="20"/>
  <c r="C689" i="20" s="1"/>
  <c r="H688" i="20"/>
  <c r="C688" i="20" s="1"/>
  <c r="H687" i="20"/>
  <c r="C687" i="20" s="1"/>
  <c r="H686" i="20"/>
  <c r="C686" i="20" s="1"/>
  <c r="H685" i="20"/>
  <c r="C685" i="20" s="1"/>
  <c r="H684" i="20"/>
  <c r="C684" i="20" s="1"/>
  <c r="H646" i="20"/>
  <c r="C646" i="20" s="1"/>
  <c r="H645" i="20"/>
  <c r="C645" i="20" s="1"/>
  <c r="H644" i="20"/>
  <c r="C644" i="20" s="1"/>
  <c r="H643" i="20"/>
  <c r="C643" i="20" s="1"/>
  <c r="H642" i="20"/>
  <c r="C642" i="20" s="1"/>
  <c r="H641" i="20"/>
  <c r="C641" i="20" s="1"/>
  <c r="H640" i="20"/>
  <c r="C640" i="20" s="1"/>
  <c r="H639" i="20"/>
  <c r="C639" i="20" s="1"/>
  <c r="H638" i="20"/>
  <c r="C638" i="20" s="1"/>
  <c r="H637" i="20"/>
  <c r="C637" i="20" s="1"/>
  <c r="H636" i="20"/>
  <c r="C636" i="20" s="1"/>
  <c r="H635" i="20"/>
  <c r="C635" i="20" s="1"/>
  <c r="H634" i="20"/>
  <c r="C634" i="20" s="1"/>
  <c r="H633" i="20"/>
  <c r="C633" i="20" s="1"/>
  <c r="H632" i="20"/>
  <c r="C632" i="20" s="1"/>
  <c r="H595" i="20"/>
  <c r="C595" i="20" s="1"/>
  <c r="H594" i="20"/>
  <c r="C594" i="20" s="1"/>
  <c r="H593" i="20"/>
  <c r="C593" i="20" s="1"/>
  <c r="H592" i="20"/>
  <c r="C592" i="20" s="1"/>
  <c r="H591" i="20"/>
  <c r="C591" i="20" s="1"/>
  <c r="H590" i="20"/>
  <c r="C590" i="20" s="1"/>
  <c r="H589" i="20"/>
  <c r="C589" i="20" s="1"/>
  <c r="H588" i="20"/>
  <c r="C588" i="20" s="1"/>
  <c r="H587" i="20"/>
  <c r="C587" i="20" s="1"/>
  <c r="H586" i="20"/>
  <c r="C586" i="20" s="1"/>
  <c r="H585" i="20"/>
  <c r="C585" i="20" s="1"/>
  <c r="H584" i="20"/>
  <c r="C584" i="20" s="1"/>
  <c r="H583" i="20"/>
  <c r="C583" i="20" s="1"/>
  <c r="H582" i="20"/>
  <c r="C582" i="20" s="1"/>
  <c r="H581" i="20"/>
  <c r="C581" i="20" s="1"/>
  <c r="H580" i="20"/>
  <c r="C580" i="20" s="1"/>
  <c r="H543" i="20"/>
  <c r="C543" i="20" s="1"/>
  <c r="H542" i="20"/>
  <c r="C542" i="20" s="1"/>
  <c r="H541" i="20"/>
  <c r="C541" i="20" s="1"/>
  <c r="H540" i="20"/>
  <c r="C540" i="20" s="1"/>
  <c r="H539" i="20"/>
  <c r="C539" i="20" s="1"/>
  <c r="H538" i="20"/>
  <c r="C538" i="20" s="1"/>
  <c r="H537" i="20"/>
  <c r="C537" i="20" s="1"/>
  <c r="H536" i="20"/>
  <c r="C536" i="20" s="1"/>
  <c r="H535" i="20"/>
  <c r="C535" i="20" s="1"/>
  <c r="H534" i="20"/>
  <c r="C534" i="20" s="1"/>
  <c r="H533" i="20"/>
  <c r="C533" i="20" s="1"/>
  <c r="H532" i="20"/>
  <c r="C532" i="20" s="1"/>
  <c r="H531" i="20"/>
  <c r="C531" i="20" s="1"/>
  <c r="H530" i="20"/>
  <c r="C530" i="20" s="1"/>
  <c r="H529" i="20"/>
  <c r="C529" i="20" s="1"/>
  <c r="H528" i="20"/>
  <c r="C528" i="20" s="1"/>
  <c r="H492" i="20"/>
  <c r="C492" i="20" s="1"/>
  <c r="H491" i="20"/>
  <c r="C491" i="20" s="1"/>
  <c r="H490" i="20"/>
  <c r="C490" i="20" s="1"/>
  <c r="H489" i="20"/>
  <c r="C489" i="20" s="1"/>
  <c r="H488" i="20"/>
  <c r="C488" i="20" s="1"/>
  <c r="H487" i="20"/>
  <c r="C487" i="20" s="1"/>
  <c r="H486" i="20"/>
  <c r="C486" i="20" s="1"/>
  <c r="H485" i="20"/>
  <c r="C485" i="20" s="1"/>
  <c r="H484" i="20"/>
  <c r="C484" i="20" s="1"/>
  <c r="H483" i="20"/>
  <c r="C483" i="20" s="1"/>
  <c r="H482" i="20"/>
  <c r="C482" i="20" s="1"/>
  <c r="H481" i="20"/>
  <c r="C481" i="20" s="1"/>
  <c r="H480" i="20"/>
  <c r="C480" i="20" s="1"/>
  <c r="H479" i="20"/>
  <c r="C479" i="20" s="1"/>
  <c r="H478" i="20"/>
  <c r="C478" i="20" s="1"/>
  <c r="H477" i="20"/>
  <c r="C477" i="20" s="1"/>
  <c r="H476" i="20"/>
  <c r="C476" i="20" s="1"/>
  <c r="H439" i="20"/>
  <c r="C439" i="20" s="1"/>
  <c r="H438" i="20"/>
  <c r="C438" i="20" s="1"/>
  <c r="H437" i="20"/>
  <c r="C437" i="20" s="1"/>
  <c r="H436" i="20"/>
  <c r="C436" i="20" s="1"/>
  <c r="H435" i="20"/>
  <c r="C435" i="20" s="1"/>
  <c r="H434" i="20"/>
  <c r="C434" i="20" s="1"/>
  <c r="H433" i="20"/>
  <c r="C433" i="20" s="1"/>
  <c r="H432" i="20"/>
  <c r="C432" i="20" s="1"/>
  <c r="H431" i="20"/>
  <c r="C431" i="20" s="1"/>
  <c r="H430" i="20"/>
  <c r="C430" i="20" s="1"/>
  <c r="H429" i="20"/>
  <c r="C429" i="20" s="1"/>
  <c r="H428" i="20"/>
  <c r="C428" i="20" s="1"/>
  <c r="H427" i="20"/>
  <c r="C427" i="20" s="1"/>
  <c r="H426" i="20"/>
  <c r="C426" i="20" s="1"/>
  <c r="H425" i="20"/>
  <c r="C425" i="20" s="1"/>
  <c r="H424" i="20"/>
  <c r="C424" i="20" s="1"/>
  <c r="H388" i="20"/>
  <c r="C388" i="20" s="1"/>
  <c r="H387" i="20"/>
  <c r="C387" i="20" s="1"/>
  <c r="H386" i="20"/>
  <c r="C386" i="20" s="1"/>
  <c r="H385" i="20"/>
  <c r="C385" i="20" s="1"/>
  <c r="H384" i="20"/>
  <c r="C384" i="20" s="1"/>
  <c r="H383" i="20"/>
  <c r="C383" i="20" s="1"/>
  <c r="H382" i="20"/>
  <c r="C382" i="20" s="1"/>
  <c r="H381" i="20"/>
  <c r="C381" i="20" s="1"/>
  <c r="H380" i="20"/>
  <c r="C380" i="20" s="1"/>
  <c r="H379" i="20"/>
  <c r="C379" i="20" s="1"/>
  <c r="H378" i="20"/>
  <c r="C378" i="20" s="1"/>
  <c r="H377" i="20"/>
  <c r="C377" i="20" s="1"/>
  <c r="H376" i="20"/>
  <c r="C376" i="20" s="1"/>
  <c r="H375" i="20"/>
  <c r="C375" i="20" s="1"/>
  <c r="H374" i="20"/>
  <c r="C374" i="20" s="1"/>
  <c r="H373" i="20"/>
  <c r="C373" i="20" s="1"/>
  <c r="H372" i="20"/>
  <c r="C372" i="20" s="1"/>
  <c r="H330" i="20"/>
  <c r="C330" i="20" s="1"/>
  <c r="H329" i="20"/>
  <c r="C329" i="20" s="1"/>
  <c r="H328" i="20"/>
  <c r="C328" i="20" s="1"/>
  <c r="H327" i="20"/>
  <c r="C327" i="20" s="1"/>
  <c r="H326" i="20"/>
  <c r="C326" i="20" s="1"/>
  <c r="H325" i="20"/>
  <c r="C325" i="20" s="1"/>
  <c r="H324" i="20"/>
  <c r="C324" i="20" s="1"/>
  <c r="H323" i="20"/>
  <c r="C323" i="20" s="1"/>
  <c r="H322" i="20"/>
  <c r="C322" i="20" s="1"/>
  <c r="H321" i="20"/>
  <c r="C321" i="20" s="1"/>
  <c r="H320" i="20"/>
  <c r="C320" i="20" s="1"/>
  <c r="H284" i="20"/>
  <c r="C284" i="20" s="1"/>
  <c r="H283" i="20"/>
  <c r="C283" i="20" s="1"/>
  <c r="H282" i="20"/>
  <c r="C282" i="20" s="1"/>
  <c r="H281" i="20"/>
  <c r="C281" i="20" s="1"/>
  <c r="H280" i="20"/>
  <c r="C280" i="20" s="1"/>
  <c r="H279" i="20"/>
  <c r="C279" i="20" s="1"/>
  <c r="H278" i="20"/>
  <c r="C278" i="20" s="1"/>
  <c r="H277" i="20"/>
  <c r="C277" i="20" s="1"/>
  <c r="H276" i="20"/>
  <c r="C276" i="20" s="1"/>
  <c r="H275" i="20"/>
  <c r="C275" i="20" s="1"/>
  <c r="H274" i="20"/>
  <c r="C274" i="20" s="1"/>
  <c r="H273" i="20"/>
  <c r="C273" i="20" s="1"/>
  <c r="H272" i="20"/>
  <c r="C272" i="20" s="1"/>
  <c r="H271" i="20"/>
  <c r="C271" i="20" s="1"/>
  <c r="H270" i="20"/>
  <c r="C270" i="20" s="1"/>
  <c r="H269" i="20"/>
  <c r="C269" i="20" s="1"/>
  <c r="H268" i="20"/>
  <c r="C268" i="20" s="1"/>
  <c r="H233" i="20"/>
  <c r="C233" i="20" s="1"/>
  <c r="H232" i="20"/>
  <c r="C232" i="20" s="1"/>
  <c r="H231" i="20"/>
  <c r="C231" i="20" s="1"/>
  <c r="H230" i="20"/>
  <c r="C230" i="20" s="1"/>
  <c r="H229" i="20"/>
  <c r="C229" i="20" s="1"/>
  <c r="H228" i="20"/>
  <c r="C228" i="20" s="1"/>
  <c r="H227" i="20"/>
  <c r="C227" i="20" s="1"/>
  <c r="H226" i="20"/>
  <c r="C226" i="20" s="1"/>
  <c r="H225" i="20"/>
  <c r="C225" i="20" s="1"/>
  <c r="H224" i="20"/>
  <c r="C224" i="20" s="1"/>
  <c r="H223" i="20"/>
  <c r="C223" i="20" s="1"/>
  <c r="H222" i="20"/>
  <c r="C222" i="20" s="1"/>
  <c r="H221" i="20"/>
  <c r="C221" i="20" s="1"/>
  <c r="H220" i="20"/>
  <c r="C220" i="20" s="1"/>
  <c r="H219" i="20"/>
  <c r="C219" i="20" s="1"/>
  <c r="H218" i="20"/>
  <c r="C218" i="20" s="1"/>
  <c r="H217" i="20"/>
  <c r="C217" i="20" s="1"/>
  <c r="H216" i="20"/>
  <c r="C216" i="20" s="1"/>
  <c r="H180" i="20"/>
  <c r="C180" i="20" s="1"/>
  <c r="H179" i="20"/>
  <c r="C179" i="20" s="1"/>
  <c r="H178" i="20"/>
  <c r="C178" i="20" s="1"/>
  <c r="H177" i="20"/>
  <c r="C177" i="20" s="1"/>
  <c r="H176" i="20"/>
  <c r="C176" i="20" s="1"/>
  <c r="H175" i="20"/>
  <c r="C175" i="20" s="1"/>
  <c r="H174" i="20"/>
  <c r="C174" i="20" s="1"/>
  <c r="H173" i="20"/>
  <c r="C173" i="20" s="1"/>
  <c r="H172" i="20"/>
  <c r="C172" i="20" s="1"/>
  <c r="H171" i="20"/>
  <c r="C171" i="20" s="1"/>
  <c r="H170" i="20"/>
  <c r="C170" i="20" s="1"/>
  <c r="H169" i="20"/>
  <c r="C169" i="20" s="1"/>
  <c r="H168" i="20"/>
  <c r="C168" i="20" s="1"/>
  <c r="H167" i="20"/>
  <c r="C167" i="20" s="1"/>
  <c r="H166" i="20"/>
  <c r="C166" i="20" s="1"/>
  <c r="H165" i="20"/>
  <c r="C165" i="20" s="1"/>
  <c r="H164" i="20"/>
  <c r="C164" i="20" s="1"/>
  <c r="H891" i="20"/>
  <c r="C891" i="20" s="1"/>
  <c r="H890" i="20"/>
  <c r="C890" i="20" s="1"/>
  <c r="H889" i="20"/>
  <c r="C889" i="20" s="1"/>
  <c r="H888" i="20"/>
  <c r="C888" i="20" s="1"/>
  <c r="H887" i="20"/>
  <c r="C887" i="20" s="1"/>
  <c r="H886" i="20"/>
  <c r="C886" i="20" s="1"/>
  <c r="H885" i="20"/>
  <c r="C885" i="20" s="1"/>
  <c r="H884" i="20"/>
  <c r="C884" i="20" s="1"/>
  <c r="H883" i="20"/>
  <c r="C883" i="20" s="1"/>
  <c r="H882" i="20"/>
  <c r="C882" i="20" s="1"/>
  <c r="H839" i="20"/>
  <c r="C839" i="20" s="1"/>
  <c r="H838" i="20"/>
  <c r="C838" i="20" s="1"/>
  <c r="H837" i="20"/>
  <c r="C837" i="20" s="1"/>
  <c r="H836" i="20"/>
  <c r="C836" i="20" s="1"/>
  <c r="H835" i="20"/>
  <c r="C835" i="20" s="1"/>
  <c r="H834" i="20"/>
  <c r="C834" i="20" s="1"/>
  <c r="H833" i="20"/>
  <c r="C833" i="20" s="1"/>
  <c r="H832" i="20"/>
  <c r="C832" i="20" s="1"/>
  <c r="H831" i="20"/>
  <c r="C831" i="20" s="1"/>
  <c r="H830" i="20"/>
  <c r="C830" i="20" s="1"/>
  <c r="H787" i="20"/>
  <c r="C787" i="20" s="1"/>
  <c r="H786" i="20"/>
  <c r="C786" i="20" s="1"/>
  <c r="H785" i="20"/>
  <c r="C785" i="20" s="1"/>
  <c r="H784" i="20"/>
  <c r="C784" i="20" s="1"/>
  <c r="H783" i="20"/>
  <c r="C783" i="20" s="1"/>
  <c r="H782" i="20"/>
  <c r="C782" i="20" s="1"/>
  <c r="H781" i="20"/>
  <c r="C781" i="20" s="1"/>
  <c r="H780" i="20"/>
  <c r="C780" i="20" s="1"/>
  <c r="H779" i="20"/>
  <c r="C779" i="20" s="1"/>
  <c r="H778" i="20"/>
  <c r="C778" i="20" s="1"/>
  <c r="H735" i="20"/>
  <c r="C735" i="20" s="1"/>
  <c r="H734" i="20"/>
  <c r="C734" i="20" s="1"/>
  <c r="H733" i="20"/>
  <c r="C733" i="20" s="1"/>
  <c r="H732" i="20"/>
  <c r="C732" i="20" s="1"/>
  <c r="H731" i="20"/>
  <c r="C731" i="20" s="1"/>
  <c r="H730" i="20"/>
  <c r="C730" i="20" s="1"/>
  <c r="H729" i="20"/>
  <c r="C729" i="20" s="1"/>
  <c r="H728" i="20"/>
  <c r="C728" i="20" s="1"/>
  <c r="H727" i="20"/>
  <c r="C727" i="20" s="1"/>
  <c r="H726" i="20"/>
  <c r="C726" i="20" s="1"/>
  <c r="H683" i="20"/>
  <c r="C683" i="20" s="1"/>
  <c r="H682" i="20"/>
  <c r="C682" i="20" s="1"/>
  <c r="H681" i="20"/>
  <c r="C681" i="20" s="1"/>
  <c r="H680" i="20"/>
  <c r="C680" i="20" s="1"/>
  <c r="H679" i="20"/>
  <c r="C679" i="20" s="1"/>
  <c r="H678" i="20"/>
  <c r="C678" i="20" s="1"/>
  <c r="H677" i="20"/>
  <c r="C677" i="20" s="1"/>
  <c r="H676" i="20"/>
  <c r="C676" i="20" s="1"/>
  <c r="H675" i="20"/>
  <c r="C675" i="20" s="1"/>
  <c r="H674" i="20"/>
  <c r="C674" i="20" s="1"/>
  <c r="H631" i="20"/>
  <c r="C631" i="20" s="1"/>
  <c r="H630" i="20"/>
  <c r="C630" i="20" s="1"/>
  <c r="H629" i="20"/>
  <c r="C629" i="20" s="1"/>
  <c r="H628" i="20"/>
  <c r="C628" i="20" s="1"/>
  <c r="H627" i="20"/>
  <c r="C627" i="20" s="1"/>
  <c r="H626" i="20"/>
  <c r="C626" i="20" s="1"/>
  <c r="H625" i="20"/>
  <c r="C625" i="20" s="1"/>
  <c r="H624" i="20"/>
  <c r="C624" i="20" s="1"/>
  <c r="H623" i="20"/>
  <c r="C623" i="20" s="1"/>
  <c r="H622" i="20"/>
  <c r="C622" i="20" s="1"/>
  <c r="H579" i="20"/>
  <c r="C579" i="20" s="1"/>
  <c r="H578" i="20"/>
  <c r="C578" i="20" s="1"/>
  <c r="H577" i="20"/>
  <c r="C577" i="20" s="1"/>
  <c r="H576" i="20"/>
  <c r="C576" i="20" s="1"/>
  <c r="H575" i="20"/>
  <c r="C575" i="20" s="1"/>
  <c r="H574" i="20"/>
  <c r="C574" i="20" s="1"/>
  <c r="H573" i="20"/>
  <c r="C573" i="20" s="1"/>
  <c r="H572" i="20"/>
  <c r="C572" i="20" s="1"/>
  <c r="H571" i="20"/>
  <c r="C571" i="20" s="1"/>
  <c r="H570" i="20"/>
  <c r="C570" i="20" s="1"/>
  <c r="H527" i="20"/>
  <c r="C527" i="20" s="1"/>
  <c r="H526" i="20"/>
  <c r="C526" i="20" s="1"/>
  <c r="H525" i="20"/>
  <c r="C525" i="20" s="1"/>
  <c r="H524" i="20"/>
  <c r="C524" i="20" s="1"/>
  <c r="H523" i="20"/>
  <c r="C523" i="20" s="1"/>
  <c r="H522" i="20"/>
  <c r="C522" i="20" s="1"/>
  <c r="H521" i="20"/>
  <c r="C521" i="20" s="1"/>
  <c r="H520" i="20"/>
  <c r="C520" i="20" s="1"/>
  <c r="H519" i="20"/>
  <c r="C519" i="20" s="1"/>
  <c r="H518" i="20"/>
  <c r="C518" i="20" s="1"/>
  <c r="H475" i="20"/>
  <c r="C475" i="20" s="1"/>
  <c r="H474" i="20"/>
  <c r="C474" i="20" s="1"/>
  <c r="H423" i="20"/>
  <c r="C423" i="20" s="1"/>
  <c r="H422" i="20"/>
  <c r="C422" i="20" s="1"/>
  <c r="H371" i="20"/>
  <c r="C371" i="20" s="1"/>
  <c r="H370" i="20"/>
  <c r="C370" i="20" s="1"/>
  <c r="H369" i="20"/>
  <c r="C369" i="20" s="1"/>
  <c r="H368" i="20"/>
  <c r="C368" i="20" s="1"/>
  <c r="H367" i="20"/>
  <c r="C367" i="20" s="1"/>
  <c r="H366" i="20"/>
  <c r="C366" i="20" s="1"/>
  <c r="H365" i="20"/>
  <c r="C365" i="20" s="1"/>
  <c r="H364" i="20"/>
  <c r="C364" i="20" s="1"/>
  <c r="H363" i="20"/>
  <c r="C363" i="20" s="1"/>
  <c r="H362" i="20"/>
  <c r="C362" i="20" s="1"/>
  <c r="H319" i="20"/>
  <c r="C319" i="20" s="1"/>
  <c r="H318" i="20"/>
  <c r="C318" i="20" s="1"/>
  <c r="H317" i="20"/>
  <c r="C317" i="20" s="1"/>
  <c r="H316" i="20"/>
  <c r="C316" i="20" s="1"/>
  <c r="H315" i="20"/>
  <c r="C315" i="20" s="1"/>
  <c r="H314" i="20"/>
  <c r="C314" i="20" s="1"/>
  <c r="H313" i="20"/>
  <c r="C313" i="20" s="1"/>
  <c r="H312" i="20"/>
  <c r="C312" i="20" s="1"/>
  <c r="H311" i="20"/>
  <c r="C311" i="20" s="1"/>
  <c r="H310" i="20"/>
  <c r="C310" i="20" s="1"/>
  <c r="H267" i="20"/>
  <c r="C267" i="20" s="1"/>
  <c r="H266" i="20"/>
  <c r="C266" i="20" s="1"/>
  <c r="H265" i="20"/>
  <c r="C265" i="20" s="1"/>
  <c r="H264" i="20"/>
  <c r="C264" i="20" s="1"/>
  <c r="H263" i="20"/>
  <c r="C263" i="20" s="1"/>
  <c r="H262" i="20"/>
  <c r="C262" i="20" s="1"/>
  <c r="H261" i="20"/>
  <c r="C261" i="20" s="1"/>
  <c r="H260" i="20"/>
  <c r="C260" i="20" s="1"/>
  <c r="H259" i="20"/>
  <c r="C259" i="20" s="1"/>
  <c r="H258" i="20"/>
  <c r="C258" i="20" s="1"/>
  <c r="H215" i="20"/>
  <c r="C215" i="20" s="1"/>
  <c r="H214" i="20"/>
  <c r="C214" i="20" s="1"/>
  <c r="H213" i="20"/>
  <c r="C213" i="20" s="1"/>
  <c r="H212" i="20"/>
  <c r="C212" i="20" s="1"/>
  <c r="H211" i="20"/>
  <c r="C211" i="20" s="1"/>
  <c r="H210" i="20"/>
  <c r="C210" i="20" s="1"/>
  <c r="H209" i="20"/>
  <c r="C209" i="20" s="1"/>
  <c r="H208" i="20"/>
  <c r="C208" i="20" s="1"/>
  <c r="H207" i="20"/>
  <c r="C207" i="20" s="1"/>
  <c r="H206" i="20"/>
  <c r="C206" i="20" s="1"/>
  <c r="H163" i="20"/>
  <c r="C163" i="20" s="1"/>
  <c r="H162" i="20"/>
  <c r="C162" i="20" s="1"/>
  <c r="H161" i="20"/>
  <c r="C161" i="20" s="1"/>
  <c r="H160" i="20"/>
  <c r="C160" i="20" s="1"/>
  <c r="H159" i="20"/>
  <c r="C159" i="20" s="1"/>
  <c r="H158" i="20"/>
  <c r="C158" i="20" s="1"/>
  <c r="H157" i="20"/>
  <c r="C157" i="20" s="1"/>
  <c r="H156" i="20"/>
  <c r="C156" i="20" s="1"/>
  <c r="H155" i="20"/>
  <c r="C155" i="20" s="1"/>
  <c r="H154" i="20"/>
  <c r="C154" i="20" s="1"/>
  <c r="H881" i="20"/>
  <c r="C881" i="20" s="1"/>
  <c r="H880" i="20"/>
  <c r="C880" i="20" s="1"/>
  <c r="H879" i="20"/>
  <c r="C879" i="20" s="1"/>
  <c r="H878" i="20"/>
  <c r="C878" i="20" s="1"/>
  <c r="H877" i="20"/>
  <c r="C877" i="20" s="1"/>
  <c r="H876" i="20"/>
  <c r="C876" i="20" s="1"/>
  <c r="H875" i="20"/>
  <c r="C875" i="20" s="1"/>
  <c r="H874" i="20"/>
  <c r="C874" i="20" s="1"/>
  <c r="H829" i="20"/>
  <c r="C829" i="20" s="1"/>
  <c r="H828" i="20"/>
  <c r="C828" i="20" s="1"/>
  <c r="H827" i="20"/>
  <c r="C827" i="20" s="1"/>
  <c r="H826" i="20"/>
  <c r="C826" i="20" s="1"/>
  <c r="H825" i="20"/>
  <c r="C825" i="20" s="1"/>
  <c r="H824" i="20"/>
  <c r="C824" i="20" s="1"/>
  <c r="H823" i="20"/>
  <c r="C823" i="20" s="1"/>
  <c r="H822" i="20"/>
  <c r="C822" i="20" s="1"/>
  <c r="H777" i="20"/>
  <c r="C777" i="20" s="1"/>
  <c r="H776" i="20"/>
  <c r="C776" i="20" s="1"/>
  <c r="H775" i="20"/>
  <c r="C775" i="20" s="1"/>
  <c r="H774" i="20"/>
  <c r="C774" i="20" s="1"/>
  <c r="H773" i="20"/>
  <c r="C773" i="20" s="1"/>
  <c r="H772" i="20"/>
  <c r="C772" i="20" s="1"/>
  <c r="H771" i="20"/>
  <c r="C771" i="20" s="1"/>
  <c r="H770" i="20"/>
  <c r="C770" i="20" s="1"/>
  <c r="H725" i="20"/>
  <c r="C725" i="20" s="1"/>
  <c r="H724" i="20"/>
  <c r="C724" i="20" s="1"/>
  <c r="H723" i="20"/>
  <c r="C723" i="20" s="1"/>
  <c r="H722" i="20"/>
  <c r="C722" i="20" s="1"/>
  <c r="H721" i="20"/>
  <c r="C721" i="20" s="1"/>
  <c r="H720" i="20"/>
  <c r="C720" i="20" s="1"/>
  <c r="H719" i="20"/>
  <c r="C719" i="20" s="1"/>
  <c r="H718" i="20"/>
  <c r="C718" i="20" s="1"/>
  <c r="H673" i="20"/>
  <c r="C673" i="20" s="1"/>
  <c r="H672" i="20"/>
  <c r="C672" i="20" s="1"/>
  <c r="H671" i="20"/>
  <c r="C671" i="20" s="1"/>
  <c r="H670" i="20"/>
  <c r="C670" i="20" s="1"/>
  <c r="H669" i="20"/>
  <c r="C669" i="20" s="1"/>
  <c r="H668" i="20"/>
  <c r="C668" i="20" s="1"/>
  <c r="H667" i="20"/>
  <c r="C667" i="20" s="1"/>
  <c r="H666" i="20"/>
  <c r="C666" i="20" s="1"/>
  <c r="H621" i="20"/>
  <c r="C621" i="20" s="1"/>
  <c r="H620" i="20"/>
  <c r="C620" i="20" s="1"/>
  <c r="H619" i="20"/>
  <c r="C619" i="20" s="1"/>
  <c r="H618" i="20"/>
  <c r="C618" i="20" s="1"/>
  <c r="H617" i="20"/>
  <c r="C617" i="20" s="1"/>
  <c r="H616" i="20"/>
  <c r="C616" i="20" s="1"/>
  <c r="H615" i="20"/>
  <c r="C615" i="20" s="1"/>
  <c r="H614" i="20"/>
  <c r="C614" i="20" s="1"/>
  <c r="H569" i="20"/>
  <c r="C569" i="20" s="1"/>
  <c r="H568" i="20"/>
  <c r="C568" i="20" s="1"/>
  <c r="H567" i="20"/>
  <c r="C567" i="20" s="1"/>
  <c r="H566" i="20"/>
  <c r="C566" i="20" s="1"/>
  <c r="H565" i="20"/>
  <c r="C565" i="20" s="1"/>
  <c r="H564" i="20"/>
  <c r="C564" i="20" s="1"/>
  <c r="H563" i="20"/>
  <c r="C563" i="20" s="1"/>
  <c r="H562" i="20"/>
  <c r="C562" i="20" s="1"/>
  <c r="H517" i="20"/>
  <c r="C517" i="20" s="1"/>
  <c r="H516" i="20"/>
  <c r="C516" i="20" s="1"/>
  <c r="H515" i="20"/>
  <c r="C515" i="20" s="1"/>
  <c r="H514" i="20"/>
  <c r="C514" i="20" s="1"/>
  <c r="H513" i="20"/>
  <c r="C513" i="20" s="1"/>
  <c r="H512" i="20"/>
  <c r="C512" i="20" s="1"/>
  <c r="H511" i="20"/>
  <c r="C511" i="20" s="1"/>
  <c r="H510" i="20"/>
  <c r="C510" i="20" s="1"/>
  <c r="H361" i="20"/>
  <c r="C361" i="20" s="1"/>
  <c r="H360" i="20"/>
  <c r="C360" i="20" s="1"/>
  <c r="H359" i="20"/>
  <c r="C359" i="20" s="1"/>
  <c r="H358" i="20"/>
  <c r="C358" i="20" s="1"/>
  <c r="H357" i="20"/>
  <c r="C357" i="20" s="1"/>
  <c r="H356" i="20"/>
  <c r="C356" i="20" s="1"/>
  <c r="H355" i="20"/>
  <c r="C355" i="20" s="1"/>
  <c r="H354" i="20"/>
  <c r="C354" i="20" s="1"/>
  <c r="H309" i="20"/>
  <c r="C309" i="20" s="1"/>
  <c r="H308" i="20"/>
  <c r="C308" i="20" s="1"/>
  <c r="H307" i="20"/>
  <c r="C307" i="20" s="1"/>
  <c r="H306" i="20"/>
  <c r="C306" i="20" s="1"/>
  <c r="H305" i="20"/>
  <c r="C305" i="20" s="1"/>
  <c r="H304" i="20"/>
  <c r="C304" i="20" s="1"/>
  <c r="H303" i="20"/>
  <c r="C303" i="20" s="1"/>
  <c r="H302" i="20"/>
  <c r="C302" i="20" s="1"/>
  <c r="H257" i="20"/>
  <c r="C257" i="20" s="1"/>
  <c r="H256" i="20"/>
  <c r="C256" i="20" s="1"/>
  <c r="H255" i="20"/>
  <c r="C255" i="20" s="1"/>
  <c r="H254" i="20"/>
  <c r="C254" i="20" s="1"/>
  <c r="H253" i="20"/>
  <c r="C253" i="20" s="1"/>
  <c r="H252" i="20"/>
  <c r="C252" i="20" s="1"/>
  <c r="H251" i="20"/>
  <c r="C251" i="20" s="1"/>
  <c r="H250" i="20"/>
  <c r="C250" i="20" s="1"/>
  <c r="H205" i="20"/>
  <c r="C205" i="20" s="1"/>
  <c r="H204" i="20"/>
  <c r="C204" i="20" s="1"/>
  <c r="H203" i="20"/>
  <c r="C203" i="20" s="1"/>
  <c r="H202" i="20"/>
  <c r="C202" i="20" s="1"/>
  <c r="H201" i="20"/>
  <c r="C201" i="20" s="1"/>
  <c r="H200" i="20"/>
  <c r="C200" i="20" s="1"/>
  <c r="H199" i="20"/>
  <c r="C199" i="20" s="1"/>
  <c r="H198" i="20"/>
  <c r="C198" i="20" s="1"/>
  <c r="H153" i="20"/>
  <c r="C153" i="20" s="1"/>
  <c r="H152" i="20"/>
  <c r="C152" i="20" s="1"/>
  <c r="H151" i="20"/>
  <c r="C151" i="20" s="1"/>
  <c r="H150" i="20"/>
  <c r="C150" i="20" s="1"/>
  <c r="H149" i="20"/>
  <c r="C149" i="20" s="1"/>
  <c r="H148" i="20"/>
  <c r="C148" i="20" s="1"/>
  <c r="H147" i="20"/>
  <c r="C147" i="20" s="1"/>
  <c r="H146" i="20"/>
  <c r="C146" i="20" s="1"/>
  <c r="A1967" i="19"/>
  <c r="D1967" i="19" s="1"/>
  <c r="A1951" i="19"/>
  <c r="D1951" i="19" s="1"/>
  <c r="A1943" i="19"/>
  <c r="D1943" i="19" s="1"/>
  <c r="A1927" i="19"/>
  <c r="D1927" i="19" s="1"/>
  <c r="A1935" i="19"/>
  <c r="D1935" i="19" s="1"/>
  <c r="A1919" i="19"/>
  <c r="D1919" i="19" s="1"/>
  <c r="A1911" i="19"/>
  <c r="D1911" i="19" s="1"/>
  <c r="A1903" i="19"/>
  <c r="D1903" i="19" s="1"/>
  <c r="A1895" i="19"/>
  <c r="D1895" i="19" s="1"/>
  <c r="A1887" i="19"/>
  <c r="D1887" i="19" s="1"/>
  <c r="A1879" i="19"/>
  <c r="D1879" i="19" s="1"/>
  <c r="A1871" i="19"/>
  <c r="D1871" i="19" s="1"/>
  <c r="A1975" i="19"/>
  <c r="D1975" i="19" s="1"/>
  <c r="A1983" i="19"/>
  <c r="D1983" i="19" s="1"/>
  <c r="A1959" i="19"/>
  <c r="D1959" i="19" s="1"/>
  <c r="A1990" i="19"/>
  <c r="A1989" i="19"/>
  <c r="A1988" i="19"/>
  <c r="A1987" i="19"/>
  <c r="A1986" i="19"/>
  <c r="A1985" i="19"/>
  <c r="A1984" i="19"/>
  <c r="A1982" i="19"/>
  <c r="A1981" i="19"/>
  <c r="A1980" i="19"/>
  <c r="A1979" i="19"/>
  <c r="A1978" i="19"/>
  <c r="A1977" i="19"/>
  <c r="A1976" i="19"/>
  <c r="A1974" i="19"/>
  <c r="A1973" i="19"/>
  <c r="A1972" i="19"/>
  <c r="A1971" i="19"/>
  <c r="A1970" i="19"/>
  <c r="A1969" i="19"/>
  <c r="A1968" i="19"/>
  <c r="A1966" i="19"/>
  <c r="A1965" i="19"/>
  <c r="A1964" i="19"/>
  <c r="A1963" i="19"/>
  <c r="A1962" i="19"/>
  <c r="A1961" i="19"/>
  <c r="A1960" i="19"/>
  <c r="A1958" i="19"/>
  <c r="A1957" i="19"/>
  <c r="A1956" i="19"/>
  <c r="A1955" i="19"/>
  <c r="A1954" i="19"/>
  <c r="A1953" i="19"/>
  <c r="A1952" i="19"/>
  <c r="A1950" i="19"/>
  <c r="A1949" i="19"/>
  <c r="A1948" i="19"/>
  <c r="A1947" i="19"/>
  <c r="A1946" i="19"/>
  <c r="A1945" i="19"/>
  <c r="A1944" i="19"/>
  <c r="A1942" i="19"/>
  <c r="A1941" i="19"/>
  <c r="A1940" i="19"/>
  <c r="A1939" i="19"/>
  <c r="A1938" i="19"/>
  <c r="A1937" i="19"/>
  <c r="A1936" i="19"/>
  <c r="A1934" i="19"/>
  <c r="A1933" i="19"/>
  <c r="A1932" i="19"/>
  <c r="A1931" i="19"/>
  <c r="A1930" i="19"/>
  <c r="A1929" i="19"/>
  <c r="A1928" i="19"/>
  <c r="A1926" i="19"/>
  <c r="A1925" i="19"/>
  <c r="A1924" i="19"/>
  <c r="A1923" i="19"/>
  <c r="A1922" i="19"/>
  <c r="A1921" i="19"/>
  <c r="A1920" i="19"/>
  <c r="A1918" i="19"/>
  <c r="A1917" i="19"/>
  <c r="A1916" i="19"/>
  <c r="A1915" i="19"/>
  <c r="A1914" i="19"/>
  <c r="A1913" i="19"/>
  <c r="A1912" i="19"/>
  <c r="A1910" i="19"/>
  <c r="A1909" i="19"/>
  <c r="A1908" i="19"/>
  <c r="A1907" i="19"/>
  <c r="A1906" i="19"/>
  <c r="A1905" i="19"/>
  <c r="A1904" i="19"/>
  <c r="A1902" i="19"/>
  <c r="A1901" i="19"/>
  <c r="A1900" i="19"/>
  <c r="A1899" i="19"/>
  <c r="A1898" i="19"/>
  <c r="A1897" i="19"/>
  <c r="A1896" i="19"/>
  <c r="A1894" i="19"/>
  <c r="A1893" i="19"/>
  <c r="A1892" i="19"/>
  <c r="A1891" i="19"/>
  <c r="A1890" i="19"/>
  <c r="A1889" i="19"/>
  <c r="A1888" i="19"/>
  <c r="A1885" i="19"/>
  <c r="A1884" i="19"/>
  <c r="A1883" i="19"/>
  <c r="A1882" i="19"/>
  <c r="A1881" i="19"/>
  <c r="A1880" i="19"/>
  <c r="A1878" i="19"/>
  <c r="A1877" i="19"/>
  <c r="A1876" i="19"/>
  <c r="A1875" i="19"/>
  <c r="A1874" i="19"/>
  <c r="A1873" i="19"/>
  <c r="A1872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685" i="19"/>
  <c r="A684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2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3" i="19"/>
  <c r="A632" i="19"/>
  <c r="A631" i="19"/>
  <c r="A630" i="19"/>
  <c r="A629" i="19"/>
  <c r="A628" i="19"/>
  <c r="A627" i="19"/>
  <c r="A626" i="19"/>
  <c r="A625" i="19"/>
  <c r="A624" i="19"/>
  <c r="A623" i="19"/>
  <c r="A622" i="19"/>
  <c r="A621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6" i="19"/>
  <c r="A595" i="19"/>
  <c r="A594" i="19"/>
  <c r="A593" i="19"/>
  <c r="A592" i="19"/>
  <c r="A591" i="19"/>
  <c r="A590" i="19"/>
  <c r="A589" i="19"/>
  <c r="A588" i="19"/>
  <c r="A587" i="19"/>
  <c r="A586" i="19"/>
  <c r="A585" i="19"/>
  <c r="A584" i="19"/>
  <c r="A583" i="19"/>
  <c r="A582" i="19"/>
  <c r="A581" i="19"/>
  <c r="A580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7" i="19"/>
  <c r="A316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091" i="19"/>
  <c r="A1998" i="19"/>
  <c r="A1997" i="19"/>
  <c r="A1996" i="19"/>
  <c r="A1995" i="19"/>
  <c r="A1994" i="19"/>
  <c r="A1993" i="19"/>
  <c r="A1992" i="19"/>
  <c r="A1991" i="19"/>
  <c r="B1627" i="19"/>
  <c r="B1592" i="19"/>
  <c r="F1592" i="19" s="1"/>
  <c r="B1557" i="19"/>
  <c r="B1522" i="19"/>
  <c r="B1487" i="19"/>
  <c r="F1487" i="19" s="1"/>
  <c r="B1452" i="19"/>
  <c r="F1452" i="19" s="1"/>
  <c r="B1417" i="19"/>
  <c r="F1417" i="19" s="1"/>
  <c r="B1382" i="19"/>
  <c r="B1347" i="19"/>
  <c r="B1312" i="19"/>
  <c r="F1312" i="19" s="1"/>
  <c r="B1277" i="19"/>
  <c r="F1277" i="19" s="1"/>
  <c r="B1242" i="19"/>
  <c r="F1242" i="19" s="1"/>
  <c r="B1207" i="19"/>
  <c r="F1207" i="19" s="1"/>
  <c r="B1172" i="19"/>
  <c r="F1172" i="19" s="1"/>
  <c r="B1137" i="19"/>
  <c r="A1321" i="19"/>
  <c r="A1286" i="19"/>
  <c r="A1251" i="19"/>
  <c r="A1216" i="19"/>
  <c r="A1181" i="19"/>
  <c r="A1146" i="19"/>
  <c r="A1111" i="19"/>
  <c r="A1566" i="19"/>
  <c r="A1601" i="19"/>
  <c r="A1496" i="19"/>
  <c r="F1985" i="19"/>
  <c r="A1751" i="19"/>
  <c r="A1870" i="19"/>
  <c r="A1869" i="19"/>
  <c r="D1869" i="19" s="1"/>
  <c r="A1868" i="19"/>
  <c r="A1867" i="19"/>
  <c r="A1866" i="19"/>
  <c r="A1865" i="19"/>
  <c r="A1864" i="19"/>
  <c r="A1863" i="19"/>
  <c r="D1863" i="19" s="1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44" i="19"/>
  <c r="A1745" i="19"/>
  <c r="A1746" i="19"/>
  <c r="A1747" i="19"/>
  <c r="A1748" i="19"/>
  <c r="A1749" i="19"/>
  <c r="A1750" i="19"/>
  <c r="D1750" i="19" s="1"/>
  <c r="A1743" i="19"/>
  <c r="A1736" i="19"/>
  <c r="A1737" i="19"/>
  <c r="A1738" i="19"/>
  <c r="A1739" i="19"/>
  <c r="A1740" i="19"/>
  <c r="A1741" i="19"/>
  <c r="A1742" i="19"/>
  <c r="A1735" i="19"/>
  <c r="A1728" i="19"/>
  <c r="A1729" i="19"/>
  <c r="A1730" i="19"/>
  <c r="A1731" i="19"/>
  <c r="A1732" i="19"/>
  <c r="A1733" i="19"/>
  <c r="A1734" i="19"/>
  <c r="A1727" i="19"/>
  <c r="A1720" i="19"/>
  <c r="A1721" i="19"/>
  <c r="A1722" i="19"/>
  <c r="A1723" i="19"/>
  <c r="A1724" i="19"/>
  <c r="A1725" i="19"/>
  <c r="A1726" i="19"/>
  <c r="A1719" i="19"/>
  <c r="A1712" i="19"/>
  <c r="A1713" i="19"/>
  <c r="A1714" i="19"/>
  <c r="A1715" i="19"/>
  <c r="A1716" i="19"/>
  <c r="A1717" i="19"/>
  <c r="A1718" i="19"/>
  <c r="A1711" i="19"/>
  <c r="A1704" i="19"/>
  <c r="A1705" i="19"/>
  <c r="A1706" i="19"/>
  <c r="A1707" i="19"/>
  <c r="A1708" i="19"/>
  <c r="A1709" i="19"/>
  <c r="A1710" i="19"/>
  <c r="A1703" i="19"/>
  <c r="A1696" i="19"/>
  <c r="A1697" i="19"/>
  <c r="A1698" i="19"/>
  <c r="A1699" i="19"/>
  <c r="A1700" i="19"/>
  <c r="A1701" i="19"/>
  <c r="A1702" i="19"/>
  <c r="A1695" i="19"/>
  <c r="A1688" i="19"/>
  <c r="A1689" i="19"/>
  <c r="A1690" i="19"/>
  <c r="A1691" i="19"/>
  <c r="A1692" i="19"/>
  <c r="A1693" i="19"/>
  <c r="A1694" i="19"/>
  <c r="A1687" i="19"/>
  <c r="A1680" i="19"/>
  <c r="A1681" i="19"/>
  <c r="A1682" i="19"/>
  <c r="A1683" i="19"/>
  <c r="A1684" i="19"/>
  <c r="A1685" i="19"/>
  <c r="A1686" i="19"/>
  <c r="A1679" i="19"/>
  <c r="A1672" i="19"/>
  <c r="A1673" i="19"/>
  <c r="A1674" i="19"/>
  <c r="A1675" i="19"/>
  <c r="A1676" i="19"/>
  <c r="A1677" i="19"/>
  <c r="A1678" i="19"/>
  <c r="A1671" i="19"/>
  <c r="A1664" i="19"/>
  <c r="A1665" i="19"/>
  <c r="A1666" i="19"/>
  <c r="A1667" i="19"/>
  <c r="A1668" i="19"/>
  <c r="A1669" i="19"/>
  <c r="A1670" i="19"/>
  <c r="A1663" i="19"/>
  <c r="A1656" i="19"/>
  <c r="A1657" i="19"/>
  <c r="A1658" i="19"/>
  <c r="A1659" i="19"/>
  <c r="A1660" i="19"/>
  <c r="A1661" i="19"/>
  <c r="A1662" i="19"/>
  <c r="A1655" i="19"/>
  <c r="A1648" i="19"/>
  <c r="A1649" i="19"/>
  <c r="A1650" i="19"/>
  <c r="A1651" i="19"/>
  <c r="A1652" i="19"/>
  <c r="A1653" i="19"/>
  <c r="A1654" i="19"/>
  <c r="A1647" i="19"/>
  <c r="A1640" i="19"/>
  <c r="A1641" i="19"/>
  <c r="A1642" i="19"/>
  <c r="A1643" i="19"/>
  <c r="A1644" i="19"/>
  <c r="A1645" i="19"/>
  <c r="A1646" i="19"/>
  <c r="A1639" i="19"/>
  <c r="A1632" i="19"/>
  <c r="A1633" i="19"/>
  <c r="A1634" i="19"/>
  <c r="A1635" i="19"/>
  <c r="A1636" i="19"/>
  <c r="A1637" i="19"/>
  <c r="A1638" i="19"/>
  <c r="A163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39" i="19"/>
  <c r="A838" i="19"/>
  <c r="A837" i="19"/>
  <c r="A836" i="19"/>
  <c r="A835" i="19"/>
  <c r="A834" i="19"/>
  <c r="A833" i="19"/>
  <c r="A832" i="19"/>
  <c r="A831" i="19"/>
  <c r="A830" i="19"/>
  <c r="A829" i="19"/>
  <c r="A828" i="19"/>
  <c r="A827" i="19"/>
  <c r="A811" i="19"/>
  <c r="A810" i="19"/>
  <c r="A809" i="19"/>
  <c r="A808" i="19"/>
  <c r="A807" i="19"/>
  <c r="A806" i="19"/>
  <c r="A805" i="19"/>
  <c r="A804" i="19"/>
  <c r="A803" i="19"/>
  <c r="A802" i="19"/>
  <c r="A801" i="19"/>
  <c r="A800" i="19"/>
  <c r="A799" i="19"/>
  <c r="A783" i="19"/>
  <c r="A782" i="19"/>
  <c r="A781" i="19"/>
  <c r="A780" i="19"/>
  <c r="A779" i="19"/>
  <c r="A778" i="19"/>
  <c r="A777" i="19"/>
  <c r="A776" i="19"/>
  <c r="A775" i="19"/>
  <c r="A774" i="19"/>
  <c r="A773" i="19"/>
  <c r="A772" i="19"/>
  <c r="A771" i="19"/>
  <c r="A755" i="19"/>
  <c r="A754" i="19"/>
  <c r="A753" i="19"/>
  <c r="A752" i="19"/>
  <c r="A751" i="19"/>
  <c r="A750" i="19"/>
  <c r="A749" i="19"/>
  <c r="A748" i="19"/>
  <c r="A747" i="19"/>
  <c r="A746" i="19"/>
  <c r="A745" i="19"/>
  <c r="A744" i="19"/>
  <c r="A743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D1065" i="19" s="1"/>
  <c r="A1064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D1039" i="19" s="1"/>
  <c r="A1038" i="19"/>
  <c r="A1037" i="19"/>
  <c r="A1036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25" i="19"/>
  <c r="A824" i="19"/>
  <c r="A823" i="19"/>
  <c r="A822" i="19"/>
  <c r="A821" i="19"/>
  <c r="A820" i="19"/>
  <c r="A819" i="19"/>
  <c r="A818" i="19"/>
  <c r="A817" i="19"/>
  <c r="A816" i="19"/>
  <c r="A815" i="19"/>
  <c r="A814" i="19"/>
  <c r="A813" i="19"/>
  <c r="A812" i="19"/>
  <c r="A797" i="19"/>
  <c r="A796" i="19"/>
  <c r="A795" i="19"/>
  <c r="A794" i="19"/>
  <c r="A793" i="19"/>
  <c r="A792" i="19"/>
  <c r="A791" i="19"/>
  <c r="A790" i="19"/>
  <c r="A789" i="19"/>
  <c r="A788" i="19"/>
  <c r="A787" i="19"/>
  <c r="A786" i="19"/>
  <c r="A785" i="19"/>
  <c r="A784" i="19"/>
  <c r="A769" i="19"/>
  <c r="A768" i="19"/>
  <c r="A767" i="19"/>
  <c r="A766" i="19"/>
  <c r="A765" i="19"/>
  <c r="A764" i="19"/>
  <c r="A763" i="19"/>
  <c r="A762" i="19"/>
  <c r="A761" i="19"/>
  <c r="A760" i="19"/>
  <c r="A759" i="19"/>
  <c r="A758" i="19"/>
  <c r="A757" i="19"/>
  <c r="A756" i="19"/>
  <c r="A741" i="19"/>
  <c r="A740" i="19"/>
  <c r="A739" i="19"/>
  <c r="A738" i="19"/>
  <c r="A737" i="19"/>
  <c r="A736" i="19"/>
  <c r="A735" i="19"/>
  <c r="A734" i="19"/>
  <c r="A733" i="19"/>
  <c r="A732" i="19"/>
  <c r="A731" i="19"/>
  <c r="A730" i="19"/>
  <c r="A729" i="19"/>
  <c r="A713" i="19"/>
  <c r="A712" i="19"/>
  <c r="A711" i="19"/>
  <c r="A710" i="19"/>
  <c r="A709" i="19"/>
  <c r="A708" i="19"/>
  <c r="A707" i="19"/>
  <c r="A706" i="19"/>
  <c r="A705" i="19"/>
  <c r="A704" i="19"/>
  <c r="A703" i="19"/>
  <c r="A702" i="19"/>
  <c r="A701" i="19"/>
  <c r="A728" i="19"/>
  <c r="A700" i="19"/>
  <c r="A1078" i="19"/>
  <c r="A1050" i="19"/>
  <c r="A1022" i="19"/>
  <c r="A994" i="19"/>
  <c r="A966" i="19"/>
  <c r="A938" i="19"/>
  <c r="A910" i="19"/>
  <c r="A882" i="19"/>
  <c r="A854" i="19"/>
  <c r="A826" i="19"/>
  <c r="A798" i="19"/>
  <c r="A770" i="19"/>
  <c r="A742" i="19"/>
  <c r="A727" i="19"/>
  <c r="A726" i="19"/>
  <c r="A725" i="19"/>
  <c r="A724" i="19"/>
  <c r="A723" i="19"/>
  <c r="A722" i="19"/>
  <c r="A721" i="19"/>
  <c r="A720" i="19"/>
  <c r="A719" i="19"/>
  <c r="A718" i="19"/>
  <c r="A717" i="19"/>
  <c r="A716" i="19"/>
  <c r="A715" i="19"/>
  <c r="A714" i="19"/>
  <c r="A699" i="19"/>
  <c r="A698" i="19"/>
  <c r="A697" i="19"/>
  <c r="A696" i="19"/>
  <c r="A695" i="19"/>
  <c r="A694" i="19"/>
  <c r="A693" i="19"/>
  <c r="A692" i="19"/>
  <c r="A691" i="19"/>
  <c r="A690" i="19"/>
  <c r="A689" i="19"/>
  <c r="A688" i="19"/>
  <c r="A687" i="19"/>
  <c r="A686" i="19"/>
  <c r="S39" i="18"/>
  <c r="Y39" i="18" s="1"/>
  <c r="S21" i="18"/>
  <c r="S14" i="18"/>
  <c r="H7" i="18"/>
  <c r="P7" i="18"/>
  <c r="W15" i="12"/>
  <c r="AA21" i="18"/>
  <c r="W86" i="11"/>
  <c r="W87" i="11"/>
  <c r="W88" i="11"/>
  <c r="W89" i="11"/>
  <c r="W90" i="11"/>
  <c r="W91" i="11"/>
  <c r="W92" i="11"/>
  <c r="X86" i="11"/>
  <c r="X87" i="11"/>
  <c r="X88" i="11"/>
  <c r="X89" i="11"/>
  <c r="X90" i="11"/>
  <c r="X91" i="11"/>
  <c r="X92" i="11"/>
  <c r="W93" i="11"/>
  <c r="W84" i="11"/>
  <c r="E1452" i="20"/>
  <c r="X110" i="11"/>
  <c r="X113" i="11"/>
  <c r="W131" i="11"/>
  <c r="W132" i="11"/>
  <c r="W133" i="11"/>
  <c r="W134" i="11"/>
  <c r="W135" i="11"/>
  <c r="W136" i="11"/>
  <c r="W137" i="11"/>
  <c r="W138" i="11"/>
  <c r="W108" i="11"/>
  <c r="W109" i="11"/>
  <c r="W110" i="11"/>
  <c r="W111" i="11"/>
  <c r="W112" i="11"/>
  <c r="W113" i="11"/>
  <c r="W114" i="11"/>
  <c r="W115" i="11"/>
  <c r="E4061" i="20"/>
  <c r="E4062" i="20"/>
  <c r="E4063" i="20"/>
  <c r="E4064" i="20"/>
  <c r="E4065" i="20"/>
  <c r="E4066" i="20"/>
  <c r="E4067" i="20"/>
  <c r="E4068" i="20"/>
  <c r="E4069" i="20"/>
  <c r="E4070" i="20"/>
  <c r="E4071" i="20"/>
  <c r="E4072" i="20"/>
  <c r="E4073" i="20"/>
  <c r="E4074" i="20"/>
  <c r="E4075" i="20"/>
  <c r="E4076" i="20"/>
  <c r="E4077" i="20"/>
  <c r="E4078" i="20"/>
  <c r="E4079" i="20"/>
  <c r="E4080" i="20"/>
  <c r="E4081" i="20"/>
  <c r="E4082" i="20"/>
  <c r="E4083" i="20"/>
  <c r="E4084" i="20"/>
  <c r="E4085" i="20"/>
  <c r="E4086" i="20"/>
  <c r="E4087" i="20"/>
  <c r="E4088" i="20"/>
  <c r="E4089" i="20"/>
  <c r="E4090" i="20"/>
  <c r="E4091" i="20"/>
  <c r="E4092" i="20"/>
  <c r="E4093" i="20"/>
  <c r="E4094" i="20"/>
  <c r="E4095" i="20"/>
  <c r="E4096" i="20"/>
  <c r="E4097" i="20"/>
  <c r="E4051" i="20"/>
  <c r="E4052" i="20"/>
  <c r="E4053" i="20"/>
  <c r="E4054" i="20"/>
  <c r="E4055" i="20"/>
  <c r="E4056" i="20"/>
  <c r="E4057" i="20"/>
  <c r="E4058" i="20"/>
  <c r="E4059" i="20"/>
  <c r="E4060" i="20"/>
  <c r="E4050" i="20"/>
  <c r="E4045" i="20"/>
  <c r="E4046" i="20"/>
  <c r="E4047" i="20"/>
  <c r="E4048" i="20"/>
  <c r="E4049" i="20"/>
  <c r="E4044" i="20"/>
  <c r="E3998" i="20"/>
  <c r="E3999" i="20"/>
  <c r="E4000" i="20"/>
  <c r="E4001" i="20"/>
  <c r="E4002" i="20"/>
  <c r="E4003" i="20"/>
  <c r="E4004" i="20"/>
  <c r="E4005" i="20"/>
  <c r="E4006" i="20"/>
  <c r="E4007" i="20"/>
  <c r="E4008" i="20"/>
  <c r="E4009" i="20"/>
  <c r="E4010" i="20"/>
  <c r="E4011" i="20"/>
  <c r="E4012" i="20"/>
  <c r="E4013" i="20"/>
  <c r="E4014" i="20"/>
  <c r="E4015" i="20"/>
  <c r="E4016" i="20"/>
  <c r="E4017" i="20"/>
  <c r="E4018" i="20"/>
  <c r="E4019" i="20"/>
  <c r="E4020" i="20"/>
  <c r="E4021" i="20"/>
  <c r="E4022" i="20"/>
  <c r="E4023" i="20"/>
  <c r="E4024" i="20"/>
  <c r="E4025" i="20"/>
  <c r="E4026" i="20"/>
  <c r="E4027" i="20"/>
  <c r="E4028" i="20"/>
  <c r="E4029" i="20"/>
  <c r="E4030" i="20"/>
  <c r="E4031" i="20"/>
  <c r="E4032" i="20"/>
  <c r="E4033" i="20"/>
  <c r="E4034" i="20"/>
  <c r="E4035" i="20"/>
  <c r="E4036" i="20"/>
  <c r="E4037" i="20"/>
  <c r="E4038" i="20"/>
  <c r="E4039" i="20"/>
  <c r="E4040" i="20"/>
  <c r="E4041" i="20"/>
  <c r="E4042" i="20"/>
  <c r="E4043" i="20"/>
  <c r="E3997" i="20"/>
  <c r="E3443" i="20"/>
  <c r="E3444" i="20"/>
  <c r="E3446" i="20"/>
  <c r="E3447" i="20"/>
  <c r="E3448" i="20"/>
  <c r="E3449" i="20"/>
  <c r="E3450" i="20"/>
  <c r="E3451" i="20"/>
  <c r="E3452" i="20"/>
  <c r="E3453" i="20"/>
  <c r="E3454" i="20"/>
  <c r="E3455" i="20"/>
  <c r="E3456" i="20"/>
  <c r="E3457" i="20"/>
  <c r="E3458" i="20"/>
  <c r="E3459" i="20"/>
  <c r="E3460" i="20"/>
  <c r="E3461" i="20"/>
  <c r="E3462" i="20"/>
  <c r="E3463" i="20"/>
  <c r="E3464" i="20"/>
  <c r="E3465" i="20"/>
  <c r="E3466" i="20"/>
  <c r="E3467" i="20"/>
  <c r="E3468" i="20"/>
  <c r="E3469" i="20"/>
  <c r="E3470" i="20"/>
  <c r="E3471" i="20"/>
  <c r="E3472" i="20"/>
  <c r="E3473" i="20"/>
  <c r="E3474" i="20"/>
  <c r="E3475" i="20"/>
  <c r="E3476" i="20"/>
  <c r="E3477" i="20"/>
  <c r="E3478" i="20"/>
  <c r="E3479" i="20"/>
  <c r="E3480" i="20"/>
  <c r="E3481" i="20"/>
  <c r="E3483" i="20"/>
  <c r="E3484" i="20"/>
  <c r="E3485" i="20"/>
  <c r="E3486" i="20"/>
  <c r="E3487" i="20"/>
  <c r="E3488" i="20"/>
  <c r="E3489" i="20"/>
  <c r="E3490" i="20"/>
  <c r="E3491" i="20"/>
  <c r="E3492" i="20"/>
  <c r="E3493" i="20"/>
  <c r="E3494" i="20"/>
  <c r="E3495" i="20"/>
  <c r="E3496" i="20"/>
  <c r="E3497" i="20"/>
  <c r="E3498" i="20"/>
  <c r="E3499" i="20"/>
  <c r="E3500" i="20"/>
  <c r="E3501" i="20"/>
  <c r="E3502" i="20"/>
  <c r="E3503" i="20"/>
  <c r="E3504" i="20"/>
  <c r="E3505" i="20"/>
  <c r="E3506" i="20"/>
  <c r="E3507" i="20"/>
  <c r="E3508" i="20"/>
  <c r="E3509" i="20"/>
  <c r="E3510" i="20"/>
  <c r="E3511" i="20"/>
  <c r="E3512" i="20"/>
  <c r="E3513" i="20"/>
  <c r="E3514" i="20"/>
  <c r="E3515" i="20"/>
  <c r="E3516" i="20"/>
  <c r="E3517" i="20"/>
  <c r="E3518" i="20"/>
  <c r="E3520" i="20"/>
  <c r="E3521" i="20"/>
  <c r="E3522" i="20"/>
  <c r="E3523" i="20"/>
  <c r="E3524" i="20"/>
  <c r="E3525" i="20"/>
  <c r="E3526" i="20"/>
  <c r="E3527" i="20"/>
  <c r="E3528" i="20"/>
  <c r="E3529" i="20"/>
  <c r="E3530" i="20"/>
  <c r="E3531" i="20"/>
  <c r="E3532" i="20"/>
  <c r="E3533" i="20"/>
  <c r="E3534" i="20"/>
  <c r="E3535" i="20"/>
  <c r="E3536" i="20"/>
  <c r="E3537" i="20"/>
  <c r="E3538" i="20"/>
  <c r="E3539" i="20"/>
  <c r="E3540" i="20"/>
  <c r="E3541" i="20"/>
  <c r="E3542" i="20"/>
  <c r="E3543" i="20"/>
  <c r="E3544" i="20"/>
  <c r="E3545" i="20"/>
  <c r="E3546" i="20"/>
  <c r="E3547" i="20"/>
  <c r="E3548" i="20"/>
  <c r="E3549" i="20"/>
  <c r="E3550" i="20"/>
  <c r="E3551" i="20"/>
  <c r="E3552" i="20"/>
  <c r="E3553" i="20"/>
  <c r="E3554" i="20"/>
  <c r="E3555" i="20"/>
  <c r="E3557" i="20"/>
  <c r="E3558" i="20"/>
  <c r="E3559" i="20"/>
  <c r="E3560" i="20"/>
  <c r="E3561" i="20"/>
  <c r="E3562" i="20"/>
  <c r="E3563" i="20"/>
  <c r="E3564" i="20"/>
  <c r="E3565" i="20"/>
  <c r="E3566" i="20"/>
  <c r="E3567" i="20"/>
  <c r="E3568" i="20"/>
  <c r="E3569" i="20"/>
  <c r="E3570" i="20"/>
  <c r="E3571" i="20"/>
  <c r="E3572" i="20"/>
  <c r="E3573" i="20"/>
  <c r="E3574" i="20"/>
  <c r="E3575" i="20"/>
  <c r="E3576" i="20"/>
  <c r="E3577" i="20"/>
  <c r="E3578" i="20"/>
  <c r="E3579" i="20"/>
  <c r="E3580" i="20"/>
  <c r="E3581" i="20"/>
  <c r="E3582" i="20"/>
  <c r="E3583" i="20"/>
  <c r="E3584" i="20"/>
  <c r="E3585" i="20"/>
  <c r="E3586" i="20"/>
  <c r="E3587" i="20"/>
  <c r="E3588" i="20"/>
  <c r="E3589" i="20"/>
  <c r="E3590" i="20"/>
  <c r="E3591" i="20"/>
  <c r="E3592" i="20"/>
  <c r="E3594" i="20"/>
  <c r="E3595" i="20"/>
  <c r="E3596" i="20"/>
  <c r="E3597" i="20"/>
  <c r="E3598" i="20"/>
  <c r="E3599" i="20"/>
  <c r="E3600" i="20"/>
  <c r="E3601" i="20"/>
  <c r="E3602" i="20"/>
  <c r="E3603" i="20"/>
  <c r="E3604" i="20"/>
  <c r="E3605" i="20"/>
  <c r="E3606" i="20"/>
  <c r="E3607" i="20"/>
  <c r="E3608" i="20"/>
  <c r="E3609" i="20"/>
  <c r="E3610" i="20"/>
  <c r="E3611" i="20"/>
  <c r="E3612" i="20"/>
  <c r="E3613" i="20"/>
  <c r="E3614" i="20"/>
  <c r="E3615" i="20"/>
  <c r="E3616" i="20"/>
  <c r="E3617" i="20"/>
  <c r="E3618" i="20"/>
  <c r="E3619" i="20"/>
  <c r="E3620" i="20"/>
  <c r="E3621" i="20"/>
  <c r="E3622" i="20"/>
  <c r="E3623" i="20"/>
  <c r="E3624" i="20"/>
  <c r="E3625" i="20"/>
  <c r="E3626" i="20"/>
  <c r="E3627" i="20"/>
  <c r="E3628" i="20"/>
  <c r="E3629" i="20"/>
  <c r="E3631" i="20"/>
  <c r="E3632" i="20"/>
  <c r="E3633" i="20"/>
  <c r="E3634" i="20"/>
  <c r="E3635" i="20"/>
  <c r="E3636" i="20"/>
  <c r="E3637" i="20"/>
  <c r="E3638" i="20"/>
  <c r="E3639" i="20"/>
  <c r="E3640" i="20"/>
  <c r="E3641" i="20"/>
  <c r="E3642" i="20"/>
  <c r="E3643" i="20"/>
  <c r="E3644" i="20"/>
  <c r="E3645" i="20"/>
  <c r="E3646" i="20"/>
  <c r="E3647" i="20"/>
  <c r="E3648" i="20"/>
  <c r="E3649" i="20"/>
  <c r="E3650" i="20"/>
  <c r="E3651" i="20"/>
  <c r="E3652" i="20"/>
  <c r="E3653" i="20"/>
  <c r="E3654" i="20"/>
  <c r="E3655" i="20"/>
  <c r="E3656" i="20"/>
  <c r="E3657" i="20"/>
  <c r="E3658" i="20"/>
  <c r="E3659" i="20"/>
  <c r="E3660" i="20"/>
  <c r="E3661" i="20"/>
  <c r="E3662" i="20"/>
  <c r="E3663" i="20"/>
  <c r="E3664" i="20"/>
  <c r="E3665" i="20"/>
  <c r="E3666" i="20"/>
  <c r="E3668" i="20"/>
  <c r="E3669" i="20"/>
  <c r="E3670" i="20"/>
  <c r="E3671" i="20"/>
  <c r="E3672" i="20"/>
  <c r="E3673" i="20"/>
  <c r="E3674" i="20"/>
  <c r="E3675" i="20"/>
  <c r="E3676" i="20"/>
  <c r="E3677" i="20"/>
  <c r="E3678" i="20"/>
  <c r="E3679" i="20"/>
  <c r="E3680" i="20"/>
  <c r="E3681" i="20"/>
  <c r="E3682" i="20"/>
  <c r="E3683" i="20"/>
  <c r="E3684" i="20"/>
  <c r="E3685" i="20"/>
  <c r="E3686" i="20"/>
  <c r="E3687" i="20"/>
  <c r="E3688" i="20"/>
  <c r="E3689" i="20"/>
  <c r="E3690" i="20"/>
  <c r="E3691" i="20"/>
  <c r="E3692" i="20"/>
  <c r="E3693" i="20"/>
  <c r="E3694" i="20"/>
  <c r="E3695" i="20"/>
  <c r="E3696" i="20"/>
  <c r="E3697" i="20"/>
  <c r="E3698" i="20"/>
  <c r="E3699" i="20"/>
  <c r="E3700" i="20"/>
  <c r="E3701" i="20"/>
  <c r="E3702" i="20"/>
  <c r="E3703" i="20"/>
  <c r="E3705" i="20"/>
  <c r="E3706" i="20"/>
  <c r="E3707" i="20"/>
  <c r="E3708" i="20"/>
  <c r="E3709" i="20"/>
  <c r="E3710" i="20"/>
  <c r="E3711" i="20"/>
  <c r="E3712" i="20"/>
  <c r="E3713" i="20"/>
  <c r="E3714" i="20"/>
  <c r="E3715" i="20"/>
  <c r="E3716" i="20"/>
  <c r="E3717" i="20"/>
  <c r="E3718" i="20"/>
  <c r="E3719" i="20"/>
  <c r="E3720" i="20"/>
  <c r="E3721" i="20"/>
  <c r="E3722" i="20"/>
  <c r="E3723" i="20"/>
  <c r="E3724" i="20"/>
  <c r="E3725" i="20"/>
  <c r="E3726" i="20"/>
  <c r="E3727" i="20"/>
  <c r="E3728" i="20"/>
  <c r="E3729" i="20"/>
  <c r="E3730" i="20"/>
  <c r="E3731" i="20"/>
  <c r="E3732" i="20"/>
  <c r="E3733" i="20"/>
  <c r="E3734" i="20"/>
  <c r="E3735" i="20"/>
  <c r="E3736" i="20"/>
  <c r="E3737" i="20"/>
  <c r="E3738" i="20"/>
  <c r="E3739" i="20"/>
  <c r="E3740" i="20"/>
  <c r="E3742" i="20"/>
  <c r="E3743" i="20"/>
  <c r="E3744" i="20"/>
  <c r="E3745" i="20"/>
  <c r="E3746" i="20"/>
  <c r="E3747" i="20"/>
  <c r="E3748" i="20"/>
  <c r="E3749" i="20"/>
  <c r="E3750" i="20"/>
  <c r="E3751" i="20"/>
  <c r="E3752" i="20"/>
  <c r="E3753" i="20"/>
  <c r="E3754" i="20"/>
  <c r="E3755" i="20"/>
  <c r="E3756" i="20"/>
  <c r="E3757" i="20"/>
  <c r="E3758" i="20"/>
  <c r="E3759" i="20"/>
  <c r="E3760" i="20"/>
  <c r="E3761" i="20"/>
  <c r="E3762" i="20"/>
  <c r="E3763" i="20"/>
  <c r="E3764" i="20"/>
  <c r="E3765" i="20"/>
  <c r="E3766" i="20"/>
  <c r="E3767" i="20"/>
  <c r="E3768" i="20"/>
  <c r="E3769" i="20"/>
  <c r="E3770" i="20"/>
  <c r="E3771" i="20"/>
  <c r="E3772" i="20"/>
  <c r="E3773" i="20"/>
  <c r="E3774" i="20"/>
  <c r="E3775" i="20"/>
  <c r="E3776" i="20"/>
  <c r="E3777" i="20"/>
  <c r="E3779" i="20"/>
  <c r="E3780" i="20"/>
  <c r="E3781" i="20"/>
  <c r="E3782" i="20"/>
  <c r="E3783" i="20"/>
  <c r="E3784" i="20"/>
  <c r="E3785" i="20"/>
  <c r="E3786" i="20"/>
  <c r="E3787" i="20"/>
  <c r="E3788" i="20"/>
  <c r="E3789" i="20"/>
  <c r="E3790" i="20"/>
  <c r="E3791" i="20"/>
  <c r="E3792" i="20"/>
  <c r="E3793" i="20"/>
  <c r="E3794" i="20"/>
  <c r="E3795" i="20"/>
  <c r="E3796" i="20"/>
  <c r="E3797" i="20"/>
  <c r="E3798" i="20"/>
  <c r="E3799" i="20"/>
  <c r="E3800" i="20"/>
  <c r="E3801" i="20"/>
  <c r="E3802" i="20"/>
  <c r="E3803" i="20"/>
  <c r="E3804" i="20"/>
  <c r="E3805" i="20"/>
  <c r="E3806" i="20"/>
  <c r="E3807" i="20"/>
  <c r="E3808" i="20"/>
  <c r="E3809" i="20"/>
  <c r="E3810" i="20"/>
  <c r="E3811" i="20"/>
  <c r="E3812" i="20"/>
  <c r="E3813" i="20"/>
  <c r="E3814" i="20"/>
  <c r="E3816" i="20"/>
  <c r="E3817" i="20"/>
  <c r="E3818" i="20"/>
  <c r="E3819" i="20"/>
  <c r="E3820" i="20"/>
  <c r="E3821" i="20"/>
  <c r="E3822" i="20"/>
  <c r="E3823" i="20"/>
  <c r="E3824" i="20"/>
  <c r="E3825" i="20"/>
  <c r="E3826" i="20"/>
  <c r="E3827" i="20"/>
  <c r="E3828" i="20"/>
  <c r="E3829" i="20"/>
  <c r="E3830" i="20"/>
  <c r="E3831" i="20"/>
  <c r="E3832" i="20"/>
  <c r="E3833" i="20"/>
  <c r="E3834" i="20"/>
  <c r="E3835" i="20"/>
  <c r="E3836" i="20"/>
  <c r="E3837" i="20"/>
  <c r="E3838" i="20"/>
  <c r="E3839" i="20"/>
  <c r="E3840" i="20"/>
  <c r="E3841" i="20"/>
  <c r="E3842" i="20"/>
  <c r="E3843" i="20"/>
  <c r="E3844" i="20"/>
  <c r="E3845" i="20"/>
  <c r="E3846" i="20"/>
  <c r="E3847" i="20"/>
  <c r="E3848" i="20"/>
  <c r="E3442" i="20"/>
  <c r="E2445" i="20"/>
  <c r="E2446" i="20"/>
  <c r="E2447" i="20"/>
  <c r="E2448" i="20"/>
  <c r="E2449" i="20"/>
  <c r="E2450" i="20"/>
  <c r="E2451" i="20"/>
  <c r="E2452" i="20"/>
  <c r="E2453" i="20"/>
  <c r="E2454" i="20"/>
  <c r="E2455" i="20"/>
  <c r="E2456" i="20"/>
  <c r="E2457" i="20"/>
  <c r="E2458" i="20"/>
  <c r="E2459" i="20"/>
  <c r="E2460" i="20"/>
  <c r="E2461" i="20"/>
  <c r="E2462" i="20"/>
  <c r="E2463" i="20"/>
  <c r="E2464" i="20"/>
  <c r="E2465" i="20"/>
  <c r="E2466" i="20"/>
  <c r="E2467" i="20"/>
  <c r="E2468" i="20"/>
  <c r="E2469" i="20"/>
  <c r="E2470" i="20"/>
  <c r="E2471" i="20"/>
  <c r="E2472" i="20"/>
  <c r="E2473" i="20"/>
  <c r="E2474" i="20"/>
  <c r="E2475" i="20"/>
  <c r="E2476" i="20"/>
  <c r="E2522" i="20"/>
  <c r="E2523" i="20"/>
  <c r="E2524" i="20"/>
  <c r="E2525" i="20"/>
  <c r="E2526" i="20"/>
  <c r="E2527" i="20"/>
  <c r="E2528" i="20"/>
  <c r="E2529" i="20"/>
  <c r="E2530" i="20"/>
  <c r="E2531" i="20"/>
  <c r="E2532" i="20"/>
  <c r="E2533" i="20"/>
  <c r="E2534" i="20"/>
  <c r="E2535" i="20"/>
  <c r="E2536" i="20"/>
  <c r="E2537" i="20"/>
  <c r="E2538" i="20"/>
  <c r="E2539" i="20"/>
  <c r="E2540" i="20"/>
  <c r="E2541" i="20"/>
  <c r="E2542" i="20"/>
  <c r="E2543" i="20"/>
  <c r="E2544" i="20"/>
  <c r="E2545" i="20"/>
  <c r="E2546" i="20"/>
  <c r="E2547" i="20"/>
  <c r="E2548" i="20"/>
  <c r="E2549" i="20"/>
  <c r="E2550" i="20"/>
  <c r="E2551" i="20"/>
  <c r="E2552" i="20"/>
  <c r="E2553" i="20"/>
  <c r="E2554" i="20"/>
  <c r="E2555" i="20"/>
  <c r="E2556" i="20"/>
  <c r="E2600" i="20"/>
  <c r="E2601" i="20"/>
  <c r="E2602" i="20"/>
  <c r="E2603" i="20"/>
  <c r="E2604" i="20"/>
  <c r="E2605" i="20"/>
  <c r="E2606" i="20"/>
  <c r="E2607" i="20"/>
  <c r="E2608" i="20"/>
  <c r="E2609" i="20"/>
  <c r="E2610" i="20"/>
  <c r="E2611" i="20"/>
  <c r="E2612" i="20"/>
  <c r="E2613" i="20"/>
  <c r="E2614" i="20"/>
  <c r="E2615" i="20"/>
  <c r="E2616" i="20"/>
  <c r="E2617" i="20"/>
  <c r="E2618" i="20"/>
  <c r="E2619" i="20"/>
  <c r="E2620" i="20"/>
  <c r="E2621" i="20"/>
  <c r="E2622" i="20"/>
  <c r="E2623" i="20"/>
  <c r="E2624" i="20"/>
  <c r="E2625" i="20"/>
  <c r="E2626" i="20"/>
  <c r="E2627" i="20"/>
  <c r="E2628" i="20"/>
  <c r="E2629" i="20"/>
  <c r="E2630" i="20"/>
  <c r="E2631" i="20"/>
  <c r="E2632" i="20"/>
  <c r="E2633" i="20"/>
  <c r="E2634" i="20"/>
  <c r="E2678" i="20"/>
  <c r="E2679" i="20"/>
  <c r="E2680" i="20"/>
  <c r="E2681" i="20"/>
  <c r="E2682" i="20"/>
  <c r="E2683" i="20"/>
  <c r="E2684" i="20"/>
  <c r="E2685" i="20"/>
  <c r="E2686" i="20"/>
  <c r="E2687" i="20"/>
  <c r="E2688" i="20"/>
  <c r="E2689" i="20"/>
  <c r="E2690" i="20"/>
  <c r="E2691" i="20"/>
  <c r="E2692" i="20"/>
  <c r="E2693" i="20"/>
  <c r="E2694" i="20"/>
  <c r="E2695" i="20"/>
  <c r="E2696" i="20"/>
  <c r="E2697" i="20"/>
  <c r="E2698" i="20"/>
  <c r="E2699" i="20"/>
  <c r="E2700" i="20"/>
  <c r="E2701" i="20"/>
  <c r="E2702" i="20"/>
  <c r="E2703" i="20"/>
  <c r="E2704" i="20"/>
  <c r="E2705" i="20"/>
  <c r="E2706" i="20"/>
  <c r="E2707" i="20"/>
  <c r="E2708" i="20"/>
  <c r="E2709" i="20"/>
  <c r="E2710" i="20"/>
  <c r="E2711" i="20"/>
  <c r="E2712" i="20"/>
  <c r="E2756" i="20"/>
  <c r="E2757" i="20"/>
  <c r="E2758" i="20"/>
  <c r="E2759" i="20"/>
  <c r="E2760" i="20"/>
  <c r="E2761" i="20"/>
  <c r="E2762" i="20"/>
  <c r="E2763" i="20"/>
  <c r="E2764" i="20"/>
  <c r="E2765" i="20"/>
  <c r="E2766" i="20"/>
  <c r="E2767" i="20"/>
  <c r="E2768" i="20"/>
  <c r="E2769" i="20"/>
  <c r="E2770" i="20"/>
  <c r="E2771" i="20"/>
  <c r="E2772" i="20"/>
  <c r="E2773" i="20"/>
  <c r="E2774" i="20"/>
  <c r="E2775" i="20"/>
  <c r="E2776" i="20"/>
  <c r="E2777" i="20"/>
  <c r="E2778" i="20"/>
  <c r="E2779" i="20"/>
  <c r="E2780" i="20"/>
  <c r="E2781" i="20"/>
  <c r="E2782" i="20"/>
  <c r="E2783" i="20"/>
  <c r="E2784" i="20"/>
  <c r="E2785" i="20"/>
  <c r="E2786" i="20"/>
  <c r="E2787" i="20"/>
  <c r="E2788" i="20"/>
  <c r="E2789" i="20"/>
  <c r="E2790" i="20"/>
  <c r="E2834" i="20"/>
  <c r="E2835" i="20"/>
  <c r="E2836" i="20"/>
  <c r="E2837" i="20"/>
  <c r="E2838" i="20"/>
  <c r="E2839" i="20"/>
  <c r="E2840" i="20"/>
  <c r="E2841" i="20"/>
  <c r="E2842" i="20"/>
  <c r="E2843" i="20"/>
  <c r="E2844" i="20"/>
  <c r="E2845" i="20"/>
  <c r="E2846" i="20"/>
  <c r="E2847" i="20"/>
  <c r="E2848" i="20"/>
  <c r="E2849" i="20"/>
  <c r="E2850" i="20"/>
  <c r="E2851" i="20"/>
  <c r="E2852" i="20"/>
  <c r="E2853" i="20"/>
  <c r="E2854" i="20"/>
  <c r="E2855" i="20"/>
  <c r="E2856" i="20"/>
  <c r="E2857" i="20"/>
  <c r="E2858" i="20"/>
  <c r="E2859" i="20"/>
  <c r="E2860" i="20"/>
  <c r="E2861" i="20"/>
  <c r="E2862" i="20"/>
  <c r="E2863" i="20"/>
  <c r="E2864" i="20"/>
  <c r="E2865" i="20"/>
  <c r="E2866" i="20"/>
  <c r="E2867" i="20"/>
  <c r="E2868" i="20"/>
  <c r="E2912" i="20"/>
  <c r="E2913" i="20"/>
  <c r="E2914" i="20"/>
  <c r="E2915" i="20"/>
  <c r="E2916" i="20"/>
  <c r="E2917" i="20"/>
  <c r="E2918" i="20"/>
  <c r="E2919" i="20"/>
  <c r="E2920" i="20"/>
  <c r="E2921" i="20"/>
  <c r="E2922" i="20"/>
  <c r="E2923" i="20"/>
  <c r="E2924" i="20"/>
  <c r="E2925" i="20"/>
  <c r="E2926" i="20"/>
  <c r="E2927" i="20"/>
  <c r="E2928" i="20"/>
  <c r="E2929" i="20"/>
  <c r="E2930" i="20"/>
  <c r="E2931" i="20"/>
  <c r="E2932" i="20"/>
  <c r="E2933" i="20"/>
  <c r="E2934" i="20"/>
  <c r="E2935" i="20"/>
  <c r="E2936" i="20"/>
  <c r="E2937" i="20"/>
  <c r="E2938" i="20"/>
  <c r="E2939" i="20"/>
  <c r="E2940" i="20"/>
  <c r="E2941" i="20"/>
  <c r="E2942" i="20"/>
  <c r="E2943" i="20"/>
  <c r="E2944" i="20"/>
  <c r="E2945" i="20"/>
  <c r="E2946" i="20"/>
  <c r="E2990" i="20"/>
  <c r="E2991" i="20"/>
  <c r="E2992" i="20"/>
  <c r="E2993" i="20"/>
  <c r="E2994" i="20"/>
  <c r="E2995" i="20"/>
  <c r="E2996" i="20"/>
  <c r="E2997" i="20"/>
  <c r="E2998" i="20"/>
  <c r="E2999" i="20"/>
  <c r="E3000" i="20"/>
  <c r="E3001" i="20"/>
  <c r="E3002" i="20"/>
  <c r="E3003" i="20"/>
  <c r="E3004" i="20"/>
  <c r="E3005" i="20"/>
  <c r="E3006" i="20"/>
  <c r="E3007" i="20"/>
  <c r="E3008" i="20"/>
  <c r="E3009" i="20"/>
  <c r="E3010" i="20"/>
  <c r="E3011" i="20"/>
  <c r="E3012" i="20"/>
  <c r="E3013" i="20"/>
  <c r="E3014" i="20"/>
  <c r="E3015" i="20"/>
  <c r="E3016" i="20"/>
  <c r="E3017" i="20"/>
  <c r="E3018" i="20"/>
  <c r="E3019" i="20"/>
  <c r="E3020" i="20"/>
  <c r="E3021" i="20"/>
  <c r="E3022" i="20"/>
  <c r="E3023" i="20"/>
  <c r="E3024" i="20"/>
  <c r="E3025" i="20"/>
  <c r="E3026" i="20"/>
  <c r="E3027" i="20"/>
  <c r="E3028" i="20"/>
  <c r="E3029" i="20"/>
  <c r="E3030" i="20"/>
  <c r="E3031" i="20"/>
  <c r="E3032" i="20"/>
  <c r="E3033" i="20"/>
  <c r="E3034" i="20"/>
  <c r="E3035" i="20"/>
  <c r="E3036" i="20"/>
  <c r="E3037" i="20"/>
  <c r="E3038" i="20"/>
  <c r="E3039" i="20"/>
  <c r="E3040" i="20"/>
  <c r="E3041" i="20"/>
  <c r="E3042" i="20"/>
  <c r="E3043" i="20"/>
  <c r="E3044" i="20"/>
  <c r="E3045" i="20"/>
  <c r="E3046" i="20"/>
  <c r="E3047" i="20"/>
  <c r="E3048" i="20"/>
  <c r="E3049" i="20"/>
  <c r="E3050" i="20"/>
  <c r="E3051" i="20"/>
  <c r="E3052" i="20"/>
  <c r="E3053" i="20"/>
  <c r="E3054" i="20"/>
  <c r="E3055" i="20"/>
  <c r="E3056" i="20"/>
  <c r="E3057" i="20"/>
  <c r="E3058" i="20"/>
  <c r="E3059" i="20"/>
  <c r="E3060" i="20"/>
  <c r="E3061" i="20"/>
  <c r="E3062" i="20"/>
  <c r="E3063" i="20"/>
  <c r="E3064" i="20"/>
  <c r="E3065" i="20"/>
  <c r="E3066" i="20"/>
  <c r="E3067" i="20"/>
  <c r="E3068" i="20"/>
  <c r="E3069" i="20"/>
  <c r="E3070" i="20"/>
  <c r="E3071" i="20"/>
  <c r="E3072" i="20"/>
  <c r="E3073" i="20"/>
  <c r="E3074" i="20"/>
  <c r="E3075" i="20"/>
  <c r="E3076" i="20"/>
  <c r="E3077" i="20"/>
  <c r="E3078" i="20"/>
  <c r="E3079" i="20"/>
  <c r="E3080" i="20"/>
  <c r="E3081" i="20"/>
  <c r="E3082" i="20"/>
  <c r="E3083" i="20"/>
  <c r="E3084" i="20"/>
  <c r="E3085" i="20"/>
  <c r="E3086" i="20"/>
  <c r="E3087" i="20"/>
  <c r="E3088" i="20"/>
  <c r="E3089" i="20"/>
  <c r="E3090" i="20"/>
  <c r="E3091" i="20"/>
  <c r="E3092" i="20"/>
  <c r="E3093" i="20"/>
  <c r="E3094" i="20"/>
  <c r="E3138" i="20"/>
  <c r="E3139" i="20"/>
  <c r="E3140" i="20"/>
  <c r="E3141" i="20"/>
  <c r="E3142" i="20"/>
  <c r="E3143" i="20"/>
  <c r="E3144" i="20"/>
  <c r="E3145" i="20"/>
  <c r="E3146" i="20"/>
  <c r="E3147" i="20"/>
  <c r="E3148" i="20"/>
  <c r="E3149" i="20"/>
  <c r="E3150" i="20"/>
  <c r="E3151" i="20"/>
  <c r="E3152" i="20"/>
  <c r="E3153" i="20"/>
  <c r="E3154" i="20"/>
  <c r="E3155" i="20"/>
  <c r="E3156" i="20"/>
  <c r="E3157" i="20"/>
  <c r="E3158" i="20"/>
  <c r="E3159" i="20"/>
  <c r="E3160" i="20"/>
  <c r="E3161" i="20"/>
  <c r="E3162" i="20"/>
  <c r="E3163" i="20"/>
  <c r="E3164" i="20"/>
  <c r="E3165" i="20"/>
  <c r="E3166" i="20"/>
  <c r="E3167" i="20"/>
  <c r="E3168" i="20"/>
  <c r="E3169" i="20"/>
  <c r="E3170" i="20"/>
  <c r="E3171" i="20"/>
  <c r="E3172" i="20"/>
  <c r="E927" i="20"/>
  <c r="E928" i="20"/>
  <c r="E929" i="20"/>
  <c r="E930" i="20"/>
  <c r="E931" i="20"/>
  <c r="E932" i="20"/>
  <c r="E933" i="20"/>
  <c r="E934" i="20"/>
  <c r="E935" i="20"/>
  <c r="E936" i="20"/>
  <c r="E937" i="20"/>
  <c r="E938" i="20"/>
  <c r="E939" i="20"/>
  <c r="E940" i="20"/>
  <c r="E941" i="20"/>
  <c r="E942" i="20"/>
  <c r="E943" i="20"/>
  <c r="E944" i="20"/>
  <c r="E945" i="20"/>
  <c r="E946" i="20"/>
  <c r="E947" i="20"/>
  <c r="E948" i="20"/>
  <c r="E949" i="20"/>
  <c r="E950" i="20"/>
  <c r="E951" i="20"/>
  <c r="E952" i="20"/>
  <c r="E953" i="20"/>
  <c r="E954" i="20"/>
  <c r="E955" i="20"/>
  <c r="E956" i="20"/>
  <c r="E957" i="20"/>
  <c r="E958" i="20"/>
  <c r="E959" i="20"/>
  <c r="E960" i="20"/>
  <c r="E961" i="20"/>
  <c r="E962" i="20"/>
  <c r="E963" i="20"/>
  <c r="E964" i="20"/>
  <c r="E965" i="20"/>
  <c r="E966" i="20"/>
  <c r="E967" i="20"/>
  <c r="E968" i="20"/>
  <c r="E969" i="20"/>
  <c r="E970" i="20"/>
  <c r="E971" i="20"/>
  <c r="E972" i="20"/>
  <c r="E973" i="20"/>
  <c r="E974" i="20"/>
  <c r="E975" i="20"/>
  <c r="E976" i="20"/>
  <c r="E977" i="20"/>
  <c r="E978" i="20"/>
  <c r="E979" i="20"/>
  <c r="E980" i="20"/>
  <c r="E981" i="20"/>
  <c r="E982" i="20"/>
  <c r="E983" i="20"/>
  <c r="E984" i="20"/>
  <c r="E985" i="20"/>
  <c r="E986" i="20"/>
  <c r="E987" i="20"/>
  <c r="E988" i="20"/>
  <c r="E989" i="20"/>
  <c r="E990" i="20"/>
  <c r="E991" i="20"/>
  <c r="E992" i="20"/>
  <c r="E993" i="20"/>
  <c r="E994" i="20"/>
  <c r="E995" i="20"/>
  <c r="E996" i="20"/>
  <c r="E997" i="20"/>
  <c r="E998" i="20"/>
  <c r="E999" i="20"/>
  <c r="E1000" i="20"/>
  <c r="E1001" i="20"/>
  <c r="E1002" i="20"/>
  <c r="E1003" i="20"/>
  <c r="E1004" i="20"/>
  <c r="E1005" i="20"/>
  <c r="E1006" i="20"/>
  <c r="E1007" i="20"/>
  <c r="E1008" i="20"/>
  <c r="E1009" i="20"/>
  <c r="E1010" i="20"/>
  <c r="E1011" i="20"/>
  <c r="E1012" i="20"/>
  <c r="E1013" i="20"/>
  <c r="E1014" i="20"/>
  <c r="E1015" i="20"/>
  <c r="E1016" i="20"/>
  <c r="E1017" i="20"/>
  <c r="E1018" i="20"/>
  <c r="E1019" i="20"/>
  <c r="E1020" i="20"/>
  <c r="E1021" i="20"/>
  <c r="E1022" i="20"/>
  <c r="E1023" i="20"/>
  <c r="E1024" i="20"/>
  <c r="E1025" i="20"/>
  <c r="E1026" i="20"/>
  <c r="E1027" i="20"/>
  <c r="E1028" i="20"/>
  <c r="E1029" i="20"/>
  <c r="E1030" i="20"/>
  <c r="E1031" i="20"/>
  <c r="E1032" i="20"/>
  <c r="E1033" i="20"/>
  <c r="E1034" i="20"/>
  <c r="E1035" i="20"/>
  <c r="E1036" i="20"/>
  <c r="E1037" i="20"/>
  <c r="E1038" i="20"/>
  <c r="E1039" i="20"/>
  <c r="E1040" i="20"/>
  <c r="E1041" i="20"/>
  <c r="E1042" i="20"/>
  <c r="E1043" i="20"/>
  <c r="E1044" i="20"/>
  <c r="E1045" i="20"/>
  <c r="E1046" i="20"/>
  <c r="E1047" i="20"/>
  <c r="E1048" i="20"/>
  <c r="E1049" i="20"/>
  <c r="E1050" i="20"/>
  <c r="E1051" i="20"/>
  <c r="E1052" i="20"/>
  <c r="E1053" i="20"/>
  <c r="E1054" i="20"/>
  <c r="E1055" i="20"/>
  <c r="E1056" i="20"/>
  <c r="E1057" i="20"/>
  <c r="E1058" i="20"/>
  <c r="E1059" i="20"/>
  <c r="E1060" i="20"/>
  <c r="E1061" i="20"/>
  <c r="E1062" i="20"/>
  <c r="E1063" i="20"/>
  <c r="E1064" i="20"/>
  <c r="E1065" i="20"/>
  <c r="E1066" i="20"/>
  <c r="E1067" i="20"/>
  <c r="E1068" i="20"/>
  <c r="E1069" i="20"/>
  <c r="E1070" i="20"/>
  <c r="E1071" i="20"/>
  <c r="E1072" i="20"/>
  <c r="E1073" i="20"/>
  <c r="E1074" i="20"/>
  <c r="E1075" i="20"/>
  <c r="E1076" i="20"/>
  <c r="E1077" i="20"/>
  <c r="E1078" i="20"/>
  <c r="E1079" i="20"/>
  <c r="E1080" i="20"/>
  <c r="E1081" i="20"/>
  <c r="E1082" i="20"/>
  <c r="E1083" i="20"/>
  <c r="E1084" i="20"/>
  <c r="E1085" i="20"/>
  <c r="E1086" i="20"/>
  <c r="E1087" i="20"/>
  <c r="E1088" i="20"/>
  <c r="E1089" i="20"/>
  <c r="E1090" i="20"/>
  <c r="E1091" i="20"/>
  <c r="E1092" i="20"/>
  <c r="E1093" i="20"/>
  <c r="E1094" i="20"/>
  <c r="E1095" i="20"/>
  <c r="E1096" i="20"/>
  <c r="E1097" i="20"/>
  <c r="E1098" i="20"/>
  <c r="E1099" i="20"/>
  <c r="E1100" i="20"/>
  <c r="E1101" i="20"/>
  <c r="E1102" i="20"/>
  <c r="E1103" i="20"/>
  <c r="E1104" i="20"/>
  <c r="E1105" i="20"/>
  <c r="E1106" i="20"/>
  <c r="E1107" i="20"/>
  <c r="E1108" i="20"/>
  <c r="E1109" i="20"/>
  <c r="E1110" i="20"/>
  <c r="E1111" i="20"/>
  <c r="E1112" i="20"/>
  <c r="E1113" i="20"/>
  <c r="E1114" i="20"/>
  <c r="E1115" i="20"/>
  <c r="E1116" i="20"/>
  <c r="E1117" i="20"/>
  <c r="E1118" i="20"/>
  <c r="E1119" i="20"/>
  <c r="E1120" i="20"/>
  <c r="E1121" i="20"/>
  <c r="E1122" i="20"/>
  <c r="E1123" i="20"/>
  <c r="E1124" i="20"/>
  <c r="E1125" i="20"/>
  <c r="E1126" i="20"/>
  <c r="E1127" i="20"/>
  <c r="E1128" i="20"/>
  <c r="E1129" i="20"/>
  <c r="E1130" i="20"/>
  <c r="E1131" i="20"/>
  <c r="E1132" i="20"/>
  <c r="E1133" i="20"/>
  <c r="E1134" i="20"/>
  <c r="E1135" i="20"/>
  <c r="E1136" i="20"/>
  <c r="E1137" i="20"/>
  <c r="E1138" i="20"/>
  <c r="E1139" i="20"/>
  <c r="E1140" i="20"/>
  <c r="E1141" i="20"/>
  <c r="E1142" i="20"/>
  <c r="E1143" i="20"/>
  <c r="E1144" i="20"/>
  <c r="E1145" i="20"/>
  <c r="E1146" i="20"/>
  <c r="E1147" i="20"/>
  <c r="E1148" i="20"/>
  <c r="E1149" i="20"/>
  <c r="E1150" i="20"/>
  <c r="E1151" i="20"/>
  <c r="E1152" i="20"/>
  <c r="E1153" i="20"/>
  <c r="E1154" i="20"/>
  <c r="E1155" i="20"/>
  <c r="E1156" i="20"/>
  <c r="E1157" i="20"/>
  <c r="E1158" i="20"/>
  <c r="E1159" i="20"/>
  <c r="E1160" i="20"/>
  <c r="E1161" i="20"/>
  <c r="E1162" i="20"/>
  <c r="E1163" i="20"/>
  <c r="E1164" i="20"/>
  <c r="E1165" i="20"/>
  <c r="E1166" i="20"/>
  <c r="E1167" i="20"/>
  <c r="E1168" i="20"/>
  <c r="E1169" i="20"/>
  <c r="E1170" i="20"/>
  <c r="E1171" i="20"/>
  <c r="E1172" i="20"/>
  <c r="E1173" i="20"/>
  <c r="E1174" i="20"/>
  <c r="E1175" i="20"/>
  <c r="E1176" i="20"/>
  <c r="E1177" i="20"/>
  <c r="E1178" i="20"/>
  <c r="E1179" i="20"/>
  <c r="E1180" i="20"/>
  <c r="E1181" i="20"/>
  <c r="E1182" i="20"/>
  <c r="E1183" i="20"/>
  <c r="E1184" i="20"/>
  <c r="E1185" i="20"/>
  <c r="E1186" i="20"/>
  <c r="E1187" i="20"/>
  <c r="E1188" i="20"/>
  <c r="E1189" i="20"/>
  <c r="E1190" i="20"/>
  <c r="E1191" i="20"/>
  <c r="E1192" i="20"/>
  <c r="E1193" i="20"/>
  <c r="E1194" i="20"/>
  <c r="E1195" i="20"/>
  <c r="E1196" i="20"/>
  <c r="E1197" i="20"/>
  <c r="E1198" i="20"/>
  <c r="E1199" i="20"/>
  <c r="E1200" i="20"/>
  <c r="E1201" i="20"/>
  <c r="E1202" i="20"/>
  <c r="E1203" i="20"/>
  <c r="E1204" i="20"/>
  <c r="E1205" i="20"/>
  <c r="E1206" i="20"/>
  <c r="E1207" i="20"/>
  <c r="E1208" i="20"/>
  <c r="E1209" i="20"/>
  <c r="E1210" i="20"/>
  <c r="E1211" i="20"/>
  <c r="E1212" i="20"/>
  <c r="E1213" i="20"/>
  <c r="E1214" i="20"/>
  <c r="E1215" i="20"/>
  <c r="E1216" i="20"/>
  <c r="E1217" i="20"/>
  <c r="E1218" i="20"/>
  <c r="E1219" i="20"/>
  <c r="E1220" i="20"/>
  <c r="E1221" i="20"/>
  <c r="E1222" i="20"/>
  <c r="E1223" i="20"/>
  <c r="E1224" i="20"/>
  <c r="E1225" i="20"/>
  <c r="E1226" i="20"/>
  <c r="E1227" i="20"/>
  <c r="E1228" i="20"/>
  <c r="E1229" i="20"/>
  <c r="E1230" i="20"/>
  <c r="E1231" i="20"/>
  <c r="E1232" i="20"/>
  <c r="E1233" i="20"/>
  <c r="E1234" i="20"/>
  <c r="E1235" i="20"/>
  <c r="E1236" i="20"/>
  <c r="E1237" i="20"/>
  <c r="E1238" i="20"/>
  <c r="E1239" i="20"/>
  <c r="E1240" i="20"/>
  <c r="E1241" i="20"/>
  <c r="E1242" i="20"/>
  <c r="E1243" i="20"/>
  <c r="E1244" i="20"/>
  <c r="E1245" i="20"/>
  <c r="E1246" i="20"/>
  <c r="E1247" i="20"/>
  <c r="E1248" i="20"/>
  <c r="E1249" i="20"/>
  <c r="E1250" i="20"/>
  <c r="E1251" i="20"/>
  <c r="E1252" i="20"/>
  <c r="E1253" i="20"/>
  <c r="E1254" i="20"/>
  <c r="E1255" i="20"/>
  <c r="E1256" i="20"/>
  <c r="E1257" i="20"/>
  <c r="E1258" i="20"/>
  <c r="E1259" i="20"/>
  <c r="E1260" i="20"/>
  <c r="E1261" i="20"/>
  <c r="E1262" i="20"/>
  <c r="E1263" i="20"/>
  <c r="E1264" i="20"/>
  <c r="E1265" i="20"/>
  <c r="E1266" i="20"/>
  <c r="E1267" i="20"/>
  <c r="E1268" i="20"/>
  <c r="E1269" i="20"/>
  <c r="E1270" i="20"/>
  <c r="E1271" i="20"/>
  <c r="E1272" i="20"/>
  <c r="E1273" i="20"/>
  <c r="E1274" i="20"/>
  <c r="E1275" i="20"/>
  <c r="E1276" i="20"/>
  <c r="E1277" i="20"/>
  <c r="E1278" i="20"/>
  <c r="E1279" i="20"/>
  <c r="E1280" i="20"/>
  <c r="E1281" i="20"/>
  <c r="E1282" i="20"/>
  <c r="E1283" i="20"/>
  <c r="E1284" i="20"/>
  <c r="E1285" i="20"/>
  <c r="E1286" i="20"/>
  <c r="E1287" i="20"/>
  <c r="E1288" i="20"/>
  <c r="E1289" i="20"/>
  <c r="E1290" i="20"/>
  <c r="E1291" i="20"/>
  <c r="E1292" i="20"/>
  <c r="E1293" i="20"/>
  <c r="E1294" i="20"/>
  <c r="E1295" i="20"/>
  <c r="E1296" i="20"/>
  <c r="E1297" i="20"/>
  <c r="E1298" i="20"/>
  <c r="E1299" i="20"/>
  <c r="E1300" i="20"/>
  <c r="E1301" i="20"/>
  <c r="E1302" i="20"/>
  <c r="E1303" i="20"/>
  <c r="E1304" i="20"/>
  <c r="E1305" i="20"/>
  <c r="E1306" i="20"/>
  <c r="E1307" i="20"/>
  <c r="E1308" i="20"/>
  <c r="E1309" i="20"/>
  <c r="E1310" i="20"/>
  <c r="E1311" i="20"/>
  <c r="E1312" i="20"/>
  <c r="E1313" i="20"/>
  <c r="E1314" i="20"/>
  <c r="E1315" i="20"/>
  <c r="E1316" i="20"/>
  <c r="E1317" i="20"/>
  <c r="E1318" i="20"/>
  <c r="E1319" i="20"/>
  <c r="E1320" i="20"/>
  <c r="E1321" i="20"/>
  <c r="E1322" i="20"/>
  <c r="E1323" i="20"/>
  <c r="E1324" i="20"/>
  <c r="E1325" i="20"/>
  <c r="E1326" i="20"/>
  <c r="E1327" i="20"/>
  <c r="E1328" i="20"/>
  <c r="E1329" i="20"/>
  <c r="E1330" i="20"/>
  <c r="E1331" i="20"/>
  <c r="E1332" i="20"/>
  <c r="E1333" i="20"/>
  <c r="E1334" i="20"/>
  <c r="E1335" i="20"/>
  <c r="E1336" i="20"/>
  <c r="E1337" i="20"/>
  <c r="E1338" i="20"/>
  <c r="E1339" i="20"/>
  <c r="E1340" i="20"/>
  <c r="E1341" i="20"/>
  <c r="E92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E384" i="20"/>
  <c r="E385" i="20"/>
  <c r="E386" i="20"/>
  <c r="E387" i="20"/>
  <c r="E388" i="20"/>
  <c r="E389" i="20"/>
  <c r="E422" i="20"/>
  <c r="E423" i="20"/>
  <c r="E424" i="20"/>
  <c r="E425" i="20"/>
  <c r="E426" i="20"/>
  <c r="E427" i="20"/>
  <c r="E428" i="20"/>
  <c r="E429" i="20"/>
  <c r="E430" i="20"/>
  <c r="E431" i="20"/>
  <c r="E432" i="20"/>
  <c r="E433" i="20"/>
  <c r="E434" i="20"/>
  <c r="E435" i="20"/>
  <c r="E436" i="20"/>
  <c r="E437" i="20"/>
  <c r="E438" i="20"/>
  <c r="E439" i="20"/>
  <c r="E440" i="20"/>
  <c r="E441" i="20"/>
  <c r="E474" i="20"/>
  <c r="E475" i="20"/>
  <c r="E476" i="20"/>
  <c r="E477" i="20"/>
  <c r="E478" i="20"/>
  <c r="E479" i="20"/>
  <c r="E480" i="20"/>
  <c r="E481" i="20"/>
  <c r="E482" i="20"/>
  <c r="E483" i="20"/>
  <c r="E484" i="20"/>
  <c r="E485" i="20"/>
  <c r="E486" i="20"/>
  <c r="E487" i="20"/>
  <c r="E488" i="20"/>
  <c r="E489" i="20"/>
  <c r="E490" i="20"/>
  <c r="E491" i="20"/>
  <c r="E492" i="20"/>
  <c r="E493" i="20"/>
  <c r="E510" i="20"/>
  <c r="E511" i="20"/>
  <c r="E512" i="20"/>
  <c r="E513" i="20"/>
  <c r="E514" i="20"/>
  <c r="E515" i="20"/>
  <c r="E516" i="20"/>
  <c r="E517" i="20"/>
  <c r="E518" i="20"/>
  <c r="E519" i="20"/>
  <c r="E520" i="20"/>
  <c r="E521" i="20"/>
  <c r="E522" i="20"/>
  <c r="E523" i="20"/>
  <c r="E524" i="20"/>
  <c r="E525" i="20"/>
  <c r="E526" i="20"/>
  <c r="E527" i="20"/>
  <c r="E528" i="20"/>
  <c r="E529" i="20"/>
  <c r="E530" i="20"/>
  <c r="E531" i="20"/>
  <c r="E532" i="20"/>
  <c r="E533" i="20"/>
  <c r="E534" i="20"/>
  <c r="E535" i="20"/>
  <c r="E536" i="20"/>
  <c r="E537" i="20"/>
  <c r="E538" i="20"/>
  <c r="E539" i="20"/>
  <c r="E540" i="20"/>
  <c r="E541" i="20"/>
  <c r="E542" i="20"/>
  <c r="E543" i="20"/>
  <c r="E544" i="20"/>
  <c r="E545" i="20"/>
  <c r="E562" i="20"/>
  <c r="E563" i="20"/>
  <c r="E564" i="20"/>
  <c r="E565" i="20"/>
  <c r="E566" i="20"/>
  <c r="E567" i="20"/>
  <c r="E568" i="20"/>
  <c r="E569" i="20"/>
  <c r="E570" i="20"/>
  <c r="E571" i="20"/>
  <c r="E572" i="20"/>
  <c r="E573" i="20"/>
  <c r="E574" i="20"/>
  <c r="E575" i="20"/>
  <c r="E576" i="20"/>
  <c r="E577" i="20"/>
  <c r="E578" i="20"/>
  <c r="E579" i="20"/>
  <c r="E580" i="20"/>
  <c r="E581" i="20"/>
  <c r="E582" i="20"/>
  <c r="E583" i="20"/>
  <c r="E584" i="20"/>
  <c r="E585" i="20"/>
  <c r="E586" i="20"/>
  <c r="E587" i="20"/>
  <c r="E588" i="20"/>
  <c r="E589" i="20"/>
  <c r="E590" i="20"/>
  <c r="E591" i="20"/>
  <c r="E592" i="20"/>
  <c r="E593" i="20"/>
  <c r="E594" i="20"/>
  <c r="E595" i="20"/>
  <c r="E596" i="20"/>
  <c r="E597" i="20"/>
  <c r="E614" i="20"/>
  <c r="E615" i="20"/>
  <c r="E616" i="20"/>
  <c r="E617" i="20"/>
  <c r="E618" i="20"/>
  <c r="E619" i="20"/>
  <c r="E620" i="20"/>
  <c r="E621" i="20"/>
  <c r="E622" i="20"/>
  <c r="E623" i="20"/>
  <c r="E624" i="20"/>
  <c r="E625" i="20"/>
  <c r="E626" i="20"/>
  <c r="E627" i="20"/>
  <c r="E628" i="20"/>
  <c r="E629" i="20"/>
  <c r="E630" i="20"/>
  <c r="E631" i="20"/>
  <c r="E632" i="20"/>
  <c r="E633" i="20"/>
  <c r="E634" i="20"/>
  <c r="E635" i="20"/>
  <c r="E636" i="20"/>
  <c r="E637" i="20"/>
  <c r="E638" i="20"/>
  <c r="E639" i="20"/>
  <c r="E640" i="20"/>
  <c r="E641" i="20"/>
  <c r="E642" i="20"/>
  <c r="E643" i="20"/>
  <c r="E644" i="20"/>
  <c r="E645" i="20"/>
  <c r="E646" i="20"/>
  <c r="E647" i="20"/>
  <c r="E648" i="20"/>
  <c r="E649" i="20"/>
  <c r="E666" i="20"/>
  <c r="E667" i="20"/>
  <c r="E668" i="20"/>
  <c r="E669" i="20"/>
  <c r="E670" i="20"/>
  <c r="E671" i="20"/>
  <c r="E672" i="20"/>
  <c r="E673" i="20"/>
  <c r="E674" i="20"/>
  <c r="E675" i="20"/>
  <c r="E676" i="20"/>
  <c r="E677" i="20"/>
  <c r="E678" i="20"/>
  <c r="E679" i="20"/>
  <c r="E680" i="20"/>
  <c r="E681" i="20"/>
  <c r="E682" i="20"/>
  <c r="E683" i="20"/>
  <c r="E684" i="20"/>
  <c r="E685" i="20"/>
  <c r="E686" i="20"/>
  <c r="E687" i="20"/>
  <c r="E688" i="20"/>
  <c r="E689" i="20"/>
  <c r="E690" i="20"/>
  <c r="E691" i="20"/>
  <c r="E692" i="20"/>
  <c r="E693" i="20"/>
  <c r="E694" i="20"/>
  <c r="E695" i="20"/>
  <c r="E696" i="20"/>
  <c r="E697" i="20"/>
  <c r="E698" i="20"/>
  <c r="E699" i="20"/>
  <c r="E700" i="20"/>
  <c r="E701" i="20"/>
  <c r="E146" i="20"/>
  <c r="E4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3" i="20"/>
  <c r="E2" i="20"/>
  <c r="X114" i="11"/>
  <c r="X137" i="11"/>
  <c r="X136" i="11"/>
  <c r="X131" i="11"/>
  <c r="X112" i="11"/>
  <c r="X111" i="11"/>
  <c r="X108" i="11"/>
  <c r="X133" i="11"/>
  <c r="X138" i="11"/>
  <c r="X109" i="11"/>
  <c r="X115" i="11"/>
  <c r="H1077" i="20"/>
  <c r="C1077" i="20" s="1"/>
  <c r="H1078" i="20"/>
  <c r="C1078" i="20" s="1"/>
  <c r="H1079" i="20"/>
  <c r="C1079" i="20" s="1"/>
  <c r="H1080" i="20"/>
  <c r="C1080" i="20" s="1"/>
  <c r="H1081" i="20"/>
  <c r="C1081" i="20" s="1"/>
  <c r="H1082" i="20"/>
  <c r="C1082" i="20" s="1"/>
  <c r="H1083" i="20"/>
  <c r="C1083" i="20" s="1"/>
  <c r="H1084" i="20"/>
  <c r="C1084" i="20" s="1"/>
  <c r="H1085" i="20"/>
  <c r="C1085" i="20" s="1"/>
  <c r="H1075" i="20"/>
  <c r="C1075" i="20" s="1"/>
  <c r="H1076" i="20"/>
  <c r="C1076" i="20" s="1"/>
  <c r="H1074" i="20"/>
  <c r="C1074" i="20" s="1"/>
  <c r="H2" i="20"/>
  <c r="C2" i="20" s="1"/>
  <c r="B98" i="20"/>
  <c r="H4051" i="20"/>
  <c r="C4051" i="20" s="1"/>
  <c r="H4052" i="20"/>
  <c r="C4052" i="20" s="1"/>
  <c r="H4053" i="20"/>
  <c r="C4053" i="20" s="1"/>
  <c r="H4054" i="20"/>
  <c r="C4054" i="20" s="1"/>
  <c r="H4055" i="20"/>
  <c r="C4055" i="20" s="1"/>
  <c r="H4056" i="20"/>
  <c r="C4056" i="20" s="1"/>
  <c r="H4057" i="20"/>
  <c r="C4057" i="20" s="1"/>
  <c r="H4058" i="20"/>
  <c r="C4058" i="20" s="1"/>
  <c r="H4059" i="20"/>
  <c r="C4059" i="20" s="1"/>
  <c r="H4060" i="20"/>
  <c r="C4060" i="20" s="1"/>
  <c r="H4061" i="20"/>
  <c r="C4061" i="20" s="1"/>
  <c r="H4062" i="20"/>
  <c r="C4062" i="20" s="1"/>
  <c r="H4063" i="20"/>
  <c r="C4063" i="20" s="1"/>
  <c r="H4064" i="20"/>
  <c r="C4064" i="20" s="1"/>
  <c r="H4065" i="20"/>
  <c r="C4065" i="20" s="1"/>
  <c r="H4066" i="20"/>
  <c r="C4066" i="20" s="1"/>
  <c r="H4067" i="20"/>
  <c r="C4067" i="20" s="1"/>
  <c r="H4068" i="20"/>
  <c r="C4068" i="20" s="1"/>
  <c r="H4069" i="20"/>
  <c r="C4069" i="20" s="1"/>
  <c r="H4070" i="20"/>
  <c r="C4070" i="20" s="1"/>
  <c r="H4071" i="20"/>
  <c r="C4071" i="20" s="1"/>
  <c r="H4072" i="20"/>
  <c r="C4072" i="20" s="1"/>
  <c r="H4073" i="20"/>
  <c r="C4073" i="20" s="1"/>
  <c r="H4074" i="20"/>
  <c r="C4074" i="20" s="1"/>
  <c r="H4075" i="20"/>
  <c r="C4075" i="20" s="1"/>
  <c r="H4076" i="20"/>
  <c r="C4076" i="20" s="1"/>
  <c r="H4077" i="20"/>
  <c r="C4077" i="20" s="1"/>
  <c r="H4078" i="20"/>
  <c r="C4078" i="20" s="1"/>
  <c r="H4079" i="20"/>
  <c r="C4079" i="20" s="1"/>
  <c r="H4080" i="20"/>
  <c r="C4080" i="20" s="1"/>
  <c r="H4081" i="20"/>
  <c r="C4081" i="20" s="1"/>
  <c r="H4082" i="20"/>
  <c r="C4082" i="20" s="1"/>
  <c r="H4083" i="20"/>
  <c r="C4083" i="20" s="1"/>
  <c r="H4084" i="20"/>
  <c r="C4084" i="20" s="1"/>
  <c r="H4085" i="20"/>
  <c r="C4085" i="20" s="1"/>
  <c r="H4086" i="20"/>
  <c r="C4086" i="20" s="1"/>
  <c r="H4087" i="20"/>
  <c r="C4087" i="20" s="1"/>
  <c r="H4088" i="20"/>
  <c r="C4088" i="20" s="1"/>
  <c r="H4089" i="20"/>
  <c r="C4089" i="20" s="1"/>
  <c r="H4090" i="20"/>
  <c r="C4090" i="20" s="1"/>
  <c r="H4091" i="20"/>
  <c r="C4091" i="20" s="1"/>
  <c r="H4092" i="20"/>
  <c r="C4092" i="20" s="1"/>
  <c r="H4093" i="20"/>
  <c r="C4093" i="20" s="1"/>
  <c r="H4094" i="20"/>
  <c r="C4094" i="20" s="1"/>
  <c r="H4095" i="20"/>
  <c r="C4095" i="20" s="1"/>
  <c r="H4096" i="20"/>
  <c r="C4096" i="20" s="1"/>
  <c r="H4097" i="20"/>
  <c r="C4097" i="20" s="1"/>
  <c r="H4050" i="20"/>
  <c r="C4050" i="20" s="1"/>
  <c r="H4045" i="20"/>
  <c r="C4045" i="20" s="1"/>
  <c r="H4046" i="20"/>
  <c r="C4046" i="20" s="1"/>
  <c r="H4047" i="20"/>
  <c r="C4047" i="20" s="1"/>
  <c r="H4048" i="20"/>
  <c r="C4048" i="20" s="1"/>
  <c r="H4049" i="20"/>
  <c r="C4049" i="20" s="1"/>
  <c r="H4044" i="20"/>
  <c r="C4044" i="20" s="1"/>
  <c r="H4014" i="20"/>
  <c r="C4014" i="20" s="1"/>
  <c r="H4015" i="20"/>
  <c r="C4015" i="20" s="1"/>
  <c r="H4016" i="20"/>
  <c r="C4016" i="20" s="1"/>
  <c r="H4017" i="20"/>
  <c r="C4017" i="20" s="1"/>
  <c r="H4018" i="20"/>
  <c r="C4018" i="20" s="1"/>
  <c r="H4019" i="20"/>
  <c r="C4019" i="20" s="1"/>
  <c r="H4020" i="20"/>
  <c r="C4020" i="20" s="1"/>
  <c r="H4021" i="20"/>
  <c r="C4021" i="20" s="1"/>
  <c r="H4022" i="20"/>
  <c r="C4022" i="20" s="1"/>
  <c r="H4023" i="20"/>
  <c r="C4023" i="20" s="1"/>
  <c r="H4024" i="20"/>
  <c r="C4024" i="20" s="1"/>
  <c r="H4025" i="20"/>
  <c r="C4025" i="20" s="1"/>
  <c r="H4026" i="20"/>
  <c r="C4026" i="20" s="1"/>
  <c r="H4027" i="20"/>
  <c r="C4027" i="20" s="1"/>
  <c r="H4028" i="20"/>
  <c r="C4028" i="20" s="1"/>
  <c r="H4029" i="20"/>
  <c r="C4029" i="20" s="1"/>
  <c r="H4030" i="20"/>
  <c r="C4030" i="20" s="1"/>
  <c r="H4031" i="20"/>
  <c r="C4031" i="20" s="1"/>
  <c r="H4032" i="20"/>
  <c r="C4032" i="20" s="1"/>
  <c r="H4033" i="20"/>
  <c r="C4033" i="20" s="1"/>
  <c r="H4034" i="20"/>
  <c r="C4034" i="20" s="1"/>
  <c r="H4035" i="20"/>
  <c r="C4035" i="20" s="1"/>
  <c r="H4036" i="20"/>
  <c r="C4036" i="20" s="1"/>
  <c r="H4037" i="20"/>
  <c r="C4037" i="20" s="1"/>
  <c r="H4038" i="20"/>
  <c r="C4038" i="20" s="1"/>
  <c r="H4039" i="20"/>
  <c r="C4039" i="20" s="1"/>
  <c r="H4040" i="20"/>
  <c r="C4040" i="20" s="1"/>
  <c r="H4041" i="20"/>
  <c r="C4041" i="20" s="1"/>
  <c r="H4042" i="20"/>
  <c r="C4042" i="20" s="1"/>
  <c r="H4043" i="20"/>
  <c r="C4043" i="20" s="1"/>
  <c r="H4013" i="20"/>
  <c r="C4013" i="20" s="1"/>
  <c r="H4012" i="20"/>
  <c r="C4012" i="20" s="1"/>
  <c r="H4011" i="20"/>
  <c r="C4011" i="20" s="1"/>
  <c r="H4010" i="20"/>
  <c r="C4010" i="20" s="1"/>
  <c r="H4009" i="20"/>
  <c r="C4009" i="20" s="1"/>
  <c r="H4008" i="20"/>
  <c r="C4008" i="20" s="1"/>
  <c r="H4007" i="20"/>
  <c r="C4007" i="20" s="1"/>
  <c r="H4006" i="20"/>
  <c r="C4006" i="20" s="1"/>
  <c r="H4005" i="20"/>
  <c r="C4005" i="20" s="1"/>
  <c r="H4004" i="20"/>
  <c r="C4004" i="20" s="1"/>
  <c r="H4003" i="20"/>
  <c r="C4003" i="20" s="1"/>
  <c r="H4002" i="20"/>
  <c r="C4002" i="20" s="1"/>
  <c r="H4001" i="20"/>
  <c r="C4001" i="20" s="1"/>
  <c r="H4000" i="20"/>
  <c r="C4000" i="20" s="1"/>
  <c r="H3999" i="20"/>
  <c r="C3999" i="20" s="1"/>
  <c r="H3998" i="20"/>
  <c r="C3998" i="20" s="1"/>
  <c r="H3997" i="20"/>
  <c r="C3997" i="20" s="1"/>
  <c r="B4010" i="20"/>
  <c r="B4011" i="20"/>
  <c r="B4012" i="20"/>
  <c r="B4005" i="20"/>
  <c r="B4006" i="20"/>
  <c r="B4007" i="20"/>
  <c r="B4008" i="20"/>
  <c r="B4009" i="20"/>
  <c r="B3998" i="20"/>
  <c r="B3999" i="20"/>
  <c r="B4000" i="20"/>
  <c r="B4001" i="20"/>
  <c r="B4002" i="20"/>
  <c r="B4003" i="20"/>
  <c r="B4014" i="20"/>
  <c r="B4015" i="20"/>
  <c r="B4016" i="20"/>
  <c r="B4017" i="20"/>
  <c r="B4018" i="20"/>
  <c r="B4019" i="20"/>
  <c r="B4020" i="20"/>
  <c r="B4021" i="20"/>
  <c r="B4022" i="20"/>
  <c r="B4023" i="20"/>
  <c r="B4024" i="20"/>
  <c r="B4025" i="20"/>
  <c r="B4026" i="20"/>
  <c r="B4027" i="20"/>
  <c r="B4028" i="20"/>
  <c r="B4029" i="20"/>
  <c r="B4030" i="20"/>
  <c r="B4031" i="20"/>
  <c r="B4032" i="20"/>
  <c r="B4033" i="20"/>
  <c r="B4034" i="20"/>
  <c r="B4035" i="20"/>
  <c r="B4036" i="20"/>
  <c r="B4037" i="20"/>
  <c r="B4038" i="20"/>
  <c r="B4039" i="20"/>
  <c r="B4040" i="20"/>
  <c r="B4041" i="20"/>
  <c r="B4042" i="20"/>
  <c r="B4043" i="20"/>
  <c r="B4044" i="20"/>
  <c r="B4045" i="20"/>
  <c r="B4046" i="20"/>
  <c r="B4047" i="20"/>
  <c r="B4048" i="20"/>
  <c r="B4049" i="20"/>
  <c r="B4050" i="20"/>
  <c r="B4051" i="20"/>
  <c r="B4052" i="20"/>
  <c r="B4053" i="20"/>
  <c r="B4054" i="20"/>
  <c r="B4055" i="20"/>
  <c r="B4056" i="20"/>
  <c r="B4057" i="20"/>
  <c r="B4058" i="20"/>
  <c r="B4059" i="20"/>
  <c r="B4060" i="20"/>
  <c r="B4061" i="20"/>
  <c r="B4062" i="20"/>
  <c r="B4063" i="20"/>
  <c r="B4064" i="20"/>
  <c r="B4065" i="20"/>
  <c r="B4066" i="20"/>
  <c r="B4067" i="20"/>
  <c r="B4068" i="20"/>
  <c r="B4069" i="20"/>
  <c r="B4070" i="20"/>
  <c r="B4071" i="20"/>
  <c r="B4072" i="20"/>
  <c r="B4073" i="20"/>
  <c r="B4074" i="20"/>
  <c r="B4075" i="20"/>
  <c r="B4076" i="20"/>
  <c r="B4077" i="20"/>
  <c r="B4078" i="20"/>
  <c r="B4079" i="20"/>
  <c r="B4080" i="20"/>
  <c r="B4081" i="20"/>
  <c r="B4082" i="20"/>
  <c r="B4083" i="20"/>
  <c r="B4084" i="20"/>
  <c r="B4085" i="20"/>
  <c r="B4086" i="20"/>
  <c r="B4087" i="20"/>
  <c r="B4088" i="20"/>
  <c r="B4089" i="20"/>
  <c r="B4090" i="20"/>
  <c r="B4091" i="20"/>
  <c r="B4092" i="20"/>
  <c r="B4093" i="20"/>
  <c r="B4094" i="20"/>
  <c r="B4095" i="20"/>
  <c r="B4096" i="20"/>
  <c r="B4097" i="20"/>
  <c r="B4013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422" i="20"/>
  <c r="B423" i="20"/>
  <c r="B424" i="20"/>
  <c r="B425" i="20"/>
  <c r="B426" i="20"/>
  <c r="B427" i="20"/>
  <c r="B428" i="20"/>
  <c r="B429" i="20"/>
  <c r="B430" i="20"/>
  <c r="B431" i="20"/>
  <c r="B432" i="20"/>
  <c r="B433" i="20"/>
  <c r="B434" i="20"/>
  <c r="B435" i="20"/>
  <c r="B436" i="20"/>
  <c r="B437" i="20"/>
  <c r="B438" i="20"/>
  <c r="B439" i="20"/>
  <c r="B440" i="20"/>
  <c r="B441" i="20"/>
  <c r="B474" i="20"/>
  <c r="B475" i="20"/>
  <c r="B476" i="20"/>
  <c r="B477" i="20"/>
  <c r="B478" i="20"/>
  <c r="B479" i="20"/>
  <c r="B480" i="20"/>
  <c r="B481" i="20"/>
  <c r="B482" i="20"/>
  <c r="B483" i="20"/>
  <c r="B484" i="20"/>
  <c r="B485" i="20"/>
  <c r="B486" i="20"/>
  <c r="B487" i="20"/>
  <c r="B488" i="20"/>
  <c r="B489" i="20"/>
  <c r="B490" i="20"/>
  <c r="B491" i="20"/>
  <c r="B492" i="20"/>
  <c r="B493" i="20"/>
  <c r="B510" i="20"/>
  <c r="B511" i="20"/>
  <c r="B512" i="20"/>
  <c r="B513" i="20"/>
  <c r="B514" i="20"/>
  <c r="B515" i="20"/>
  <c r="B516" i="20"/>
  <c r="B517" i="20"/>
  <c r="B518" i="20"/>
  <c r="B519" i="20"/>
  <c r="B520" i="20"/>
  <c r="B521" i="20"/>
  <c r="B522" i="20"/>
  <c r="B523" i="20"/>
  <c r="B524" i="20"/>
  <c r="B525" i="20"/>
  <c r="B526" i="20"/>
  <c r="B527" i="20"/>
  <c r="B528" i="20"/>
  <c r="B529" i="20"/>
  <c r="B530" i="20"/>
  <c r="B531" i="20"/>
  <c r="B532" i="20"/>
  <c r="B533" i="20"/>
  <c r="B534" i="20"/>
  <c r="B535" i="20"/>
  <c r="B536" i="20"/>
  <c r="B537" i="20"/>
  <c r="B538" i="20"/>
  <c r="B539" i="20"/>
  <c r="B540" i="20"/>
  <c r="B541" i="20"/>
  <c r="B542" i="20"/>
  <c r="B543" i="20"/>
  <c r="B544" i="20"/>
  <c r="B545" i="20"/>
  <c r="B562" i="20"/>
  <c r="B563" i="20"/>
  <c r="B564" i="20"/>
  <c r="B565" i="20"/>
  <c r="B566" i="20"/>
  <c r="B567" i="20"/>
  <c r="B568" i="20"/>
  <c r="B569" i="20"/>
  <c r="B570" i="20"/>
  <c r="B571" i="20"/>
  <c r="B572" i="20"/>
  <c r="B573" i="20"/>
  <c r="B574" i="20"/>
  <c r="B575" i="20"/>
  <c r="B576" i="20"/>
  <c r="B577" i="20"/>
  <c r="B578" i="20"/>
  <c r="B579" i="20"/>
  <c r="B580" i="20"/>
  <c r="B581" i="20"/>
  <c r="B582" i="20"/>
  <c r="B583" i="20"/>
  <c r="B584" i="20"/>
  <c r="B585" i="20"/>
  <c r="B586" i="20"/>
  <c r="B587" i="20"/>
  <c r="B588" i="20"/>
  <c r="B589" i="20"/>
  <c r="B590" i="20"/>
  <c r="B591" i="20"/>
  <c r="B592" i="20"/>
  <c r="B593" i="20"/>
  <c r="B594" i="20"/>
  <c r="B595" i="20"/>
  <c r="B596" i="20"/>
  <c r="B597" i="20"/>
  <c r="B614" i="20"/>
  <c r="B615" i="20"/>
  <c r="B616" i="20"/>
  <c r="B617" i="20"/>
  <c r="B618" i="20"/>
  <c r="B619" i="20"/>
  <c r="B620" i="20"/>
  <c r="B621" i="20"/>
  <c r="B622" i="20"/>
  <c r="B623" i="20"/>
  <c r="B624" i="20"/>
  <c r="B625" i="20"/>
  <c r="B626" i="20"/>
  <c r="B627" i="20"/>
  <c r="B628" i="20"/>
  <c r="B629" i="20"/>
  <c r="B630" i="20"/>
  <c r="B356" i="20"/>
  <c r="B357" i="20"/>
  <c r="B358" i="20"/>
  <c r="H3368" i="20"/>
  <c r="C3368" i="20" s="1"/>
  <c r="H3367" i="20"/>
  <c r="C3367" i="20" s="1"/>
  <c r="H3366" i="20"/>
  <c r="C3366" i="20" s="1"/>
  <c r="H3365" i="20"/>
  <c r="C3365" i="20" s="1"/>
  <c r="H3364" i="20"/>
  <c r="C3364" i="20" s="1"/>
  <c r="H3290" i="20"/>
  <c r="C3290" i="20" s="1"/>
  <c r="H3289" i="20"/>
  <c r="C3289" i="20" s="1"/>
  <c r="H3288" i="20"/>
  <c r="C3288" i="20" s="1"/>
  <c r="H3287" i="20"/>
  <c r="C3287" i="20" s="1"/>
  <c r="H3286" i="20"/>
  <c r="C3286" i="20" s="1"/>
  <c r="H3255" i="20"/>
  <c r="C3255" i="20" s="1"/>
  <c r="H3254" i="20"/>
  <c r="C3254" i="20" s="1"/>
  <c r="H3253" i="20"/>
  <c r="C3253" i="20" s="1"/>
  <c r="H3252" i="20"/>
  <c r="C3252" i="20" s="1"/>
  <c r="H3251" i="20"/>
  <c r="C3251" i="20" s="1"/>
  <c r="H3220" i="20"/>
  <c r="C3220" i="20" s="1"/>
  <c r="H3219" i="20"/>
  <c r="C3219" i="20" s="1"/>
  <c r="H3218" i="20"/>
  <c r="C3218" i="20" s="1"/>
  <c r="H3217" i="20"/>
  <c r="C3217" i="20" s="1"/>
  <c r="H3216" i="20"/>
  <c r="C3216" i="20" s="1"/>
  <c r="H3142" i="20"/>
  <c r="C3142" i="20" s="1"/>
  <c r="H3141" i="20"/>
  <c r="C3141" i="20" s="1"/>
  <c r="H3140" i="20"/>
  <c r="C3140" i="20" s="1"/>
  <c r="H3139" i="20"/>
  <c r="C3139" i="20" s="1"/>
  <c r="H3138" i="20"/>
  <c r="C3138" i="20" s="1"/>
  <c r="H3064" i="20"/>
  <c r="C3064" i="20" s="1"/>
  <c r="H3063" i="20"/>
  <c r="C3063" i="20" s="1"/>
  <c r="H3062" i="20"/>
  <c r="C3062" i="20" s="1"/>
  <c r="H3061" i="20"/>
  <c r="C3061" i="20" s="1"/>
  <c r="H3060" i="20"/>
  <c r="C3060" i="20" s="1"/>
  <c r="H3029" i="20"/>
  <c r="C3029" i="20" s="1"/>
  <c r="H3028" i="20"/>
  <c r="C3028" i="20" s="1"/>
  <c r="H3027" i="20"/>
  <c r="C3027" i="20" s="1"/>
  <c r="H3026" i="20"/>
  <c r="C3026" i="20" s="1"/>
  <c r="H3025" i="20"/>
  <c r="C3025" i="20" s="1"/>
  <c r="H2994" i="20"/>
  <c r="C2994" i="20" s="1"/>
  <c r="H2993" i="20"/>
  <c r="C2993" i="20" s="1"/>
  <c r="H2992" i="20"/>
  <c r="C2992" i="20" s="1"/>
  <c r="H2991" i="20"/>
  <c r="C2991" i="20" s="1"/>
  <c r="H2990" i="20"/>
  <c r="C2990" i="20" s="1"/>
  <c r="H2916" i="20"/>
  <c r="C2916" i="20" s="1"/>
  <c r="H2915" i="20"/>
  <c r="C2915" i="20" s="1"/>
  <c r="H2914" i="20"/>
  <c r="C2914" i="20" s="1"/>
  <c r="H2913" i="20"/>
  <c r="C2913" i="20" s="1"/>
  <c r="H2912" i="20"/>
  <c r="C2912" i="20" s="1"/>
  <c r="H2838" i="20"/>
  <c r="C2838" i="20" s="1"/>
  <c r="H2837" i="20"/>
  <c r="C2837" i="20" s="1"/>
  <c r="H2836" i="20"/>
  <c r="C2836" i="20" s="1"/>
  <c r="H2835" i="20"/>
  <c r="C2835" i="20" s="1"/>
  <c r="H2834" i="20"/>
  <c r="C2834" i="20" s="1"/>
  <c r="H2760" i="20"/>
  <c r="C2760" i="20" s="1"/>
  <c r="H2759" i="20"/>
  <c r="C2759" i="20" s="1"/>
  <c r="H2758" i="20"/>
  <c r="C2758" i="20" s="1"/>
  <c r="H2757" i="20"/>
  <c r="C2757" i="20" s="1"/>
  <c r="H2756" i="20"/>
  <c r="C2756" i="20" s="1"/>
  <c r="H2682" i="20"/>
  <c r="C2682" i="20" s="1"/>
  <c r="H2681" i="20"/>
  <c r="C2681" i="20" s="1"/>
  <c r="H2680" i="20"/>
  <c r="C2680" i="20" s="1"/>
  <c r="H2679" i="20"/>
  <c r="C2679" i="20" s="1"/>
  <c r="H2678" i="20"/>
  <c r="C2678" i="20" s="1"/>
  <c r="H2604" i="20"/>
  <c r="C2604" i="20" s="1"/>
  <c r="H2603" i="20"/>
  <c r="C2603" i="20" s="1"/>
  <c r="H2602" i="20"/>
  <c r="C2602" i="20" s="1"/>
  <c r="H2601" i="20"/>
  <c r="C2601" i="20" s="1"/>
  <c r="H2600" i="20"/>
  <c r="C2600" i="20" s="1"/>
  <c r="H2526" i="20"/>
  <c r="C2526" i="20" s="1"/>
  <c r="H2525" i="20"/>
  <c r="C2525" i="20" s="1"/>
  <c r="H2524" i="20"/>
  <c r="C2524" i="20" s="1"/>
  <c r="H2523" i="20"/>
  <c r="C2523" i="20" s="1"/>
  <c r="H2522" i="20"/>
  <c r="C2522" i="20" s="1"/>
  <c r="H2448" i="20"/>
  <c r="C2448" i="20" s="1"/>
  <c r="H2447" i="20"/>
  <c r="C2447" i="20" s="1"/>
  <c r="H2446" i="20"/>
  <c r="C2446" i="20" s="1"/>
  <c r="H2445" i="20"/>
  <c r="C2445" i="20" s="1"/>
  <c r="H2444" i="20"/>
  <c r="C2444" i="20" s="1"/>
  <c r="A1597" i="19"/>
  <c r="D1597" i="19" s="1"/>
  <c r="A1598" i="19"/>
  <c r="D1598" i="19" s="1"/>
  <c r="A1599" i="19"/>
  <c r="D1599" i="19" s="1"/>
  <c r="A1600" i="19"/>
  <c r="D1600" i="19" s="1"/>
  <c r="A1596" i="19"/>
  <c r="D1596" i="19" s="1"/>
  <c r="A1562" i="19"/>
  <c r="D1562" i="19" s="1"/>
  <c r="A1563" i="19"/>
  <c r="D1563" i="19" s="1"/>
  <c r="A1564" i="19"/>
  <c r="D1564" i="19" s="1"/>
  <c r="A1565" i="19"/>
  <c r="D1565" i="19" s="1"/>
  <c r="A1561" i="19"/>
  <c r="D1561" i="19" s="1"/>
  <c r="A1527" i="19"/>
  <c r="D1527" i="19" s="1"/>
  <c r="A1528" i="19"/>
  <c r="D1528" i="19" s="1"/>
  <c r="A1529" i="19"/>
  <c r="D1529" i="19" s="1"/>
  <c r="A1530" i="19"/>
  <c r="D1530" i="19" s="1"/>
  <c r="A1526" i="19"/>
  <c r="D1526" i="19" s="1"/>
  <c r="A1492" i="19"/>
  <c r="D1492" i="19" s="1"/>
  <c r="A1493" i="19"/>
  <c r="D1493" i="19" s="1"/>
  <c r="A1494" i="19"/>
  <c r="D1494" i="19" s="1"/>
  <c r="A1495" i="19"/>
  <c r="D1495" i="19" s="1"/>
  <c r="A1491" i="19"/>
  <c r="D1491" i="19" s="1"/>
  <c r="A1457" i="19"/>
  <c r="D1457" i="19" s="1"/>
  <c r="A1458" i="19"/>
  <c r="D1458" i="19" s="1"/>
  <c r="A1459" i="19"/>
  <c r="D1459" i="19" s="1"/>
  <c r="A1460" i="19"/>
  <c r="D1460" i="19" s="1"/>
  <c r="A1456" i="19"/>
  <c r="D1456" i="19" s="1"/>
  <c r="A1422" i="19"/>
  <c r="D1422" i="19" s="1"/>
  <c r="A1423" i="19"/>
  <c r="D1423" i="19" s="1"/>
  <c r="A1424" i="19"/>
  <c r="D1424" i="19" s="1"/>
  <c r="A1425" i="19"/>
  <c r="D1425" i="19" s="1"/>
  <c r="A1421" i="19"/>
  <c r="D1421" i="19" s="1"/>
  <c r="A1387" i="19"/>
  <c r="D1387" i="19" s="1"/>
  <c r="A1388" i="19"/>
  <c r="D1388" i="19" s="1"/>
  <c r="A1389" i="19"/>
  <c r="D1389" i="19" s="1"/>
  <c r="A1390" i="19"/>
  <c r="D1390" i="19" s="1"/>
  <c r="A1386" i="19"/>
  <c r="D1386" i="19" s="1"/>
  <c r="A1352" i="19"/>
  <c r="D1352" i="19" s="1"/>
  <c r="A1353" i="19"/>
  <c r="D1353" i="19" s="1"/>
  <c r="A1354" i="19"/>
  <c r="D1354" i="19" s="1"/>
  <c r="A1355" i="19"/>
  <c r="D1355" i="19" s="1"/>
  <c r="A1351" i="19"/>
  <c r="D1351" i="19" s="1"/>
  <c r="A1317" i="19"/>
  <c r="D1317" i="19" s="1"/>
  <c r="A1318" i="19"/>
  <c r="D1318" i="19" s="1"/>
  <c r="A1319" i="19"/>
  <c r="D1319" i="19" s="1"/>
  <c r="A1320" i="19"/>
  <c r="D1320" i="19" s="1"/>
  <c r="A1316" i="19"/>
  <c r="D1316" i="19" s="1"/>
  <c r="A1282" i="19"/>
  <c r="D1282" i="19" s="1"/>
  <c r="A1283" i="19"/>
  <c r="D1283" i="19" s="1"/>
  <c r="A1284" i="19"/>
  <c r="D1284" i="19" s="1"/>
  <c r="A1285" i="19"/>
  <c r="D1285" i="19" s="1"/>
  <c r="A1281" i="19"/>
  <c r="D1281" i="19" s="1"/>
  <c r="A1247" i="19"/>
  <c r="D1247" i="19" s="1"/>
  <c r="A1248" i="19"/>
  <c r="D1248" i="19" s="1"/>
  <c r="A1249" i="19"/>
  <c r="D1249" i="19" s="1"/>
  <c r="A1250" i="19"/>
  <c r="D1250" i="19" s="1"/>
  <c r="A1246" i="19"/>
  <c r="D1246" i="19" s="1"/>
  <c r="A1215" i="19"/>
  <c r="D1215" i="19" s="1"/>
  <c r="A1212" i="19"/>
  <c r="D1212" i="19" s="1"/>
  <c r="A1213" i="19"/>
  <c r="D1213" i="19" s="1"/>
  <c r="A1214" i="19"/>
  <c r="D1214" i="19" s="1"/>
  <c r="A1211" i="19"/>
  <c r="D1211" i="19" s="1"/>
  <c r="A1177" i="19"/>
  <c r="D1177" i="19" s="1"/>
  <c r="A1178" i="19"/>
  <c r="D1178" i="19" s="1"/>
  <c r="A1179" i="19"/>
  <c r="D1179" i="19" s="1"/>
  <c r="A1180" i="19"/>
  <c r="D1180" i="19" s="1"/>
  <c r="A1176" i="19"/>
  <c r="D1176" i="19" s="1"/>
  <c r="A1142" i="19"/>
  <c r="D1142" i="19" s="1"/>
  <c r="A1143" i="19"/>
  <c r="D1143" i="19" s="1"/>
  <c r="A1144" i="19"/>
  <c r="D1144" i="19" s="1"/>
  <c r="A1145" i="19"/>
  <c r="D1145" i="19" s="1"/>
  <c r="A1141" i="19"/>
  <c r="D1141" i="19" s="1"/>
  <c r="H1331" i="20"/>
  <c r="C1331" i="20" s="1"/>
  <c r="H1332" i="20"/>
  <c r="C1332" i="20" s="1"/>
  <c r="H1333" i="20"/>
  <c r="C1333" i="20" s="1"/>
  <c r="H1334" i="20"/>
  <c r="C1334" i="20" s="1"/>
  <c r="H1335" i="20"/>
  <c r="C1335" i="20" s="1"/>
  <c r="H1336" i="20"/>
  <c r="C1336" i="20" s="1"/>
  <c r="H1337" i="20"/>
  <c r="C1337" i="20" s="1"/>
  <c r="H1338" i="20"/>
  <c r="C1338" i="20" s="1"/>
  <c r="H1339" i="20"/>
  <c r="C1339" i="20" s="1"/>
  <c r="H1340" i="20"/>
  <c r="C1340" i="20" s="1"/>
  <c r="H1341" i="20"/>
  <c r="C1341" i="20" s="1"/>
  <c r="H1330" i="20"/>
  <c r="C1330" i="20" s="1"/>
  <c r="H1291" i="20"/>
  <c r="C1291" i="20" s="1"/>
  <c r="H1292" i="20"/>
  <c r="C1292" i="20" s="1"/>
  <c r="H1293" i="20"/>
  <c r="C1293" i="20" s="1"/>
  <c r="H1294" i="20"/>
  <c r="C1294" i="20" s="1"/>
  <c r="H1295" i="20"/>
  <c r="C1295" i="20" s="1"/>
  <c r="H1296" i="20"/>
  <c r="C1296" i="20" s="1"/>
  <c r="H1297" i="20"/>
  <c r="C1297" i="20" s="1"/>
  <c r="H1298" i="20"/>
  <c r="C1298" i="20" s="1"/>
  <c r="H1299" i="20"/>
  <c r="C1299" i="20" s="1"/>
  <c r="H1300" i="20"/>
  <c r="C1300" i="20" s="1"/>
  <c r="H1301" i="20"/>
  <c r="C1301" i="20" s="1"/>
  <c r="H1290" i="20"/>
  <c r="C1290" i="20" s="1"/>
  <c r="H1251" i="20"/>
  <c r="C1251" i="20" s="1"/>
  <c r="H1252" i="20"/>
  <c r="C1252" i="20" s="1"/>
  <c r="H1253" i="20"/>
  <c r="C1253" i="20" s="1"/>
  <c r="H1254" i="20"/>
  <c r="C1254" i="20" s="1"/>
  <c r="H1255" i="20"/>
  <c r="C1255" i="20" s="1"/>
  <c r="H1256" i="20"/>
  <c r="C1256" i="20" s="1"/>
  <c r="H1257" i="20"/>
  <c r="C1257" i="20" s="1"/>
  <c r="H1258" i="20"/>
  <c r="C1258" i="20" s="1"/>
  <c r="H1259" i="20"/>
  <c r="C1259" i="20" s="1"/>
  <c r="H1260" i="20"/>
  <c r="C1260" i="20" s="1"/>
  <c r="H1261" i="20"/>
  <c r="C1261" i="20" s="1"/>
  <c r="H1250" i="20"/>
  <c r="C1250" i="20" s="1"/>
  <c r="B1250" i="20"/>
  <c r="H1183" i="20"/>
  <c r="C1183" i="20" s="1"/>
  <c r="H1184" i="20"/>
  <c r="C1184" i="20" s="1"/>
  <c r="H1185" i="20"/>
  <c r="C1185" i="20" s="1"/>
  <c r="H1186" i="20"/>
  <c r="C1186" i="20" s="1"/>
  <c r="H1187" i="20"/>
  <c r="C1187" i="20" s="1"/>
  <c r="H1188" i="20"/>
  <c r="C1188" i="20" s="1"/>
  <c r="H1189" i="20"/>
  <c r="C1189" i="20" s="1"/>
  <c r="H1190" i="20"/>
  <c r="C1190" i="20" s="1"/>
  <c r="H1191" i="20"/>
  <c r="C1191" i="20" s="1"/>
  <c r="H1192" i="20"/>
  <c r="C1192" i="20" s="1"/>
  <c r="H1193" i="20"/>
  <c r="C1193" i="20" s="1"/>
  <c r="H1182" i="20"/>
  <c r="C1182" i="20" s="1"/>
  <c r="H1115" i="20"/>
  <c r="C1115" i="20" s="1"/>
  <c r="H1116" i="20"/>
  <c r="C1116" i="20" s="1"/>
  <c r="H1117" i="20"/>
  <c r="C1117" i="20" s="1"/>
  <c r="H1118" i="20"/>
  <c r="C1118" i="20" s="1"/>
  <c r="H1119" i="20"/>
  <c r="C1119" i="20" s="1"/>
  <c r="H1120" i="20"/>
  <c r="C1120" i="20" s="1"/>
  <c r="H1121" i="20"/>
  <c r="C1121" i="20" s="1"/>
  <c r="H1122" i="20"/>
  <c r="C1122" i="20" s="1"/>
  <c r="H1123" i="20"/>
  <c r="C1123" i="20" s="1"/>
  <c r="H1124" i="20"/>
  <c r="C1124" i="20" s="1"/>
  <c r="H1125" i="20"/>
  <c r="C1125" i="20" s="1"/>
  <c r="H1114" i="20"/>
  <c r="C1114" i="20" s="1"/>
  <c r="H1035" i="20"/>
  <c r="C1035" i="20" s="1"/>
  <c r="H1036" i="20"/>
  <c r="C1036" i="20" s="1"/>
  <c r="H1037" i="20"/>
  <c r="C1037" i="20" s="1"/>
  <c r="H1038" i="20"/>
  <c r="C1038" i="20" s="1"/>
  <c r="H1039" i="20"/>
  <c r="C1039" i="20" s="1"/>
  <c r="H1040" i="20"/>
  <c r="C1040" i="20" s="1"/>
  <c r="H1041" i="20"/>
  <c r="C1041" i="20" s="1"/>
  <c r="H1042" i="20"/>
  <c r="C1042" i="20" s="1"/>
  <c r="H1043" i="20"/>
  <c r="C1043" i="20" s="1"/>
  <c r="H1044" i="20"/>
  <c r="C1044" i="20" s="1"/>
  <c r="H1045" i="20"/>
  <c r="C1045" i="20" s="1"/>
  <c r="H1034" i="20"/>
  <c r="C1034" i="20" s="1"/>
  <c r="H995" i="20"/>
  <c r="C995" i="20" s="1"/>
  <c r="H996" i="20"/>
  <c r="C996" i="20" s="1"/>
  <c r="H997" i="20"/>
  <c r="C997" i="20" s="1"/>
  <c r="H998" i="20"/>
  <c r="C998" i="20" s="1"/>
  <c r="H999" i="20"/>
  <c r="C999" i="20" s="1"/>
  <c r="H1000" i="20"/>
  <c r="C1000" i="20" s="1"/>
  <c r="H1001" i="20"/>
  <c r="C1001" i="20" s="1"/>
  <c r="H1002" i="20"/>
  <c r="C1002" i="20" s="1"/>
  <c r="H1003" i="20"/>
  <c r="C1003" i="20" s="1"/>
  <c r="H1004" i="20"/>
  <c r="C1004" i="20" s="1"/>
  <c r="H1005" i="20"/>
  <c r="C1005" i="20" s="1"/>
  <c r="H994" i="20"/>
  <c r="C994" i="20" s="1"/>
  <c r="B966" i="20"/>
  <c r="B967" i="20"/>
  <c r="B968" i="20"/>
  <c r="B969" i="20"/>
  <c r="B970" i="20"/>
  <c r="B971" i="20"/>
  <c r="B972" i="20"/>
  <c r="B973" i="20"/>
  <c r="B974" i="20"/>
  <c r="B975" i="20"/>
  <c r="B976" i="20"/>
  <c r="B977" i="20"/>
  <c r="B978" i="20"/>
  <c r="B979" i="20"/>
  <c r="B980" i="20"/>
  <c r="B981" i="20"/>
  <c r="B982" i="20"/>
  <c r="B983" i="20"/>
  <c r="B984" i="20"/>
  <c r="B985" i="20"/>
  <c r="B986" i="20"/>
  <c r="B987" i="20"/>
  <c r="B988" i="20"/>
  <c r="B989" i="20"/>
  <c r="B990" i="20"/>
  <c r="B991" i="20"/>
  <c r="B992" i="20"/>
  <c r="B993" i="20"/>
  <c r="H955" i="20"/>
  <c r="C955" i="20" s="1"/>
  <c r="H956" i="20"/>
  <c r="C956" i="20" s="1"/>
  <c r="H957" i="20"/>
  <c r="C957" i="20" s="1"/>
  <c r="H958" i="20"/>
  <c r="C958" i="20" s="1"/>
  <c r="H959" i="20"/>
  <c r="C959" i="20" s="1"/>
  <c r="H960" i="20"/>
  <c r="C960" i="20" s="1"/>
  <c r="H961" i="20"/>
  <c r="C961" i="20" s="1"/>
  <c r="H962" i="20"/>
  <c r="C962" i="20" s="1"/>
  <c r="H963" i="20"/>
  <c r="C963" i="20" s="1"/>
  <c r="H964" i="20"/>
  <c r="C964" i="20" s="1"/>
  <c r="H965" i="20"/>
  <c r="C965" i="20" s="1"/>
  <c r="H954" i="20"/>
  <c r="C954" i="20" s="1"/>
  <c r="H145" i="20"/>
  <c r="C145" i="20" s="1"/>
  <c r="H144" i="20"/>
  <c r="C144" i="20" s="1"/>
  <c r="H143" i="20"/>
  <c r="C143" i="20" s="1"/>
  <c r="H142" i="20"/>
  <c r="C142" i="20" s="1"/>
  <c r="H141" i="20"/>
  <c r="C141" i="20" s="1"/>
  <c r="H140" i="20"/>
  <c r="C140" i="20" s="1"/>
  <c r="H139" i="20"/>
  <c r="C139" i="20" s="1"/>
  <c r="H138" i="20"/>
  <c r="C138" i="20" s="1"/>
  <c r="H137" i="20"/>
  <c r="C137" i="20" s="1"/>
  <c r="H136" i="20"/>
  <c r="C136" i="20" s="1"/>
  <c r="H135" i="20"/>
  <c r="C135" i="20" s="1"/>
  <c r="H134" i="20"/>
  <c r="C134" i="20" s="1"/>
  <c r="H133" i="20"/>
  <c r="C133" i="20" s="1"/>
  <c r="H132" i="20"/>
  <c r="C132" i="20" s="1"/>
  <c r="H131" i="20"/>
  <c r="C131" i="20" s="1"/>
  <c r="H130" i="20"/>
  <c r="C130" i="20" s="1"/>
  <c r="H129" i="20"/>
  <c r="C129" i="20" s="1"/>
  <c r="H128" i="20"/>
  <c r="C128" i="20" s="1"/>
  <c r="H127" i="20"/>
  <c r="C127" i="20" s="1"/>
  <c r="H126" i="20"/>
  <c r="C126" i="20" s="1"/>
  <c r="H125" i="20"/>
  <c r="C125" i="20" s="1"/>
  <c r="H124" i="20"/>
  <c r="C124" i="20" s="1"/>
  <c r="H123" i="20"/>
  <c r="C123" i="20" s="1"/>
  <c r="H122" i="20"/>
  <c r="C122" i="20" s="1"/>
  <c r="H121" i="20"/>
  <c r="C121" i="20" s="1"/>
  <c r="H120" i="20"/>
  <c r="C120" i="20" s="1"/>
  <c r="H119" i="20"/>
  <c r="C119" i="20" s="1"/>
  <c r="H118" i="20"/>
  <c r="C118" i="20" s="1"/>
  <c r="H117" i="20"/>
  <c r="C117" i="20" s="1"/>
  <c r="H116" i="20"/>
  <c r="C116" i="20" s="1"/>
  <c r="H115" i="20"/>
  <c r="C115" i="20" s="1"/>
  <c r="H114" i="20"/>
  <c r="C114" i="20" s="1"/>
  <c r="H113" i="20"/>
  <c r="C113" i="20" s="1"/>
  <c r="H112" i="20"/>
  <c r="C112" i="20" s="1"/>
  <c r="H111" i="20"/>
  <c r="C111" i="20" s="1"/>
  <c r="H110" i="20"/>
  <c r="C110" i="20" s="1"/>
  <c r="H109" i="20"/>
  <c r="C109" i="20" s="1"/>
  <c r="H108" i="20"/>
  <c r="C108" i="20" s="1"/>
  <c r="H107" i="20"/>
  <c r="C107" i="20" s="1"/>
  <c r="H106" i="20"/>
  <c r="C106" i="20" s="1"/>
  <c r="H105" i="20"/>
  <c r="C105" i="20" s="1"/>
  <c r="H104" i="20"/>
  <c r="C104" i="20" s="1"/>
  <c r="H103" i="20"/>
  <c r="C103" i="20" s="1"/>
  <c r="H102" i="20"/>
  <c r="C102" i="20" s="1"/>
  <c r="H101" i="20"/>
  <c r="C101" i="20" s="1"/>
  <c r="H100" i="20"/>
  <c r="C100" i="20" s="1"/>
  <c r="H99" i="20"/>
  <c r="C99" i="20" s="1"/>
  <c r="H98" i="20"/>
  <c r="C98" i="20" s="1"/>
  <c r="H97" i="20"/>
  <c r="C97" i="20" s="1"/>
  <c r="H96" i="20"/>
  <c r="C96" i="20" s="1"/>
  <c r="H95" i="20"/>
  <c r="C95" i="20" s="1"/>
  <c r="H94" i="20"/>
  <c r="C94" i="20" s="1"/>
  <c r="H93" i="20"/>
  <c r="C93" i="20" s="1"/>
  <c r="H92" i="20"/>
  <c r="C92" i="20" s="1"/>
  <c r="H91" i="20"/>
  <c r="C91" i="20" s="1"/>
  <c r="H90" i="20"/>
  <c r="C90" i="20" s="1"/>
  <c r="H89" i="20"/>
  <c r="C89" i="20" s="1"/>
  <c r="H88" i="20"/>
  <c r="C88" i="20" s="1"/>
  <c r="H87" i="20"/>
  <c r="C87" i="20" s="1"/>
  <c r="H86" i="20"/>
  <c r="C86" i="20" s="1"/>
  <c r="H85" i="20"/>
  <c r="C85" i="20" s="1"/>
  <c r="H84" i="20"/>
  <c r="C84" i="20" s="1"/>
  <c r="H83" i="20"/>
  <c r="C83" i="20" s="1"/>
  <c r="H82" i="20"/>
  <c r="C82" i="20" s="1"/>
  <c r="H81" i="20"/>
  <c r="C81" i="20" s="1"/>
  <c r="H80" i="20"/>
  <c r="C80" i="20" s="1"/>
  <c r="H79" i="20"/>
  <c r="C79" i="20" s="1"/>
  <c r="H78" i="20"/>
  <c r="C78" i="20" s="1"/>
  <c r="H77" i="20"/>
  <c r="C77" i="20" s="1"/>
  <c r="H76" i="20"/>
  <c r="C76" i="20" s="1"/>
  <c r="H75" i="20"/>
  <c r="C75" i="20" s="1"/>
  <c r="H74" i="20"/>
  <c r="C74" i="20" s="1"/>
  <c r="H73" i="20"/>
  <c r="C73" i="20" s="1"/>
  <c r="H72" i="20"/>
  <c r="C72" i="20" s="1"/>
  <c r="H71" i="20"/>
  <c r="C71" i="20" s="1"/>
  <c r="H70" i="20"/>
  <c r="C70" i="20" s="1"/>
  <c r="H69" i="20"/>
  <c r="C69" i="20" s="1"/>
  <c r="H68" i="20"/>
  <c r="C68" i="20" s="1"/>
  <c r="H67" i="20"/>
  <c r="C67" i="20" s="1"/>
  <c r="H66" i="20"/>
  <c r="C66" i="20" s="1"/>
  <c r="H65" i="20"/>
  <c r="C65" i="20" s="1"/>
  <c r="H64" i="20"/>
  <c r="C64" i="20" s="1"/>
  <c r="H63" i="20"/>
  <c r="C63" i="20" s="1"/>
  <c r="H62" i="20"/>
  <c r="C62" i="20" s="1"/>
  <c r="H61" i="20"/>
  <c r="C61" i="20" s="1"/>
  <c r="H60" i="20"/>
  <c r="C60" i="20" s="1"/>
  <c r="H59" i="20"/>
  <c r="C59" i="20" s="1"/>
  <c r="H58" i="20"/>
  <c r="C58" i="20" s="1"/>
  <c r="H57" i="20"/>
  <c r="C57" i="20" s="1"/>
  <c r="H56" i="20"/>
  <c r="C56" i="20" s="1"/>
  <c r="H55" i="20"/>
  <c r="C55" i="20" s="1"/>
  <c r="H54" i="20"/>
  <c r="C54" i="20" s="1"/>
  <c r="H53" i="20"/>
  <c r="C53" i="20" s="1"/>
  <c r="H52" i="20"/>
  <c r="C52" i="20" s="1"/>
  <c r="H51" i="20"/>
  <c r="C51" i="20" s="1"/>
  <c r="H50" i="20"/>
  <c r="C50" i="20" s="1"/>
  <c r="H49" i="20"/>
  <c r="C49" i="20" s="1"/>
  <c r="H48" i="20"/>
  <c r="C48" i="20" s="1"/>
  <c r="H47" i="20"/>
  <c r="C47" i="20" s="1"/>
  <c r="H46" i="20"/>
  <c r="C46" i="20" s="1"/>
  <c r="H45" i="20"/>
  <c r="C45" i="20" s="1"/>
  <c r="H44" i="20"/>
  <c r="C44" i="20" s="1"/>
  <c r="H43" i="20"/>
  <c r="C43" i="20" s="1"/>
  <c r="H42" i="20"/>
  <c r="C42" i="20" s="1"/>
  <c r="H41" i="20"/>
  <c r="C41" i="20" s="1"/>
  <c r="H40" i="20"/>
  <c r="C40" i="20" s="1"/>
  <c r="H39" i="20"/>
  <c r="C39" i="20" s="1"/>
  <c r="H38" i="20"/>
  <c r="C38" i="20" s="1"/>
  <c r="H37" i="20"/>
  <c r="C37" i="20" s="1"/>
  <c r="H36" i="20"/>
  <c r="C36" i="20" s="1"/>
  <c r="H35" i="20"/>
  <c r="C35" i="20" s="1"/>
  <c r="H34" i="20"/>
  <c r="C34" i="20" s="1"/>
  <c r="H33" i="20"/>
  <c r="C33" i="20" s="1"/>
  <c r="H32" i="20"/>
  <c r="C32" i="20" s="1"/>
  <c r="H31" i="20"/>
  <c r="C31" i="20" s="1"/>
  <c r="H30" i="20"/>
  <c r="C30" i="20" s="1"/>
  <c r="H29" i="20"/>
  <c r="C29" i="20" s="1"/>
  <c r="H28" i="20"/>
  <c r="C28" i="20" s="1"/>
  <c r="H27" i="20"/>
  <c r="C27" i="20" s="1"/>
  <c r="H26" i="20"/>
  <c r="C26" i="20" s="1"/>
  <c r="H25" i="20"/>
  <c r="C25" i="20" s="1"/>
  <c r="H24" i="20"/>
  <c r="C24" i="20" s="1"/>
  <c r="H23" i="20"/>
  <c r="C23" i="20" s="1"/>
  <c r="H22" i="20"/>
  <c r="C22" i="20" s="1"/>
  <c r="H21" i="20"/>
  <c r="C21" i="20" s="1"/>
  <c r="H20" i="20"/>
  <c r="C20" i="20" s="1"/>
  <c r="H19" i="20"/>
  <c r="C19" i="20" s="1"/>
  <c r="H18" i="20"/>
  <c r="C18" i="20" s="1"/>
  <c r="H17" i="20"/>
  <c r="C17" i="20" s="1"/>
  <c r="H16" i="20"/>
  <c r="C16" i="20" s="1"/>
  <c r="H15" i="20"/>
  <c r="C15" i="20" s="1"/>
  <c r="H14" i="20"/>
  <c r="C14" i="20" s="1"/>
  <c r="H13" i="20"/>
  <c r="C13" i="20" s="1"/>
  <c r="H12" i="20"/>
  <c r="C12" i="20" s="1"/>
  <c r="H11" i="20"/>
  <c r="C11" i="20" s="1"/>
  <c r="H10" i="20"/>
  <c r="C10" i="20" s="1"/>
  <c r="H9" i="20"/>
  <c r="C9" i="20" s="1"/>
  <c r="H8" i="20"/>
  <c r="C8" i="20" s="1"/>
  <c r="H7" i="20"/>
  <c r="C7" i="20" s="1"/>
  <c r="H6" i="20"/>
  <c r="C6" i="20" s="1"/>
  <c r="H5" i="20"/>
  <c r="C5" i="20" s="1"/>
  <c r="H4" i="20"/>
  <c r="C4" i="20" s="1"/>
  <c r="H3" i="20"/>
  <c r="C3" i="20" s="1"/>
  <c r="B695" i="20"/>
  <c r="B696" i="20"/>
  <c r="B697" i="20"/>
  <c r="B698" i="20"/>
  <c r="B699" i="20"/>
  <c r="B700" i="20"/>
  <c r="B701" i="20"/>
  <c r="B718" i="20"/>
  <c r="B719" i="20"/>
  <c r="B720" i="20"/>
  <c r="B721" i="20"/>
  <c r="B722" i="20"/>
  <c r="B723" i="20"/>
  <c r="B724" i="20"/>
  <c r="B725" i="20"/>
  <c r="B726" i="20"/>
  <c r="B727" i="20"/>
  <c r="B728" i="20"/>
  <c r="B729" i="20"/>
  <c r="B730" i="20"/>
  <c r="B731" i="20"/>
  <c r="B732" i="20"/>
  <c r="B253" i="20"/>
  <c r="B254" i="20"/>
  <c r="B255" i="20"/>
  <c r="B256" i="20"/>
  <c r="B876" i="20"/>
  <c r="B3287" i="20"/>
  <c r="B3288" i="20"/>
  <c r="B3289" i="20"/>
  <c r="B3290" i="20"/>
  <c r="B3291" i="20"/>
  <c r="B3292" i="20"/>
  <c r="B3293" i="20"/>
  <c r="B3294" i="20"/>
  <c r="B3295" i="20"/>
  <c r="B3296" i="20"/>
  <c r="B3297" i="20"/>
  <c r="B3298" i="20"/>
  <c r="B3299" i="20"/>
  <c r="B3300" i="20"/>
  <c r="B3301" i="20"/>
  <c r="B3302" i="20"/>
  <c r="B3305" i="20"/>
  <c r="B3306" i="20"/>
  <c r="B3307" i="20"/>
  <c r="B3308" i="20"/>
  <c r="B3309" i="20"/>
  <c r="B3310" i="20"/>
  <c r="B3313" i="20"/>
  <c r="B3315" i="20"/>
  <c r="B3316" i="20"/>
  <c r="B3318" i="20"/>
  <c r="B257" i="20"/>
  <c r="B258" i="20"/>
  <c r="B259" i="20"/>
  <c r="B260" i="20"/>
  <c r="B3392" i="20"/>
  <c r="B3393" i="20"/>
  <c r="B3394" i="20"/>
  <c r="B3395" i="20"/>
  <c r="B3396" i="20"/>
  <c r="B3397" i="20"/>
  <c r="B3398" i="20"/>
  <c r="B3442" i="20"/>
  <c r="B3443" i="20"/>
  <c r="B3444" i="20"/>
  <c r="B3445" i="20"/>
  <c r="B3446" i="20"/>
  <c r="B3447" i="20"/>
  <c r="B3448" i="20"/>
  <c r="B3449" i="20"/>
  <c r="B3450" i="20"/>
  <c r="B3451" i="20"/>
  <c r="B3452" i="20"/>
  <c r="B3453" i="20"/>
  <c r="B3454" i="20"/>
  <c r="B3455" i="20"/>
  <c r="B3456" i="20"/>
  <c r="B3457" i="20"/>
  <c r="B3458" i="20"/>
  <c r="B3459" i="20"/>
  <c r="B3460" i="20"/>
  <c r="B3461" i="20"/>
  <c r="B3462" i="20"/>
  <c r="B3463" i="20"/>
  <c r="B3464" i="20"/>
  <c r="B3465" i="20"/>
  <c r="B3466" i="20"/>
  <c r="B3467" i="20"/>
  <c r="B261" i="20"/>
  <c r="B262" i="20"/>
  <c r="B263" i="20"/>
  <c r="B264" i="20"/>
  <c r="B3498" i="20"/>
  <c r="B3499" i="20"/>
  <c r="B3500" i="20"/>
  <c r="B3501" i="20"/>
  <c r="B3502" i="20"/>
  <c r="B3503" i="20"/>
  <c r="B3504" i="20"/>
  <c r="B3505" i="20"/>
  <c r="B3506" i="20"/>
  <c r="B3507" i="20"/>
  <c r="B3508" i="20"/>
  <c r="B3509" i="20"/>
  <c r="B3510" i="20"/>
  <c r="B3511" i="20"/>
  <c r="B3512" i="20"/>
  <c r="B3513" i="20"/>
  <c r="B3514" i="20"/>
  <c r="B3515" i="20"/>
  <c r="B3516" i="20"/>
  <c r="B3517" i="20"/>
  <c r="B3518" i="20"/>
  <c r="B3519" i="20"/>
  <c r="B3520" i="20"/>
  <c r="B3521" i="20"/>
  <c r="B3522" i="20"/>
  <c r="B3523" i="20"/>
  <c r="B3524" i="20"/>
  <c r="B3525" i="20"/>
  <c r="B3526" i="20"/>
  <c r="B3527" i="20"/>
  <c r="B3528" i="20"/>
  <c r="B3529" i="20"/>
  <c r="B3530" i="20"/>
  <c r="B265" i="20"/>
  <c r="B266" i="20"/>
  <c r="B267" i="20"/>
  <c r="B268" i="20"/>
  <c r="B3561" i="20"/>
  <c r="B3562" i="20"/>
  <c r="B3563" i="20"/>
  <c r="B3564" i="20"/>
  <c r="B3565" i="20"/>
  <c r="B3566" i="20"/>
  <c r="B3567" i="20"/>
  <c r="B3568" i="20"/>
  <c r="B3569" i="20"/>
  <c r="B3570" i="20"/>
  <c r="B3571" i="20"/>
  <c r="B3572" i="20"/>
  <c r="B3573" i="20"/>
  <c r="B3574" i="20"/>
  <c r="B3575" i="20"/>
  <c r="B3576" i="20"/>
  <c r="B3577" i="20"/>
  <c r="B3578" i="20"/>
  <c r="B3579" i="20"/>
  <c r="B3580" i="20"/>
  <c r="B3581" i="20"/>
  <c r="B3582" i="20"/>
  <c r="B3583" i="20"/>
  <c r="B3584" i="20"/>
  <c r="B3585" i="20"/>
  <c r="B3586" i="20"/>
  <c r="B3587" i="20"/>
  <c r="B3588" i="20"/>
  <c r="B3589" i="20"/>
  <c r="B3590" i="20"/>
  <c r="B3591" i="20"/>
  <c r="B3592" i="20"/>
  <c r="B3593" i="20"/>
  <c r="B269" i="20"/>
  <c r="B270" i="20"/>
  <c r="B271" i="20"/>
  <c r="B272" i="20"/>
  <c r="B3624" i="20"/>
  <c r="B3625" i="20"/>
  <c r="B3626" i="20"/>
  <c r="B3627" i="20"/>
  <c r="B3628" i="20"/>
  <c r="B3629" i="20"/>
  <c r="B3630" i="20"/>
  <c r="B3631" i="20"/>
  <c r="B3632" i="20"/>
  <c r="B3633" i="20"/>
  <c r="B3634" i="20"/>
  <c r="B3635" i="20"/>
  <c r="B3636" i="20"/>
  <c r="B3637" i="20"/>
  <c r="B3638" i="20"/>
  <c r="B3639" i="20"/>
  <c r="B3640" i="20"/>
  <c r="B3641" i="20"/>
  <c r="B3642" i="20"/>
  <c r="B3643" i="20"/>
  <c r="B3644" i="20"/>
  <c r="B3645" i="20"/>
  <c r="B3646" i="20"/>
  <c r="B3647" i="20"/>
  <c r="B3648" i="20"/>
  <c r="B3649" i="20"/>
  <c r="B3650" i="20"/>
  <c r="B3651" i="20"/>
  <c r="B3652" i="20"/>
  <c r="B3653" i="20"/>
  <c r="B3654" i="20"/>
  <c r="B3655" i="20"/>
  <c r="B3656" i="20"/>
  <c r="B273" i="20"/>
  <c r="B274" i="20"/>
  <c r="B275" i="20"/>
  <c r="B276" i="20"/>
  <c r="B3687" i="20"/>
  <c r="B3688" i="20"/>
  <c r="B3689" i="20"/>
  <c r="B3690" i="20"/>
  <c r="B3691" i="20"/>
  <c r="B3692" i="20"/>
  <c r="B3693" i="20"/>
  <c r="B3694" i="20"/>
  <c r="B3695" i="20"/>
  <c r="B3696" i="20"/>
  <c r="B3697" i="20"/>
  <c r="B3698" i="20"/>
  <c r="B3699" i="20"/>
  <c r="B3700" i="20"/>
  <c r="B3701" i="20"/>
  <c r="B3702" i="20"/>
  <c r="B3703" i="20"/>
  <c r="B3704" i="20"/>
  <c r="B3705" i="20"/>
  <c r="B3706" i="20"/>
  <c r="B3707" i="20"/>
  <c r="B3708" i="20"/>
  <c r="B3709" i="20"/>
  <c r="B3710" i="20"/>
  <c r="B3711" i="20"/>
  <c r="B3712" i="20"/>
  <c r="B3713" i="20"/>
  <c r="B3714" i="20"/>
  <c r="B3715" i="20"/>
  <c r="B3716" i="20"/>
  <c r="B3717" i="20"/>
  <c r="B3718" i="20"/>
  <c r="B3719" i="20"/>
  <c r="B3286" i="20"/>
  <c r="B277" i="20"/>
  <c r="B278" i="20"/>
  <c r="B279" i="20"/>
  <c r="B3750" i="20"/>
  <c r="B3751" i="20"/>
  <c r="B3752" i="20"/>
  <c r="B3753" i="20"/>
  <c r="B3754" i="20"/>
  <c r="B3755" i="20"/>
  <c r="B3756" i="20"/>
  <c r="B3757" i="20"/>
  <c r="B3758" i="20"/>
  <c r="B3759" i="20"/>
  <c r="B3760" i="20"/>
  <c r="B3761" i="20"/>
  <c r="B3762" i="20"/>
  <c r="B3763" i="20"/>
  <c r="B3764" i="20"/>
  <c r="B3765" i="20"/>
  <c r="B3766" i="20"/>
  <c r="B3767" i="20"/>
  <c r="B3768" i="20"/>
  <c r="B3769" i="20"/>
  <c r="B3770" i="20"/>
  <c r="B3771" i="20"/>
  <c r="B3772" i="20"/>
  <c r="B3773" i="20"/>
  <c r="B3774" i="20"/>
  <c r="B3775" i="20"/>
  <c r="B3776" i="20"/>
  <c r="B3777" i="20"/>
  <c r="B3778" i="20"/>
  <c r="B3779" i="20"/>
  <c r="B3780" i="20"/>
  <c r="B3781" i="20"/>
  <c r="B1324" i="20"/>
  <c r="B280" i="20"/>
  <c r="B281" i="20"/>
  <c r="B282" i="20"/>
  <c r="B283" i="20"/>
  <c r="B3812" i="20"/>
  <c r="B3813" i="20"/>
  <c r="B3814" i="20"/>
  <c r="B3815" i="20"/>
  <c r="B3816" i="20"/>
  <c r="B3817" i="20"/>
  <c r="B3818" i="20"/>
  <c r="B3819" i="20"/>
  <c r="B3820" i="20"/>
  <c r="B3821" i="20"/>
  <c r="B3822" i="20"/>
  <c r="B3823" i="20"/>
  <c r="B3824" i="20"/>
  <c r="B3825" i="20"/>
  <c r="B3826" i="20"/>
  <c r="B3827" i="20"/>
  <c r="B3828" i="20"/>
  <c r="B3829" i="20"/>
  <c r="B3830" i="20"/>
  <c r="B3831" i="20"/>
  <c r="B3832" i="20"/>
  <c r="B3833" i="20"/>
  <c r="B3834" i="20"/>
  <c r="B3835" i="20"/>
  <c r="B3836" i="20"/>
  <c r="B3837" i="20"/>
  <c r="B3838" i="20"/>
  <c r="B3839" i="20"/>
  <c r="B3840" i="20"/>
  <c r="B3841" i="20"/>
  <c r="B3842" i="20"/>
  <c r="B3843" i="20"/>
  <c r="B1401" i="20"/>
  <c r="B284" i="20"/>
  <c r="B285" i="20"/>
  <c r="B302" i="20"/>
  <c r="B303" i="20"/>
  <c r="B3874" i="20"/>
  <c r="B3875" i="20"/>
  <c r="B3876" i="20"/>
  <c r="B3877" i="20"/>
  <c r="B3878" i="20"/>
  <c r="B3879" i="20"/>
  <c r="B3880" i="20"/>
  <c r="B3881" i="20"/>
  <c r="B3882" i="20"/>
  <c r="B3883" i="20"/>
  <c r="B3884" i="20"/>
  <c r="B3885" i="20"/>
  <c r="B3886" i="20"/>
  <c r="B3887" i="20"/>
  <c r="B3888" i="20"/>
  <c r="B3889" i="20"/>
  <c r="B3890" i="20"/>
  <c r="B3891" i="20"/>
  <c r="B3892" i="20"/>
  <c r="B3893" i="20"/>
  <c r="B3894" i="20"/>
  <c r="B3895" i="20"/>
  <c r="B3896" i="20"/>
  <c r="B3897" i="20"/>
  <c r="B3898" i="20"/>
  <c r="B3899" i="20"/>
  <c r="B3900" i="20"/>
  <c r="B3901" i="20"/>
  <c r="B3902" i="20"/>
  <c r="B3903" i="20"/>
  <c r="B3904" i="20"/>
  <c r="B3905" i="20"/>
  <c r="B304" i="20"/>
  <c r="B305" i="20"/>
  <c r="B306" i="20"/>
  <c r="B307" i="20"/>
  <c r="B2704" i="20"/>
  <c r="B3910" i="20"/>
  <c r="B3911" i="20"/>
  <c r="B3912" i="20"/>
  <c r="B3913" i="20"/>
  <c r="B3914" i="20"/>
  <c r="B3915" i="20"/>
  <c r="B3916" i="20"/>
  <c r="B3917" i="20"/>
  <c r="B3918" i="20"/>
  <c r="B3919" i="20"/>
  <c r="B3920" i="20"/>
  <c r="B3921" i="20"/>
  <c r="B3922" i="20"/>
  <c r="B3923" i="20"/>
  <c r="B3924" i="20"/>
  <c r="B3925" i="20"/>
  <c r="B3926" i="20"/>
  <c r="B3927" i="20"/>
  <c r="B3928" i="20"/>
  <c r="B3929" i="20"/>
  <c r="B3930" i="20"/>
  <c r="B3931" i="20"/>
  <c r="B3932" i="20"/>
  <c r="B3933" i="20"/>
  <c r="B3934" i="20"/>
  <c r="B3935" i="20"/>
  <c r="B3936" i="20"/>
  <c r="B3937" i="20"/>
  <c r="B3938" i="20"/>
  <c r="B3939" i="20"/>
  <c r="B3940" i="20"/>
  <c r="B2705" i="20"/>
  <c r="B308" i="20"/>
  <c r="B309" i="20"/>
  <c r="B310" i="20"/>
  <c r="B311" i="20"/>
  <c r="B3971" i="20"/>
  <c r="B3972" i="20"/>
  <c r="B3973" i="20"/>
  <c r="B3974" i="20"/>
  <c r="B3975" i="20"/>
  <c r="B3976" i="20"/>
  <c r="B3977" i="20"/>
  <c r="B3978" i="20"/>
  <c r="B3979" i="20"/>
  <c r="B3980" i="20"/>
  <c r="B3981" i="20"/>
  <c r="B3982" i="20"/>
  <c r="B3983" i="20"/>
  <c r="B3984" i="20"/>
  <c r="B3985" i="20"/>
  <c r="B3986" i="20"/>
  <c r="B3987" i="20"/>
  <c r="B3988" i="20"/>
  <c r="B3989" i="20"/>
  <c r="B3990" i="20"/>
  <c r="B3991" i="20"/>
  <c r="B3992" i="20"/>
  <c r="B3993" i="20"/>
  <c r="B3994" i="20"/>
  <c r="B3995" i="20"/>
  <c r="B3996" i="20"/>
  <c r="B3997" i="20"/>
  <c r="B312" i="20"/>
  <c r="B313" i="20"/>
  <c r="B314" i="20"/>
  <c r="B315" i="20"/>
  <c r="B3021" i="20"/>
  <c r="B3022" i="20"/>
  <c r="B3023" i="20"/>
  <c r="B3024" i="20"/>
  <c r="B3025" i="20"/>
  <c r="B3026" i="20"/>
  <c r="B3027" i="20"/>
  <c r="B3028" i="20"/>
  <c r="B3029" i="20"/>
  <c r="B3030" i="20"/>
  <c r="B3031" i="20"/>
  <c r="B3032" i="20"/>
  <c r="B3033" i="20"/>
  <c r="B3034" i="20"/>
  <c r="B3035" i="20"/>
  <c r="B3036" i="20"/>
  <c r="B3037" i="20"/>
  <c r="B316" i="20"/>
  <c r="B317" i="20"/>
  <c r="B318" i="20"/>
  <c r="B319" i="20"/>
  <c r="B3038" i="20"/>
  <c r="B3039" i="20"/>
  <c r="B3040" i="20"/>
  <c r="B3041" i="20"/>
  <c r="B3042" i="20"/>
  <c r="B3043" i="20"/>
  <c r="B3044" i="20"/>
  <c r="B3045" i="20"/>
  <c r="B3046" i="20"/>
  <c r="B3047" i="20"/>
  <c r="B3048" i="20"/>
  <c r="B3049" i="20"/>
  <c r="B3050" i="20"/>
  <c r="B3051" i="20"/>
  <c r="B3052" i="20"/>
  <c r="B3053" i="20"/>
  <c r="B3054" i="20"/>
  <c r="B320" i="20"/>
  <c r="B321" i="20"/>
  <c r="B322" i="20"/>
  <c r="B323" i="20"/>
  <c r="B3006" i="20"/>
  <c r="B3007" i="20"/>
  <c r="B3008" i="20"/>
  <c r="B3009" i="20"/>
  <c r="B3010" i="20"/>
  <c r="B3011" i="20"/>
  <c r="B3012" i="20"/>
  <c r="B3013" i="20"/>
  <c r="B3014" i="20"/>
  <c r="B3015" i="20"/>
  <c r="B3016" i="20"/>
  <c r="B3017" i="20"/>
  <c r="B3018" i="20"/>
  <c r="B3019" i="20"/>
  <c r="B3020" i="20"/>
  <c r="B3055" i="20"/>
  <c r="B3056" i="20"/>
  <c r="B3057" i="20"/>
  <c r="B3058" i="20"/>
  <c r="B3059" i="20"/>
  <c r="B3060" i="20"/>
  <c r="B3061" i="20"/>
  <c r="B3062" i="20"/>
  <c r="B3063" i="20"/>
  <c r="B3064" i="20"/>
  <c r="B3065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54" i="20"/>
  <c r="B355" i="20"/>
  <c r="B250" i="20"/>
  <c r="B251" i="20"/>
  <c r="B252" i="20"/>
  <c r="B684" i="20"/>
  <c r="B685" i="20"/>
  <c r="B686" i="20"/>
  <c r="B687" i="20"/>
  <c r="B688" i="20"/>
  <c r="B689" i="20"/>
  <c r="B690" i="20"/>
  <c r="B691" i="20"/>
  <c r="B692" i="20"/>
  <c r="B693" i="20"/>
  <c r="B694" i="20"/>
  <c r="B233" i="20"/>
  <c r="B675" i="20"/>
  <c r="B676" i="20"/>
  <c r="B677" i="20"/>
  <c r="B678" i="20"/>
  <c r="B679" i="20"/>
  <c r="B680" i="20"/>
  <c r="B681" i="20"/>
  <c r="B682" i="20"/>
  <c r="B683" i="20"/>
  <c r="B638" i="20"/>
  <c r="B639" i="20"/>
  <c r="B640" i="20"/>
  <c r="B641" i="20"/>
  <c r="B642" i="20"/>
  <c r="B643" i="20"/>
  <c r="B644" i="20"/>
  <c r="B645" i="20"/>
  <c r="B646" i="20"/>
  <c r="B647" i="20"/>
  <c r="B648" i="20"/>
  <c r="B649" i="20"/>
  <c r="B666" i="20"/>
  <c r="B667" i="20"/>
  <c r="B668" i="20"/>
  <c r="B669" i="20"/>
  <c r="B670" i="20"/>
  <c r="B671" i="20"/>
  <c r="B672" i="20"/>
  <c r="B151" i="20"/>
  <c r="B152" i="20"/>
  <c r="B153" i="20"/>
  <c r="B154" i="20"/>
  <c r="B155" i="20"/>
  <c r="B877" i="20"/>
  <c r="B878" i="20"/>
  <c r="B879" i="20"/>
  <c r="B880" i="20"/>
  <c r="B881" i="20"/>
  <c r="B882" i="20"/>
  <c r="B883" i="20"/>
  <c r="B884" i="20"/>
  <c r="B885" i="20"/>
  <c r="B886" i="20"/>
  <c r="B887" i="20"/>
  <c r="B841" i="20"/>
  <c r="B842" i="20"/>
  <c r="B843" i="20"/>
  <c r="B844" i="20"/>
  <c r="B845" i="20"/>
  <c r="B846" i="20"/>
  <c r="B847" i="20"/>
  <c r="B848" i="20"/>
  <c r="B849" i="20"/>
  <c r="B850" i="20"/>
  <c r="B851" i="20"/>
  <c r="B852" i="20"/>
  <c r="B853" i="20"/>
  <c r="B854" i="20"/>
  <c r="B855" i="20"/>
  <c r="B856" i="20"/>
  <c r="B857" i="20"/>
  <c r="B874" i="20"/>
  <c r="B875" i="20"/>
  <c r="B156" i="20"/>
  <c r="B157" i="20"/>
  <c r="B158" i="20"/>
  <c r="B159" i="20"/>
  <c r="B160" i="20"/>
  <c r="B3381" i="20"/>
  <c r="B3382" i="20"/>
  <c r="B3383" i="20"/>
  <c r="B3384" i="20"/>
  <c r="B3385" i="20"/>
  <c r="B3386" i="20"/>
  <c r="B3387" i="20"/>
  <c r="B3388" i="20"/>
  <c r="B3389" i="20"/>
  <c r="B3390" i="20"/>
  <c r="B3391" i="20"/>
  <c r="B3319" i="20"/>
  <c r="B3320" i="20"/>
  <c r="B3364" i="20"/>
  <c r="B3365" i="20"/>
  <c r="B3366" i="20"/>
  <c r="B3367" i="20"/>
  <c r="B3368" i="20"/>
  <c r="B3369" i="20"/>
  <c r="B3370" i="20"/>
  <c r="B3371" i="20"/>
  <c r="B3372" i="20"/>
  <c r="B3373" i="20"/>
  <c r="B3374" i="20"/>
  <c r="B3375" i="20"/>
  <c r="B3376" i="20"/>
  <c r="B3377" i="20"/>
  <c r="B3378" i="20"/>
  <c r="B3379" i="20"/>
  <c r="B3380" i="20"/>
  <c r="B161" i="20"/>
  <c r="B162" i="20"/>
  <c r="B163" i="20"/>
  <c r="B164" i="20"/>
  <c r="B165" i="20"/>
  <c r="B3487" i="20"/>
  <c r="B3488" i="20"/>
  <c r="B3489" i="20"/>
  <c r="B3490" i="20"/>
  <c r="B3491" i="20"/>
  <c r="B3492" i="20"/>
  <c r="B3493" i="20"/>
  <c r="B3494" i="20"/>
  <c r="B3495" i="20"/>
  <c r="B3496" i="20"/>
  <c r="B3497" i="20"/>
  <c r="B3468" i="20"/>
  <c r="B3469" i="20"/>
  <c r="B3470" i="20"/>
  <c r="B3471" i="20"/>
  <c r="B3472" i="20"/>
  <c r="B3473" i="20"/>
  <c r="B3474" i="20"/>
  <c r="B3475" i="20"/>
  <c r="B3476" i="20"/>
  <c r="B3477" i="20"/>
  <c r="B3478" i="20"/>
  <c r="B3479" i="20"/>
  <c r="B3480" i="20"/>
  <c r="B3481" i="20"/>
  <c r="B3482" i="20"/>
  <c r="B3483" i="20"/>
  <c r="B3484" i="20"/>
  <c r="B3485" i="20"/>
  <c r="B3486" i="20"/>
  <c r="B166" i="20"/>
  <c r="B167" i="20"/>
  <c r="B168" i="20"/>
  <c r="B169" i="20"/>
  <c r="B170" i="20"/>
  <c r="B3550" i="20"/>
  <c r="B3551" i="20"/>
  <c r="B3552" i="20"/>
  <c r="B3553" i="20"/>
  <c r="B3554" i="20"/>
  <c r="B3555" i="20"/>
  <c r="B3556" i="20"/>
  <c r="B3557" i="20"/>
  <c r="B3558" i="20"/>
  <c r="B3559" i="20"/>
  <c r="B3560" i="20"/>
  <c r="B3531" i="20"/>
  <c r="B3532" i="20"/>
  <c r="B3533" i="20"/>
  <c r="B3534" i="20"/>
  <c r="B3535" i="20"/>
  <c r="B3536" i="20"/>
  <c r="B3537" i="20"/>
  <c r="B3538" i="20"/>
  <c r="B3539" i="20"/>
  <c r="B3540" i="20"/>
  <c r="B3541" i="20"/>
  <c r="B3542" i="20"/>
  <c r="B3543" i="20"/>
  <c r="B3544" i="20"/>
  <c r="B3545" i="20"/>
  <c r="B3546" i="20"/>
  <c r="B3547" i="20"/>
  <c r="B3548" i="20"/>
  <c r="B3549" i="20"/>
  <c r="B171" i="20"/>
  <c r="B172" i="20"/>
  <c r="B173" i="20"/>
  <c r="B174" i="20"/>
  <c r="B175" i="20"/>
  <c r="B3613" i="20"/>
  <c r="B3614" i="20"/>
  <c r="B3615" i="20"/>
  <c r="B3616" i="20"/>
  <c r="B3617" i="20"/>
  <c r="B3618" i="20"/>
  <c r="B3619" i="20"/>
  <c r="B3620" i="20"/>
  <c r="B3621" i="20"/>
  <c r="B3622" i="20"/>
  <c r="B3623" i="20"/>
  <c r="B3594" i="20"/>
  <c r="B3595" i="20"/>
  <c r="B3596" i="20"/>
  <c r="B3597" i="20"/>
  <c r="B3598" i="20"/>
  <c r="B3599" i="20"/>
  <c r="B3600" i="20"/>
  <c r="B3601" i="20"/>
  <c r="B3602" i="20"/>
  <c r="B3603" i="20"/>
  <c r="B3604" i="20"/>
  <c r="B3605" i="20"/>
  <c r="B3606" i="20"/>
  <c r="B3607" i="20"/>
  <c r="B3608" i="20"/>
  <c r="B3609" i="20"/>
  <c r="B3610" i="20"/>
  <c r="B3611" i="20"/>
  <c r="B3612" i="20"/>
  <c r="B176" i="20"/>
  <c r="B177" i="20"/>
  <c r="B178" i="20"/>
  <c r="B179" i="20"/>
  <c r="B180" i="20"/>
  <c r="B3676" i="20"/>
  <c r="B3677" i="20"/>
  <c r="B3678" i="20"/>
  <c r="B3679" i="20"/>
  <c r="B3680" i="20"/>
  <c r="B3681" i="20"/>
  <c r="B3682" i="20"/>
  <c r="B3683" i="20"/>
  <c r="B3684" i="20"/>
  <c r="B3685" i="20"/>
  <c r="B3686" i="20"/>
  <c r="B3657" i="20"/>
  <c r="B3658" i="20"/>
  <c r="B3659" i="20"/>
  <c r="B3660" i="20"/>
  <c r="B3661" i="20"/>
  <c r="B3662" i="20"/>
  <c r="B3663" i="20"/>
  <c r="B3664" i="20"/>
  <c r="B3665" i="20"/>
  <c r="B3666" i="20"/>
  <c r="B3667" i="20"/>
  <c r="B3668" i="20"/>
  <c r="B3669" i="20"/>
  <c r="B3670" i="20"/>
  <c r="B3671" i="20"/>
  <c r="B3672" i="20"/>
  <c r="B3673" i="20"/>
  <c r="B3674" i="20"/>
  <c r="B3675" i="20"/>
  <c r="B181" i="20"/>
  <c r="B198" i="20"/>
  <c r="B199" i="20"/>
  <c r="B200" i="20"/>
  <c r="B201" i="20"/>
  <c r="B3739" i="20"/>
  <c r="B3740" i="20"/>
  <c r="B3741" i="20"/>
  <c r="B3742" i="20"/>
  <c r="B3743" i="20"/>
  <c r="B3744" i="20"/>
  <c r="B3745" i="20"/>
  <c r="B3746" i="20"/>
  <c r="B3747" i="20"/>
  <c r="B3748" i="20"/>
  <c r="B3749" i="20"/>
  <c r="B3720" i="20"/>
  <c r="B3721" i="20"/>
  <c r="B3722" i="20"/>
  <c r="B3723" i="20"/>
  <c r="B3724" i="20"/>
  <c r="B3725" i="20"/>
  <c r="B3726" i="20"/>
  <c r="B3727" i="20"/>
  <c r="B3728" i="20"/>
  <c r="B3729" i="20"/>
  <c r="B3730" i="20"/>
  <c r="B3731" i="20"/>
  <c r="B3732" i="20"/>
  <c r="B3733" i="20"/>
  <c r="B3734" i="20"/>
  <c r="B3735" i="20"/>
  <c r="B3736" i="20"/>
  <c r="B3737" i="20"/>
  <c r="B202" i="20"/>
  <c r="B203" i="20"/>
  <c r="B204" i="20"/>
  <c r="B205" i="20"/>
  <c r="B206" i="20"/>
  <c r="B3801" i="20"/>
  <c r="B3802" i="20"/>
  <c r="B3803" i="20"/>
  <c r="B3804" i="20"/>
  <c r="B3805" i="20"/>
  <c r="B3806" i="20"/>
  <c r="B3807" i="20"/>
  <c r="B3808" i="20"/>
  <c r="B3809" i="20"/>
  <c r="B3810" i="20"/>
  <c r="B3811" i="20"/>
  <c r="B3782" i="20"/>
  <c r="B3783" i="20"/>
  <c r="B3784" i="20"/>
  <c r="B3785" i="20"/>
  <c r="B3786" i="20"/>
  <c r="B3787" i="20"/>
  <c r="B3788" i="20"/>
  <c r="B3789" i="20"/>
  <c r="B3790" i="20"/>
  <c r="B3791" i="20"/>
  <c r="B3792" i="20"/>
  <c r="B3793" i="20"/>
  <c r="B3794" i="20"/>
  <c r="B3795" i="20"/>
  <c r="B3796" i="20"/>
  <c r="B3797" i="20"/>
  <c r="B3798" i="20"/>
  <c r="B3799" i="20"/>
  <c r="B3800" i="20"/>
  <c r="B207" i="20"/>
  <c r="B208" i="20"/>
  <c r="B209" i="20"/>
  <c r="B210" i="20"/>
  <c r="B211" i="20"/>
  <c r="B3863" i="20"/>
  <c r="B3864" i="20"/>
  <c r="B3865" i="20"/>
  <c r="B3866" i="20"/>
  <c r="B3867" i="20"/>
  <c r="B3868" i="20"/>
  <c r="B3869" i="20"/>
  <c r="B3870" i="20"/>
  <c r="B3871" i="20"/>
  <c r="B3872" i="20"/>
  <c r="B3873" i="20"/>
  <c r="B3844" i="20"/>
  <c r="B3845" i="20"/>
  <c r="B3846" i="20"/>
  <c r="B3847" i="20"/>
  <c r="B3848" i="20"/>
  <c r="B3849" i="20"/>
  <c r="B3850" i="20"/>
  <c r="B3851" i="20"/>
  <c r="B3852" i="20"/>
  <c r="B3853" i="20"/>
  <c r="B3854" i="20"/>
  <c r="B3855" i="20"/>
  <c r="B3856" i="20"/>
  <c r="B3857" i="20"/>
  <c r="B3858" i="20"/>
  <c r="B3859" i="20"/>
  <c r="B3860" i="20"/>
  <c r="B3861" i="20"/>
  <c r="B3862" i="20"/>
  <c r="B3906" i="20"/>
  <c r="B212" i="20"/>
  <c r="B213" i="20"/>
  <c r="B214" i="20"/>
  <c r="B215" i="20"/>
  <c r="B2693" i="20"/>
  <c r="B2694" i="20"/>
  <c r="B2695" i="20"/>
  <c r="B2696" i="20"/>
  <c r="B2697" i="20"/>
  <c r="B2698" i="20"/>
  <c r="B2699" i="20"/>
  <c r="B2700" i="20"/>
  <c r="B2701" i="20"/>
  <c r="B2702" i="20"/>
  <c r="B2703" i="20"/>
  <c r="B2631" i="20"/>
  <c r="B2634" i="20"/>
  <c r="B2678" i="20"/>
  <c r="B2679" i="20"/>
  <c r="B2680" i="20"/>
  <c r="B2681" i="20"/>
  <c r="B2682" i="20"/>
  <c r="B2683" i="20"/>
  <c r="B2684" i="20"/>
  <c r="B2685" i="20"/>
  <c r="B2686" i="20"/>
  <c r="B2687" i="20"/>
  <c r="B2688" i="20"/>
  <c r="B2689" i="20"/>
  <c r="B2690" i="20"/>
  <c r="B2691" i="20"/>
  <c r="B2692" i="20"/>
  <c r="B3907" i="20"/>
  <c r="B216" i="20"/>
  <c r="B217" i="20"/>
  <c r="B218" i="20"/>
  <c r="B219" i="20"/>
  <c r="B3960" i="20"/>
  <c r="B3961" i="20"/>
  <c r="B3962" i="20"/>
  <c r="B3963" i="20"/>
  <c r="B3964" i="20"/>
  <c r="B3965" i="20"/>
  <c r="B3966" i="20"/>
  <c r="B3967" i="20"/>
  <c r="B3968" i="20"/>
  <c r="B3969" i="20"/>
  <c r="B3970" i="20"/>
  <c r="B3941" i="20"/>
  <c r="B3942" i="20"/>
  <c r="B3943" i="20"/>
  <c r="B3944" i="20"/>
  <c r="B3945" i="20"/>
  <c r="B3946" i="20"/>
  <c r="B3947" i="20"/>
  <c r="B3948" i="20"/>
  <c r="B3949" i="20"/>
  <c r="B3950" i="20"/>
  <c r="B3951" i="20"/>
  <c r="B3952" i="20"/>
  <c r="B3953" i="20"/>
  <c r="B3954" i="20"/>
  <c r="B3955" i="20"/>
  <c r="B3956" i="20"/>
  <c r="B3957" i="20"/>
  <c r="B3958" i="20"/>
  <c r="B3959" i="20"/>
  <c r="B3908" i="20"/>
  <c r="B220" i="20"/>
  <c r="B221" i="20"/>
  <c r="B222" i="20"/>
  <c r="B223" i="20"/>
  <c r="B4004" i="20"/>
  <c r="B3909" i="20"/>
  <c r="B224" i="20"/>
  <c r="B225" i="20"/>
  <c r="B226" i="20"/>
  <c r="B227" i="20"/>
  <c r="B228" i="20"/>
  <c r="B229" i="20"/>
  <c r="B230" i="20"/>
  <c r="B231" i="20"/>
  <c r="B232" i="20"/>
  <c r="B146" i="20"/>
  <c r="B147" i="20"/>
  <c r="B148" i="20"/>
  <c r="B149" i="20"/>
  <c r="B150" i="20"/>
  <c r="B673" i="20"/>
  <c r="B674" i="20"/>
  <c r="A1106" i="19"/>
  <c r="D1106" i="19" s="1"/>
  <c r="A1107" i="19"/>
  <c r="D1107" i="19" s="1"/>
  <c r="A1108" i="19"/>
  <c r="D1108" i="19" s="1"/>
  <c r="A1109" i="19"/>
  <c r="D1109" i="19" s="1"/>
  <c r="A1110" i="19"/>
  <c r="D1110" i="19" s="1"/>
  <c r="B2786" i="20"/>
  <c r="B2787" i="20"/>
  <c r="B2788" i="20"/>
  <c r="B2789" i="20"/>
  <c r="B2790" i="20"/>
  <c r="B2834" i="20"/>
  <c r="B2835" i="20"/>
  <c r="B2836" i="20"/>
  <c r="B2837" i="20"/>
  <c r="B2838" i="20"/>
  <c r="B2839" i="20"/>
  <c r="B2840" i="20"/>
  <c r="B2841" i="20"/>
  <c r="B2842" i="20"/>
  <c r="B2843" i="20"/>
  <c r="B2844" i="20"/>
  <c r="B2845" i="20"/>
  <c r="B2846" i="20"/>
  <c r="B2847" i="20"/>
  <c r="B2848" i="20"/>
  <c r="B2849" i="20"/>
  <c r="B2850" i="20"/>
  <c r="B2851" i="20"/>
  <c r="B2852" i="20"/>
  <c r="B2853" i="20"/>
  <c r="B2854" i="20"/>
  <c r="B2855" i="20"/>
  <c r="B2935" i="20"/>
  <c r="B2937" i="20"/>
  <c r="B2938" i="20"/>
  <c r="B2939" i="20"/>
  <c r="B2940" i="20"/>
  <c r="B2942" i="20"/>
  <c r="B2943" i="20"/>
  <c r="B2944" i="20"/>
  <c r="B2945" i="20"/>
  <c r="B2946" i="20"/>
  <c r="B2990" i="20"/>
  <c r="B2991" i="20"/>
  <c r="B2992" i="20"/>
  <c r="B2993" i="20"/>
  <c r="B2994" i="20"/>
  <c r="B2995" i="20"/>
  <c r="B2996" i="20"/>
  <c r="B2997" i="20"/>
  <c r="B2998" i="20"/>
  <c r="B2999" i="20"/>
  <c r="B3000" i="20"/>
  <c r="B3001" i="20"/>
  <c r="B3002" i="20"/>
  <c r="B3003" i="20"/>
  <c r="B3004" i="20"/>
  <c r="B3005" i="20"/>
  <c r="B3151" i="20"/>
  <c r="B3153" i="20"/>
  <c r="B3154" i="20"/>
  <c r="B3155" i="20"/>
  <c r="B3156" i="20"/>
  <c r="B3157" i="20"/>
  <c r="B3158" i="20"/>
  <c r="B3159" i="20"/>
  <c r="B3160" i="20"/>
  <c r="B3161" i="20"/>
  <c r="B3162" i="20"/>
  <c r="B3163" i="20"/>
  <c r="B3164" i="20"/>
  <c r="B3165" i="20"/>
  <c r="B3166" i="20"/>
  <c r="B3167" i="20"/>
  <c r="B3168" i="20"/>
  <c r="B3169" i="20"/>
  <c r="B3170" i="20"/>
  <c r="B3171" i="20"/>
  <c r="B3172" i="20"/>
  <c r="B3216" i="20"/>
  <c r="B3217" i="20"/>
  <c r="B3218" i="20"/>
  <c r="B3219" i="20"/>
  <c r="B3220" i="20"/>
  <c r="B3221" i="20"/>
  <c r="B3258" i="20"/>
  <c r="B3259" i="20"/>
  <c r="B3260" i="20"/>
  <c r="B3261" i="20"/>
  <c r="B3262" i="20"/>
  <c r="B3263" i="20"/>
  <c r="B3264" i="20"/>
  <c r="B3265" i="20"/>
  <c r="B3266" i="20"/>
  <c r="B3267" i="20"/>
  <c r="B3268" i="20"/>
  <c r="B3269" i="20"/>
  <c r="B3270" i="20"/>
  <c r="B3271" i="20"/>
  <c r="B3272" i="20"/>
  <c r="B3273" i="20"/>
  <c r="B3274" i="20"/>
  <c r="B3275" i="20"/>
  <c r="B3276" i="20"/>
  <c r="B3277" i="20"/>
  <c r="B3278" i="20"/>
  <c r="B3279" i="20"/>
  <c r="B3280" i="20"/>
  <c r="B3281" i="20"/>
  <c r="B3282" i="20"/>
  <c r="B3283" i="20"/>
  <c r="B3284" i="20"/>
  <c r="B3285" i="20"/>
  <c r="B2548" i="20"/>
  <c r="B2549" i="20"/>
  <c r="B2550" i="20"/>
  <c r="B2551" i="20"/>
  <c r="B2552" i="20"/>
  <c r="B2553" i="20"/>
  <c r="B2554" i="20"/>
  <c r="B2555" i="20"/>
  <c r="B2556" i="20"/>
  <c r="B2600" i="20"/>
  <c r="B2601" i="20"/>
  <c r="B2602" i="20"/>
  <c r="B2603" i="20"/>
  <c r="B2604" i="20"/>
  <c r="B2620" i="20"/>
  <c r="B2621" i="20"/>
  <c r="B2622" i="20"/>
  <c r="B2624" i="20"/>
  <c r="B2625" i="20"/>
  <c r="B2628" i="20"/>
  <c r="B2630" i="20"/>
  <c r="B2605" i="20"/>
  <c r="B2606" i="20"/>
  <c r="B2607" i="20"/>
  <c r="B2609" i="20"/>
  <c r="B2610" i="20"/>
  <c r="B2614" i="20"/>
  <c r="B2616" i="20"/>
  <c r="B1438" i="20"/>
  <c r="B1439" i="20"/>
  <c r="B1440" i="20"/>
  <c r="B1441" i="20"/>
  <c r="B1442" i="20"/>
  <c r="B1443" i="20"/>
  <c r="B1444" i="20"/>
  <c r="B1445" i="20"/>
  <c r="B1446" i="20"/>
  <c r="B1447" i="20"/>
  <c r="B1448" i="20"/>
  <c r="B1449" i="20"/>
  <c r="B1450" i="20"/>
  <c r="B1451" i="20"/>
  <c r="B2454" i="20"/>
  <c r="B2455" i="20"/>
  <c r="B2456" i="20"/>
  <c r="B2457" i="20"/>
  <c r="B2458" i="20"/>
  <c r="B2459" i="20"/>
  <c r="B2460" i="20"/>
  <c r="B2461" i="20"/>
  <c r="B2462" i="20"/>
  <c r="B2463" i="20"/>
  <c r="B2464" i="20"/>
  <c r="B2465" i="20"/>
  <c r="B2466" i="20"/>
  <c r="B2467" i="20"/>
  <c r="B1452" i="20"/>
  <c r="B1453" i="20"/>
  <c r="B2444" i="20"/>
  <c r="B2445" i="20"/>
  <c r="B2446" i="20"/>
  <c r="B2447" i="20"/>
  <c r="B2448" i="20"/>
  <c r="B2449" i="20"/>
  <c r="B2450" i="20"/>
  <c r="B2451" i="20"/>
  <c r="B2452" i="20"/>
  <c r="B2453" i="20"/>
  <c r="B1296" i="20"/>
  <c r="B1297" i="20"/>
  <c r="B1298" i="20"/>
  <c r="B1299" i="20"/>
  <c r="B1300" i="20"/>
  <c r="B1301" i="20"/>
  <c r="B1302" i="20"/>
  <c r="B1303" i="20"/>
  <c r="B1304" i="20"/>
  <c r="B1305" i="20"/>
  <c r="B1306" i="20"/>
  <c r="B1307" i="20"/>
  <c r="B1308" i="20"/>
  <c r="B1309" i="20"/>
  <c r="B1310" i="20"/>
  <c r="B1311" i="20"/>
  <c r="B1312" i="20"/>
  <c r="B1313" i="20"/>
  <c r="B1314" i="20"/>
  <c r="B1315" i="20"/>
  <c r="B1316" i="20"/>
  <c r="B1317" i="20"/>
  <c r="B1318" i="20"/>
  <c r="B1319" i="20"/>
  <c r="B1320" i="20"/>
  <c r="B1321" i="20"/>
  <c r="B1322" i="20"/>
  <c r="B1323" i="20"/>
  <c r="B1361" i="20"/>
  <c r="B1362" i="20"/>
  <c r="B1363" i="20"/>
  <c r="B1364" i="20"/>
  <c r="B1365" i="20"/>
  <c r="B1366" i="20"/>
  <c r="B1367" i="20"/>
  <c r="B1368" i="20"/>
  <c r="B1369" i="20"/>
  <c r="B1370" i="20"/>
  <c r="B1371" i="20"/>
  <c r="B1372" i="20"/>
  <c r="B1373" i="20"/>
  <c r="B1374" i="20"/>
  <c r="B1387" i="20"/>
  <c r="B1388" i="20"/>
  <c r="B1389" i="20"/>
  <c r="B1390" i="20"/>
  <c r="B1391" i="20"/>
  <c r="B1392" i="20"/>
  <c r="B1393" i="20"/>
  <c r="B1394" i="20"/>
  <c r="B1395" i="20"/>
  <c r="B1396" i="20"/>
  <c r="B1397" i="20"/>
  <c r="B1398" i="20"/>
  <c r="B1399" i="20"/>
  <c r="B1400" i="20"/>
  <c r="B1375" i="20"/>
  <c r="B1376" i="20"/>
  <c r="B1377" i="20"/>
  <c r="B1378" i="20"/>
  <c r="B1379" i="20"/>
  <c r="B1380" i="20"/>
  <c r="B1381" i="20"/>
  <c r="B1382" i="20"/>
  <c r="B1383" i="20"/>
  <c r="B1384" i="20"/>
  <c r="B1385" i="20"/>
  <c r="B1386" i="20"/>
  <c r="B1156" i="20"/>
  <c r="B1157" i="20"/>
  <c r="B1158" i="20"/>
  <c r="B1159" i="20"/>
  <c r="B1160" i="20"/>
  <c r="B1161" i="20"/>
  <c r="B1162" i="20"/>
  <c r="B1163" i="20"/>
  <c r="B1164" i="20"/>
  <c r="B1165" i="20"/>
  <c r="B1166" i="20"/>
  <c r="B1167" i="20"/>
  <c r="B1168" i="20"/>
  <c r="B1169" i="20"/>
  <c r="B1170" i="20"/>
  <c r="B1171" i="20"/>
  <c r="B1172" i="20"/>
  <c r="B1173" i="20"/>
  <c r="B1174" i="20"/>
  <c r="B1175" i="20"/>
  <c r="B1176" i="20"/>
  <c r="B1177" i="20"/>
  <c r="B1178" i="20"/>
  <c r="B1179" i="20"/>
  <c r="B1180" i="20"/>
  <c r="B1181" i="20"/>
  <c r="B1182" i="20"/>
  <c r="B1183" i="20"/>
  <c r="B1220" i="20"/>
  <c r="B1221" i="20"/>
  <c r="B1222" i="20"/>
  <c r="B1223" i="20"/>
  <c r="B1224" i="20"/>
  <c r="B1225" i="20"/>
  <c r="B1226" i="20"/>
  <c r="B1227" i="20"/>
  <c r="B1228" i="20"/>
  <c r="B1229" i="20"/>
  <c r="B1230" i="20"/>
  <c r="B1231" i="20"/>
  <c r="B1232" i="20"/>
  <c r="B1233" i="20"/>
  <c r="B1246" i="20"/>
  <c r="B1247" i="20"/>
  <c r="B1248" i="20"/>
  <c r="B1249" i="20"/>
  <c r="B1251" i="20"/>
  <c r="B1252" i="20"/>
  <c r="B1253" i="20"/>
  <c r="B1254" i="20"/>
  <c r="B1255" i="20"/>
  <c r="B1256" i="20"/>
  <c r="B1257" i="20"/>
  <c r="B1258" i="20"/>
  <c r="B1259" i="20"/>
  <c r="B1234" i="20"/>
  <c r="B1235" i="20"/>
  <c r="B1236" i="20"/>
  <c r="B1237" i="20"/>
  <c r="B1238" i="20"/>
  <c r="B1239" i="20"/>
  <c r="B1240" i="20"/>
  <c r="B1241" i="20"/>
  <c r="B1242" i="20"/>
  <c r="B1243" i="20"/>
  <c r="B1244" i="20"/>
  <c r="B1245" i="20"/>
  <c r="B1080" i="20"/>
  <c r="B1081" i="20"/>
  <c r="B1082" i="20"/>
  <c r="B1083" i="20"/>
  <c r="B1084" i="20"/>
  <c r="B1085" i="20"/>
  <c r="B1086" i="20"/>
  <c r="B1087" i="20"/>
  <c r="B1088" i="20"/>
  <c r="B1089" i="20"/>
  <c r="B1090" i="20"/>
  <c r="B1091" i="20"/>
  <c r="B1092" i="20"/>
  <c r="B1093" i="20"/>
  <c r="B1106" i="20"/>
  <c r="B1107" i="20"/>
  <c r="B1108" i="20"/>
  <c r="B1109" i="20"/>
  <c r="B1110" i="20"/>
  <c r="B1111" i="20"/>
  <c r="B1112" i="20"/>
  <c r="B1113" i="20"/>
  <c r="B1114" i="20"/>
  <c r="B1115" i="20"/>
  <c r="B1116" i="20"/>
  <c r="B1117" i="20"/>
  <c r="B1118" i="20"/>
  <c r="B1119" i="20"/>
  <c r="B1094" i="20"/>
  <c r="B1095" i="20"/>
  <c r="B1096" i="20"/>
  <c r="B1097" i="20"/>
  <c r="B1098" i="20"/>
  <c r="B1099" i="20"/>
  <c r="B1100" i="20"/>
  <c r="B1101" i="20"/>
  <c r="B1102" i="20"/>
  <c r="B1103" i="20"/>
  <c r="B1104" i="20"/>
  <c r="B1105" i="20"/>
  <c r="B1016" i="20"/>
  <c r="B1017" i="20"/>
  <c r="B1018" i="20"/>
  <c r="B1019" i="20"/>
  <c r="B1020" i="20"/>
  <c r="B1021" i="20"/>
  <c r="B1022" i="20"/>
  <c r="B1023" i="20"/>
  <c r="B1024" i="20"/>
  <c r="B1025" i="20"/>
  <c r="B1026" i="20"/>
  <c r="B1027" i="20"/>
  <c r="B1028" i="20"/>
  <c r="B1029" i="20"/>
  <c r="B1030" i="20"/>
  <c r="B1031" i="20"/>
  <c r="B1032" i="20"/>
  <c r="B1033" i="20"/>
  <c r="B1034" i="20"/>
  <c r="B1035" i="20"/>
  <c r="B1036" i="20"/>
  <c r="B1037" i="20"/>
  <c r="B1038" i="20"/>
  <c r="B1039" i="20"/>
  <c r="B1040" i="20"/>
  <c r="B1041" i="20"/>
  <c r="B1042" i="20"/>
  <c r="B1043" i="20"/>
  <c r="B940" i="20"/>
  <c r="B941" i="20"/>
  <c r="B942" i="20"/>
  <c r="B943" i="20"/>
  <c r="B944" i="20"/>
  <c r="B945" i="20"/>
  <c r="B946" i="20"/>
  <c r="B947" i="20"/>
  <c r="B948" i="20"/>
  <c r="B949" i="20"/>
  <c r="B950" i="20"/>
  <c r="B951" i="20"/>
  <c r="B952" i="20"/>
  <c r="B953" i="20"/>
  <c r="B955" i="20"/>
  <c r="B956" i="20"/>
  <c r="B957" i="20"/>
  <c r="B958" i="20"/>
  <c r="B959" i="20"/>
  <c r="B960" i="20"/>
  <c r="B961" i="20"/>
  <c r="B962" i="20"/>
  <c r="B963" i="20"/>
  <c r="B964" i="20"/>
  <c r="B965" i="20"/>
  <c r="B785" i="20"/>
  <c r="B786" i="20"/>
  <c r="B787" i="20"/>
  <c r="B788" i="20"/>
  <c r="B789" i="20"/>
  <c r="B790" i="20"/>
  <c r="B791" i="20"/>
  <c r="B792" i="20"/>
  <c r="B793" i="20"/>
  <c r="B794" i="20"/>
  <c r="B795" i="20"/>
  <c r="B796" i="20"/>
  <c r="B797" i="20"/>
  <c r="B798" i="20"/>
  <c r="B827" i="20"/>
  <c r="B828" i="20"/>
  <c r="B829" i="20"/>
  <c r="B830" i="20"/>
  <c r="B831" i="20"/>
  <c r="B832" i="20"/>
  <c r="B833" i="20"/>
  <c r="B834" i="20"/>
  <c r="B835" i="20"/>
  <c r="B836" i="20"/>
  <c r="B837" i="20"/>
  <c r="B838" i="20"/>
  <c r="B839" i="20"/>
  <c r="B840" i="20"/>
  <c r="B799" i="20"/>
  <c r="B800" i="20"/>
  <c r="B801" i="20"/>
  <c r="B802" i="20"/>
  <c r="B803" i="20"/>
  <c r="B804" i="20"/>
  <c r="B805" i="20"/>
  <c r="B822" i="20"/>
  <c r="B823" i="20"/>
  <c r="B824" i="20"/>
  <c r="B825" i="20"/>
  <c r="B826" i="20"/>
  <c r="B631" i="20"/>
  <c r="B632" i="20"/>
  <c r="B633" i="20"/>
  <c r="B634" i="20"/>
  <c r="B635" i="20"/>
  <c r="B636" i="20"/>
  <c r="B637" i="20"/>
  <c r="B3222" i="20"/>
  <c r="B3223" i="20"/>
  <c r="B3224" i="20"/>
  <c r="B3225" i="20"/>
  <c r="B3226" i="20"/>
  <c r="B3227" i="20"/>
  <c r="B3228" i="20"/>
  <c r="B3229" i="20"/>
  <c r="B3230" i="20"/>
  <c r="B3231" i="20"/>
  <c r="B3232" i="20"/>
  <c r="B3233" i="20"/>
  <c r="B3234" i="20"/>
  <c r="B3235" i="20"/>
  <c r="B3236" i="20"/>
  <c r="B3237" i="20"/>
  <c r="B3238" i="20"/>
  <c r="B3239" i="20"/>
  <c r="B3240" i="20"/>
  <c r="B3241" i="20"/>
  <c r="B3242" i="20"/>
  <c r="B3243" i="20"/>
  <c r="B3244" i="20"/>
  <c r="B3245" i="20"/>
  <c r="B3246" i="20"/>
  <c r="B3247" i="20"/>
  <c r="B3248" i="20"/>
  <c r="B3249" i="20"/>
  <c r="B3250" i="20"/>
  <c r="B3251" i="20"/>
  <c r="B3252" i="20"/>
  <c r="B3253" i="20"/>
  <c r="B3254" i="20"/>
  <c r="B3255" i="20"/>
  <c r="B3256" i="20"/>
  <c r="B3257" i="20"/>
  <c r="B3076" i="20"/>
  <c r="B3077" i="20"/>
  <c r="B3078" i="20"/>
  <c r="B3079" i="20"/>
  <c r="B3080" i="20"/>
  <c r="B3081" i="20"/>
  <c r="B3082" i="20"/>
  <c r="B3083" i="20"/>
  <c r="B3084" i="20"/>
  <c r="B3085" i="20"/>
  <c r="B3086" i="20"/>
  <c r="B3087" i="20"/>
  <c r="B3088" i="20"/>
  <c r="B3089" i="20"/>
  <c r="B3090" i="20"/>
  <c r="B3091" i="20"/>
  <c r="B3092" i="20"/>
  <c r="B3093" i="20"/>
  <c r="B3094" i="20"/>
  <c r="B3138" i="20"/>
  <c r="B3139" i="20"/>
  <c r="B3140" i="20"/>
  <c r="B3141" i="20"/>
  <c r="B3142" i="20"/>
  <c r="B3143" i="20"/>
  <c r="B3144" i="20"/>
  <c r="B3145" i="20"/>
  <c r="B3146" i="20"/>
  <c r="B3147" i="20"/>
  <c r="B3149" i="20"/>
  <c r="B2856" i="20"/>
  <c r="B2857" i="20"/>
  <c r="B2858" i="20"/>
  <c r="B2859" i="20"/>
  <c r="B2860" i="20"/>
  <c r="B2861" i="20"/>
  <c r="B2862" i="20"/>
  <c r="B2863" i="20"/>
  <c r="B2864" i="20"/>
  <c r="B2865" i="20"/>
  <c r="B2866" i="20"/>
  <c r="B2867" i="20"/>
  <c r="B2868" i="20"/>
  <c r="B2912" i="20"/>
  <c r="B2913" i="20"/>
  <c r="B2914" i="20"/>
  <c r="B2915" i="20"/>
  <c r="B2916" i="20"/>
  <c r="B2917" i="20"/>
  <c r="B2923" i="20"/>
  <c r="B2929" i="20"/>
  <c r="B2930" i="20"/>
  <c r="B2931" i="20"/>
  <c r="B2932" i="20"/>
  <c r="B2933" i="20"/>
  <c r="B2934" i="20"/>
  <c r="B2706" i="20"/>
  <c r="B2707" i="20"/>
  <c r="B2708" i="20"/>
  <c r="B2709" i="20"/>
  <c r="B2710" i="20"/>
  <c r="B2711" i="20"/>
  <c r="B2712" i="20"/>
  <c r="B2756" i="20"/>
  <c r="B2757" i="20"/>
  <c r="B2758" i="20"/>
  <c r="B2759" i="20"/>
  <c r="B2760" i="20"/>
  <c r="B2772" i="20"/>
  <c r="B2773" i="20"/>
  <c r="B2774" i="20"/>
  <c r="B2776" i="20"/>
  <c r="B2777" i="20"/>
  <c r="B2778" i="20"/>
  <c r="B2779" i="20"/>
  <c r="B2781" i="20"/>
  <c r="B2782" i="20"/>
  <c r="B2783" i="20"/>
  <c r="B2784" i="20"/>
  <c r="B2469" i="20"/>
  <c r="B2470" i="20"/>
  <c r="B2471" i="20"/>
  <c r="B2472" i="20"/>
  <c r="B2474" i="20"/>
  <c r="B2475" i="20"/>
  <c r="B2476" i="20"/>
  <c r="B2477" i="20"/>
  <c r="B2478" i="20"/>
  <c r="B2522" i="20"/>
  <c r="B2523" i="20"/>
  <c r="B2524" i="20"/>
  <c r="B2525" i="20"/>
  <c r="B2526" i="20"/>
  <c r="B2527" i="20"/>
  <c r="B2528" i="20"/>
  <c r="B2529" i="20"/>
  <c r="B2530" i="20"/>
  <c r="B2531" i="20"/>
  <c r="B2532" i="20"/>
  <c r="B2533" i="20"/>
  <c r="B2534" i="20"/>
  <c r="B2535" i="20"/>
  <c r="B2536" i="20"/>
  <c r="B2537" i="20"/>
  <c r="B2538" i="20"/>
  <c r="B2539" i="20"/>
  <c r="B2540" i="20"/>
  <c r="B2541" i="20"/>
  <c r="B2542" i="20"/>
  <c r="B2543" i="20"/>
  <c r="B2544" i="20"/>
  <c r="B2545" i="20"/>
  <c r="B2546" i="20"/>
  <c r="B2547" i="20"/>
  <c r="B1402" i="20"/>
  <c r="B1403" i="20"/>
  <c r="B1404" i="20"/>
  <c r="B1405" i="20"/>
  <c r="B1406" i="20"/>
  <c r="B1407" i="20"/>
  <c r="B1408" i="20"/>
  <c r="B1409" i="20"/>
  <c r="B1410" i="20"/>
  <c r="B1411" i="20"/>
  <c r="B1412" i="20"/>
  <c r="B1413" i="20"/>
  <c r="B1414" i="20"/>
  <c r="B1415" i="20"/>
  <c r="B1416" i="20"/>
  <c r="B1417" i="20"/>
  <c r="B1418" i="20"/>
  <c r="B1419" i="20"/>
  <c r="B1420" i="20"/>
  <c r="B1421" i="20"/>
  <c r="B1422" i="20"/>
  <c r="B1423" i="20"/>
  <c r="B1424" i="20"/>
  <c r="B1425" i="20"/>
  <c r="B1426" i="20"/>
  <c r="B1427" i="20"/>
  <c r="B1428" i="20"/>
  <c r="B1429" i="20"/>
  <c r="B1430" i="20"/>
  <c r="B1431" i="20"/>
  <c r="B1432" i="20"/>
  <c r="B1433" i="20"/>
  <c r="B1434" i="20"/>
  <c r="B1435" i="20"/>
  <c r="B1436" i="20"/>
  <c r="B1437" i="20"/>
  <c r="B3" i="20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2" i="20"/>
  <c r="B1325" i="20"/>
  <c r="B1326" i="20"/>
  <c r="B1327" i="20"/>
  <c r="B1328" i="20"/>
  <c r="B1329" i="20"/>
  <c r="B1330" i="20"/>
  <c r="B1331" i="20"/>
  <c r="B1332" i="20"/>
  <c r="B1333" i="20"/>
  <c r="B1334" i="20"/>
  <c r="B1335" i="20"/>
  <c r="B1336" i="20"/>
  <c r="B1337" i="20"/>
  <c r="B1338" i="20"/>
  <c r="B1339" i="20"/>
  <c r="B1340" i="20"/>
  <c r="B1341" i="20"/>
  <c r="B1342" i="20"/>
  <c r="B1343" i="20"/>
  <c r="B1344" i="20"/>
  <c r="B1345" i="20"/>
  <c r="B1346" i="20"/>
  <c r="B1347" i="20"/>
  <c r="B1348" i="20"/>
  <c r="B1349" i="20"/>
  <c r="B1350" i="20"/>
  <c r="B1351" i="20"/>
  <c r="B1352" i="20"/>
  <c r="B1353" i="20"/>
  <c r="B1354" i="20"/>
  <c r="B1355" i="20"/>
  <c r="B1356" i="20"/>
  <c r="B1357" i="20"/>
  <c r="B1358" i="20"/>
  <c r="B1359" i="20"/>
  <c r="B1360" i="20"/>
  <c r="B1260" i="20"/>
  <c r="B1261" i="20"/>
  <c r="B1262" i="20"/>
  <c r="B1263" i="20"/>
  <c r="B1264" i="20"/>
  <c r="B1265" i="20"/>
  <c r="B1266" i="20"/>
  <c r="B1267" i="20"/>
  <c r="B1268" i="20"/>
  <c r="B1269" i="20"/>
  <c r="B1270" i="20"/>
  <c r="B1271" i="20"/>
  <c r="B1272" i="20"/>
  <c r="B1273" i="20"/>
  <c r="B1274" i="20"/>
  <c r="B1275" i="20"/>
  <c r="B1276" i="20"/>
  <c r="B1277" i="20"/>
  <c r="B1278" i="20"/>
  <c r="B1279" i="20"/>
  <c r="B1280" i="20"/>
  <c r="B1281" i="20"/>
  <c r="B1282" i="20"/>
  <c r="B1283" i="20"/>
  <c r="B1284" i="20"/>
  <c r="B1285" i="20"/>
  <c r="B1286" i="20"/>
  <c r="B1287" i="20"/>
  <c r="B1288" i="20"/>
  <c r="B1289" i="20"/>
  <c r="B1290" i="20"/>
  <c r="B1291" i="20"/>
  <c r="B1292" i="20"/>
  <c r="B1293" i="20"/>
  <c r="B1294" i="20"/>
  <c r="B1295" i="20"/>
  <c r="B1184" i="20"/>
  <c r="B1185" i="20"/>
  <c r="B1186" i="20"/>
  <c r="B1187" i="20"/>
  <c r="B1188" i="20"/>
  <c r="B1189" i="20"/>
  <c r="B1190" i="20"/>
  <c r="B1191" i="20"/>
  <c r="B1192" i="20"/>
  <c r="B1193" i="20"/>
  <c r="B1194" i="20"/>
  <c r="B1195" i="20"/>
  <c r="B1196" i="20"/>
  <c r="B1197" i="20"/>
  <c r="B1198" i="20"/>
  <c r="B1199" i="20"/>
  <c r="B1200" i="20"/>
  <c r="B1201" i="20"/>
  <c r="B1202" i="20"/>
  <c r="B1203" i="20"/>
  <c r="B1204" i="20"/>
  <c r="B1205" i="20"/>
  <c r="B1206" i="20"/>
  <c r="B1207" i="20"/>
  <c r="B1208" i="20"/>
  <c r="B1209" i="20"/>
  <c r="B1210" i="20"/>
  <c r="B1211" i="20"/>
  <c r="B1212" i="20"/>
  <c r="B1213" i="20"/>
  <c r="B1214" i="20"/>
  <c r="B1215" i="20"/>
  <c r="B1216" i="20"/>
  <c r="B1217" i="20"/>
  <c r="B1218" i="20"/>
  <c r="B1219" i="20"/>
  <c r="B1120" i="20"/>
  <c r="B1121" i="20"/>
  <c r="B1122" i="20"/>
  <c r="B1123" i="20"/>
  <c r="B1124" i="20"/>
  <c r="B1125" i="20"/>
  <c r="B1126" i="20"/>
  <c r="B1127" i="20"/>
  <c r="B1128" i="20"/>
  <c r="B1129" i="20"/>
  <c r="B1130" i="20"/>
  <c r="B1131" i="20"/>
  <c r="B1132" i="20"/>
  <c r="B1133" i="20"/>
  <c r="B1134" i="20"/>
  <c r="B1135" i="20"/>
  <c r="B1136" i="20"/>
  <c r="B1137" i="20"/>
  <c r="B1138" i="20"/>
  <c r="B1139" i="20"/>
  <c r="B1140" i="20"/>
  <c r="B1141" i="20"/>
  <c r="B1142" i="20"/>
  <c r="B1143" i="20"/>
  <c r="B1144" i="20"/>
  <c r="B1145" i="20"/>
  <c r="B1146" i="20"/>
  <c r="B1147" i="20"/>
  <c r="B1148" i="20"/>
  <c r="B1149" i="20"/>
  <c r="B1150" i="20"/>
  <c r="B1151" i="20"/>
  <c r="B1152" i="20"/>
  <c r="B1153" i="20"/>
  <c r="B1154" i="20"/>
  <c r="B1155" i="20"/>
  <c r="B1044" i="20"/>
  <c r="B1045" i="20"/>
  <c r="B1046" i="20"/>
  <c r="B1047" i="20"/>
  <c r="B1048" i="20"/>
  <c r="B1049" i="20"/>
  <c r="B1050" i="20"/>
  <c r="B1051" i="20"/>
  <c r="B1052" i="20"/>
  <c r="B1053" i="20"/>
  <c r="B1054" i="20"/>
  <c r="B1055" i="20"/>
  <c r="B1056" i="20"/>
  <c r="B1057" i="20"/>
  <c r="B1058" i="20"/>
  <c r="B1059" i="20"/>
  <c r="B1060" i="20"/>
  <c r="B1061" i="20"/>
  <c r="B1062" i="20"/>
  <c r="B1063" i="20"/>
  <c r="B1064" i="20"/>
  <c r="B1065" i="20"/>
  <c r="B1066" i="20"/>
  <c r="B1067" i="20"/>
  <c r="B1068" i="20"/>
  <c r="B1069" i="20"/>
  <c r="B1070" i="20"/>
  <c r="B1071" i="20"/>
  <c r="B1072" i="20"/>
  <c r="B1073" i="20"/>
  <c r="B1074" i="20"/>
  <c r="B1075" i="20"/>
  <c r="B1076" i="20"/>
  <c r="B1077" i="20"/>
  <c r="B1078" i="20"/>
  <c r="B1079" i="20"/>
  <c r="B994" i="20"/>
  <c r="B995" i="20"/>
  <c r="B996" i="20"/>
  <c r="B997" i="20"/>
  <c r="B998" i="20"/>
  <c r="B999" i="20"/>
  <c r="B1000" i="20"/>
  <c r="B1001" i="20"/>
  <c r="B1002" i="20"/>
  <c r="B1003" i="20"/>
  <c r="B1004" i="20"/>
  <c r="B1005" i="20"/>
  <c r="B1006" i="20"/>
  <c r="B1007" i="20"/>
  <c r="B1008" i="20"/>
  <c r="B1009" i="20"/>
  <c r="B1010" i="20"/>
  <c r="B1011" i="20"/>
  <c r="B1012" i="20"/>
  <c r="B1013" i="20"/>
  <c r="B1014" i="20"/>
  <c r="B1015" i="20"/>
  <c r="B888" i="20"/>
  <c r="B889" i="20"/>
  <c r="B890" i="20"/>
  <c r="B891" i="20"/>
  <c r="B892" i="20"/>
  <c r="B893" i="20"/>
  <c r="B894" i="20"/>
  <c r="B895" i="20"/>
  <c r="B896" i="20"/>
  <c r="B897" i="20"/>
  <c r="B898" i="20"/>
  <c r="B899" i="20"/>
  <c r="B900" i="20"/>
  <c r="B901" i="20"/>
  <c r="B902" i="20"/>
  <c r="B903" i="20"/>
  <c r="B904" i="20"/>
  <c r="B905" i="20"/>
  <c r="B906" i="20"/>
  <c r="B907" i="20"/>
  <c r="B908" i="20"/>
  <c r="B909" i="20"/>
  <c r="B926" i="20"/>
  <c r="B927" i="20"/>
  <c r="B928" i="20"/>
  <c r="B929" i="20"/>
  <c r="B930" i="20"/>
  <c r="B931" i="20"/>
  <c r="B932" i="20"/>
  <c r="B933" i="20"/>
  <c r="B934" i="20"/>
  <c r="B935" i="20"/>
  <c r="B936" i="20"/>
  <c r="B937" i="20"/>
  <c r="B938" i="20"/>
  <c r="B939" i="20"/>
  <c r="B734" i="20"/>
  <c r="B735" i="20"/>
  <c r="B736" i="20"/>
  <c r="B737" i="20"/>
  <c r="B738" i="20"/>
  <c r="B739" i="20"/>
  <c r="B740" i="20"/>
  <c r="B741" i="20"/>
  <c r="B742" i="20"/>
  <c r="B743" i="20"/>
  <c r="B744" i="20"/>
  <c r="B745" i="20"/>
  <c r="B746" i="20"/>
  <c r="B747" i="20"/>
  <c r="B748" i="20"/>
  <c r="B749" i="20"/>
  <c r="B750" i="20"/>
  <c r="B751" i="20"/>
  <c r="B752" i="20"/>
  <c r="B753" i="20"/>
  <c r="B770" i="20"/>
  <c r="B771" i="20"/>
  <c r="B772" i="20"/>
  <c r="B773" i="20"/>
  <c r="B774" i="20"/>
  <c r="B775" i="20"/>
  <c r="B776" i="20"/>
  <c r="B777" i="20"/>
  <c r="B778" i="20"/>
  <c r="B779" i="20"/>
  <c r="B780" i="20"/>
  <c r="B781" i="20"/>
  <c r="B782" i="20"/>
  <c r="B783" i="20"/>
  <c r="B784" i="20"/>
  <c r="B733" i="20"/>
  <c r="A131" i="19"/>
  <c r="D131" i="19" s="1"/>
  <c r="A132" i="19"/>
  <c r="D132" i="19" s="1"/>
  <c r="A133" i="19"/>
  <c r="D133" i="19" s="1"/>
  <c r="A134" i="19"/>
  <c r="D134" i="19" s="1"/>
  <c r="A135" i="19"/>
  <c r="D135" i="19" s="1"/>
  <c r="A136" i="19"/>
  <c r="D136" i="19" s="1"/>
  <c r="A137" i="19"/>
  <c r="D137" i="19" s="1"/>
  <c r="A138" i="19"/>
  <c r="D138" i="19" s="1"/>
  <c r="A139" i="19"/>
  <c r="D139" i="19" s="1"/>
  <c r="A140" i="19"/>
  <c r="D140" i="19" s="1"/>
  <c r="A141" i="19"/>
  <c r="D141" i="19" s="1"/>
  <c r="A142" i="19"/>
  <c r="D142" i="19" s="1"/>
  <c r="A143" i="19"/>
  <c r="D143" i="19" s="1"/>
  <c r="A144" i="19"/>
  <c r="D144" i="19" s="1"/>
  <c r="A145" i="19"/>
  <c r="D145" i="19"/>
  <c r="A130" i="19"/>
  <c r="D130" i="19" s="1"/>
  <c r="A115" i="19"/>
  <c r="D115" i="19" s="1"/>
  <c r="A116" i="19"/>
  <c r="D116" i="19" s="1"/>
  <c r="A117" i="19"/>
  <c r="D117" i="19" s="1"/>
  <c r="A118" i="19"/>
  <c r="D118" i="19" s="1"/>
  <c r="A119" i="19"/>
  <c r="D119" i="19" s="1"/>
  <c r="A120" i="19"/>
  <c r="D120" i="19" s="1"/>
  <c r="A121" i="19"/>
  <c r="D121" i="19" s="1"/>
  <c r="A122" i="19"/>
  <c r="D122" i="19" s="1"/>
  <c r="A123" i="19"/>
  <c r="D123" i="19" s="1"/>
  <c r="A124" i="19"/>
  <c r="D124" i="19" s="1"/>
  <c r="A125" i="19"/>
  <c r="D125" i="19" s="1"/>
  <c r="A126" i="19"/>
  <c r="D126" i="19" s="1"/>
  <c r="A127" i="19"/>
  <c r="D127" i="19" s="1"/>
  <c r="A128" i="19"/>
  <c r="D128" i="19" s="1"/>
  <c r="A129" i="19"/>
  <c r="D129" i="19" s="1"/>
  <c r="A114" i="19"/>
  <c r="D114" i="19" s="1"/>
  <c r="A99" i="19"/>
  <c r="D99" i="19" s="1"/>
  <c r="A100" i="19"/>
  <c r="D100" i="19" s="1"/>
  <c r="A101" i="19"/>
  <c r="D101" i="19" s="1"/>
  <c r="A102" i="19"/>
  <c r="D102" i="19" s="1"/>
  <c r="A103" i="19"/>
  <c r="D103" i="19" s="1"/>
  <c r="A104" i="19"/>
  <c r="D104" i="19" s="1"/>
  <c r="A105" i="19"/>
  <c r="D105" i="19" s="1"/>
  <c r="A106" i="19"/>
  <c r="D106" i="19" s="1"/>
  <c r="A107" i="19"/>
  <c r="D107" i="19" s="1"/>
  <c r="A108" i="19"/>
  <c r="D108" i="19" s="1"/>
  <c r="A109" i="19"/>
  <c r="D109" i="19" s="1"/>
  <c r="A110" i="19"/>
  <c r="D110" i="19" s="1"/>
  <c r="A111" i="19"/>
  <c r="D111" i="19" s="1"/>
  <c r="A112" i="19"/>
  <c r="D112" i="19" s="1"/>
  <c r="A113" i="19"/>
  <c r="D113" i="19" s="1"/>
  <c r="A98" i="19"/>
  <c r="D98" i="19" s="1"/>
  <c r="A83" i="19"/>
  <c r="D83" i="19" s="1"/>
  <c r="A84" i="19"/>
  <c r="D84" i="19" s="1"/>
  <c r="A85" i="19"/>
  <c r="D85" i="19"/>
  <c r="A86" i="19"/>
  <c r="D86" i="19" s="1"/>
  <c r="A87" i="19"/>
  <c r="D87" i="19" s="1"/>
  <c r="A88" i="19"/>
  <c r="D88" i="19" s="1"/>
  <c r="A89" i="19"/>
  <c r="D89" i="19" s="1"/>
  <c r="A90" i="19"/>
  <c r="D90" i="19" s="1"/>
  <c r="A91" i="19"/>
  <c r="D91" i="19"/>
  <c r="A92" i="19"/>
  <c r="D92" i="19" s="1"/>
  <c r="A93" i="19"/>
  <c r="D93" i="19" s="1"/>
  <c r="A94" i="19"/>
  <c r="D94" i="19" s="1"/>
  <c r="A95" i="19"/>
  <c r="D95" i="19" s="1"/>
  <c r="A96" i="19"/>
  <c r="D96" i="19" s="1"/>
  <c r="A97" i="19"/>
  <c r="D97" i="19" s="1"/>
  <c r="A82" i="19"/>
  <c r="D82" i="19" s="1"/>
  <c r="A67" i="19"/>
  <c r="D67" i="19" s="1"/>
  <c r="A68" i="19"/>
  <c r="D68" i="19" s="1"/>
  <c r="A69" i="19"/>
  <c r="D69" i="19" s="1"/>
  <c r="A70" i="19"/>
  <c r="D70" i="19" s="1"/>
  <c r="A71" i="19"/>
  <c r="D71" i="19" s="1"/>
  <c r="A72" i="19"/>
  <c r="D72" i="19" s="1"/>
  <c r="A73" i="19"/>
  <c r="D73" i="19" s="1"/>
  <c r="A74" i="19"/>
  <c r="D74" i="19" s="1"/>
  <c r="A75" i="19"/>
  <c r="D75" i="19" s="1"/>
  <c r="A76" i="19"/>
  <c r="D76" i="19" s="1"/>
  <c r="A77" i="19"/>
  <c r="D77" i="19" s="1"/>
  <c r="A78" i="19"/>
  <c r="D78" i="19"/>
  <c r="A79" i="19"/>
  <c r="D79" i="19" s="1"/>
  <c r="A80" i="19"/>
  <c r="D80" i="19" s="1"/>
  <c r="A81" i="19"/>
  <c r="D81" i="19" s="1"/>
  <c r="A66" i="19"/>
  <c r="D66" i="19" s="1"/>
  <c r="A51" i="19"/>
  <c r="D51" i="19" s="1"/>
  <c r="A52" i="19"/>
  <c r="D52" i="19" s="1"/>
  <c r="A53" i="19"/>
  <c r="D53" i="19" s="1"/>
  <c r="A54" i="19"/>
  <c r="D54" i="19" s="1"/>
  <c r="A55" i="19"/>
  <c r="D55" i="19" s="1"/>
  <c r="A56" i="19"/>
  <c r="D56" i="19" s="1"/>
  <c r="A57" i="19"/>
  <c r="D57" i="19" s="1"/>
  <c r="A58" i="19"/>
  <c r="D58" i="19" s="1"/>
  <c r="A59" i="19"/>
  <c r="D59" i="19" s="1"/>
  <c r="A60" i="19"/>
  <c r="D60" i="19" s="1"/>
  <c r="A61" i="19"/>
  <c r="D61" i="19" s="1"/>
  <c r="A62" i="19"/>
  <c r="D62" i="19" s="1"/>
  <c r="A63" i="19"/>
  <c r="D63" i="19" s="1"/>
  <c r="A64" i="19"/>
  <c r="D64" i="19" s="1"/>
  <c r="A65" i="19"/>
  <c r="D65" i="19" s="1"/>
  <c r="A50" i="19"/>
  <c r="D50" i="19" s="1"/>
  <c r="A35" i="19"/>
  <c r="D35" i="19" s="1"/>
  <c r="A36" i="19"/>
  <c r="D36" i="19" s="1"/>
  <c r="A37" i="19"/>
  <c r="D37" i="19"/>
  <c r="A38" i="19"/>
  <c r="D38" i="19" s="1"/>
  <c r="A39" i="19"/>
  <c r="D39" i="19" s="1"/>
  <c r="A40" i="19"/>
  <c r="D40" i="19" s="1"/>
  <c r="A41" i="19"/>
  <c r="D41" i="19" s="1"/>
  <c r="A42" i="19"/>
  <c r="D42" i="19" s="1"/>
  <c r="A43" i="19"/>
  <c r="D43" i="19" s="1"/>
  <c r="A44" i="19"/>
  <c r="D44" i="19" s="1"/>
  <c r="A45" i="19"/>
  <c r="D45" i="19" s="1"/>
  <c r="A46" i="19"/>
  <c r="D46" i="19" s="1"/>
  <c r="A47" i="19"/>
  <c r="D47" i="19" s="1"/>
  <c r="A48" i="19"/>
  <c r="D48" i="19" s="1"/>
  <c r="A49" i="19"/>
  <c r="D49" i="19" s="1"/>
  <c r="A34" i="19"/>
  <c r="D34" i="19" s="1"/>
  <c r="A19" i="19"/>
  <c r="D19" i="19" s="1"/>
  <c r="A20" i="19"/>
  <c r="D20" i="19" s="1"/>
  <c r="A21" i="19"/>
  <c r="D21" i="19" s="1"/>
  <c r="A22" i="19"/>
  <c r="D22" i="19" s="1"/>
  <c r="A23" i="19"/>
  <c r="D23" i="19"/>
  <c r="A24" i="19"/>
  <c r="D24" i="19" s="1"/>
  <c r="A25" i="19"/>
  <c r="D25" i="19" s="1"/>
  <c r="A26" i="19"/>
  <c r="D26" i="19" s="1"/>
  <c r="A27" i="19"/>
  <c r="D27" i="19" s="1"/>
  <c r="A28" i="19"/>
  <c r="D28" i="19" s="1"/>
  <c r="A29" i="19"/>
  <c r="D29" i="19" s="1"/>
  <c r="A30" i="19"/>
  <c r="D30" i="19" s="1"/>
  <c r="A31" i="19"/>
  <c r="D31" i="19" s="1"/>
  <c r="A32" i="19"/>
  <c r="D32" i="19" s="1"/>
  <c r="A33" i="19"/>
  <c r="D33" i="19" s="1"/>
  <c r="A18" i="19"/>
  <c r="D18" i="19" s="1"/>
  <c r="A3" i="19"/>
  <c r="D3" i="19" s="1"/>
  <c r="A4" i="19"/>
  <c r="D4" i="19" s="1"/>
  <c r="A5" i="19"/>
  <c r="D5" i="19" s="1"/>
  <c r="A6" i="19"/>
  <c r="D6" i="19" s="1"/>
  <c r="A7" i="19"/>
  <c r="D7" i="19" s="1"/>
  <c r="A8" i="19"/>
  <c r="D8" i="19" s="1"/>
  <c r="A9" i="19"/>
  <c r="D9" i="19" s="1"/>
  <c r="A10" i="19"/>
  <c r="D10" i="19" s="1"/>
  <c r="A11" i="19"/>
  <c r="D11" i="19" s="1"/>
  <c r="A12" i="19"/>
  <c r="D12" i="19" s="1"/>
  <c r="A13" i="19"/>
  <c r="D13" i="19" s="1"/>
  <c r="A14" i="19"/>
  <c r="D14" i="19" s="1"/>
  <c r="A15" i="19"/>
  <c r="D15" i="19" s="1"/>
  <c r="A16" i="19"/>
  <c r="D16" i="19" s="1"/>
  <c r="A17" i="19"/>
  <c r="D17" i="19" s="1"/>
  <c r="A2" i="19"/>
  <c r="D2" i="19" s="1"/>
  <c r="S41" i="18"/>
  <c r="S35" i="18"/>
  <c r="S16" i="18"/>
  <c r="S15" i="18"/>
  <c r="S11" i="18"/>
  <c r="Y11" i="18" s="1"/>
  <c r="W7" i="18"/>
  <c r="V7" i="18"/>
  <c r="U7" i="18"/>
  <c r="T7" i="18"/>
  <c r="R7" i="18"/>
  <c r="Q7" i="18"/>
  <c r="O7" i="18"/>
  <c r="N7" i="18"/>
  <c r="M7" i="18"/>
  <c r="L7" i="18"/>
  <c r="K7" i="18"/>
  <c r="J7" i="18"/>
  <c r="I7" i="18"/>
  <c r="D38" i="6"/>
  <c r="W94" i="11"/>
  <c r="L26" i="15"/>
  <c r="L17" i="15"/>
  <c r="L18" i="15"/>
  <c r="L19" i="15"/>
  <c r="L20" i="15"/>
  <c r="L21" i="15"/>
  <c r="L22" i="15"/>
  <c r="L25" i="15"/>
  <c r="L45" i="15"/>
  <c r="L48" i="15"/>
  <c r="L49" i="15"/>
  <c r="L54" i="15"/>
  <c r="L53" i="15"/>
  <c r="L23" i="15"/>
  <c r="L1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4" i="15"/>
  <c r="L10" i="15"/>
  <c r="L12" i="15"/>
  <c r="L13" i="15"/>
  <c r="L14" i="15"/>
  <c r="L15" i="15"/>
  <c r="L16" i="15"/>
  <c r="L9" i="15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4" i="16"/>
  <c r="I13" i="16"/>
  <c r="I12" i="16"/>
  <c r="I11" i="16"/>
  <c r="I10" i="16"/>
  <c r="I9" i="16"/>
  <c r="H6" i="16"/>
  <c r="C40" i="6"/>
  <c r="L57" i="15"/>
  <c r="L56" i="15"/>
  <c r="L55" i="15"/>
  <c r="L52" i="15"/>
  <c r="L51" i="15"/>
  <c r="L50" i="15"/>
  <c r="L47" i="15"/>
  <c r="L46" i="15"/>
  <c r="L44" i="15"/>
  <c r="L43" i="15"/>
  <c r="L42" i="15"/>
  <c r="L41" i="15"/>
  <c r="K6" i="15"/>
  <c r="C39" i="6"/>
  <c r="I6" i="16"/>
  <c r="E40" i="6"/>
  <c r="R10" i="13"/>
  <c r="E3961" i="20" s="1"/>
  <c r="W10" i="12"/>
  <c r="AD12" i="13"/>
  <c r="X12" i="13"/>
  <c r="E3519" i="20"/>
  <c r="E3815" i="20"/>
  <c r="E3704" i="20"/>
  <c r="E3593" i="20"/>
  <c r="E3741" i="20"/>
  <c r="E3482" i="20"/>
  <c r="E3778" i="20"/>
  <c r="E3667" i="20"/>
  <c r="E3630" i="20"/>
  <c r="E3556" i="20"/>
  <c r="E3445" i="20"/>
  <c r="E3924" i="20"/>
  <c r="R31" i="13"/>
  <c r="R15" i="13"/>
  <c r="X15" i="13" s="1"/>
  <c r="R16" i="13"/>
  <c r="E3965" i="20" s="1"/>
  <c r="R17" i="13"/>
  <c r="X17" i="13" s="1"/>
  <c r="R18" i="13"/>
  <c r="E3893" i="20" s="1"/>
  <c r="R19" i="13"/>
  <c r="X19" i="13" s="1"/>
  <c r="R20" i="13"/>
  <c r="X20" i="13" s="1"/>
  <c r="R21" i="13"/>
  <c r="E3896" i="20" s="1"/>
  <c r="R22" i="13"/>
  <c r="E3860" i="20" s="1"/>
  <c r="R23" i="13"/>
  <c r="E3898" i="20" s="1"/>
  <c r="R24" i="13"/>
  <c r="E3936" i="20" s="1"/>
  <c r="R25" i="13"/>
  <c r="E3937" i="20" s="1"/>
  <c r="R26" i="13"/>
  <c r="E3864" i="20" s="1"/>
  <c r="R27" i="13"/>
  <c r="E3902" i="20" s="1"/>
  <c r="R28" i="13"/>
  <c r="E3940" i="20" s="1"/>
  <c r="R29" i="13"/>
  <c r="E3978" i="20" s="1"/>
  <c r="W21" i="13"/>
  <c r="W22" i="13"/>
  <c r="W23" i="13"/>
  <c r="W24" i="13"/>
  <c r="W25" i="13"/>
  <c r="W10" i="13"/>
  <c r="X10" i="13"/>
  <c r="W49" i="13"/>
  <c r="R47" i="13"/>
  <c r="E3994" i="20" s="1"/>
  <c r="W48" i="13"/>
  <c r="R46" i="13"/>
  <c r="E3882" i="20" s="1"/>
  <c r="W47" i="13"/>
  <c r="R45" i="13"/>
  <c r="X45" i="13" s="1"/>
  <c r="W46" i="13"/>
  <c r="R44" i="13"/>
  <c r="W45" i="13"/>
  <c r="R43" i="13"/>
  <c r="E3916" i="20" s="1"/>
  <c r="W44" i="13"/>
  <c r="R42" i="13"/>
  <c r="E3878" i="20" s="1"/>
  <c r="W43" i="13"/>
  <c r="R41" i="13"/>
  <c r="E3988" i="20" s="1"/>
  <c r="W42" i="13"/>
  <c r="R40" i="13"/>
  <c r="W41" i="13"/>
  <c r="R39" i="13"/>
  <c r="E3986" i="20" s="1"/>
  <c r="W40" i="13"/>
  <c r="R38" i="13"/>
  <c r="X38" i="13" s="1"/>
  <c r="W39" i="13"/>
  <c r="R37" i="13"/>
  <c r="E3947" i="20" s="1"/>
  <c r="W38" i="13"/>
  <c r="R36" i="13"/>
  <c r="W37" i="13"/>
  <c r="R35" i="13"/>
  <c r="E3982" i="20" s="1"/>
  <c r="W36" i="13"/>
  <c r="R34" i="13"/>
  <c r="E3944" i="20" s="1"/>
  <c r="W35" i="13"/>
  <c r="R33" i="13"/>
  <c r="E3906" i="20" s="1"/>
  <c r="W34" i="13"/>
  <c r="R32" i="13"/>
  <c r="W33" i="13"/>
  <c r="W30" i="13"/>
  <c r="W29" i="13"/>
  <c r="W28" i="13"/>
  <c r="W27" i="13"/>
  <c r="W26" i="13"/>
  <c r="W20" i="13"/>
  <c r="W19" i="13"/>
  <c r="W18" i="13"/>
  <c r="W17" i="13"/>
  <c r="W16" i="13"/>
  <c r="W15" i="13"/>
  <c r="R14" i="13"/>
  <c r="W12" i="13"/>
  <c r="R12" i="13"/>
  <c r="E3889" i="20" s="1"/>
  <c r="W11" i="13"/>
  <c r="R11" i="13"/>
  <c r="W9" i="13"/>
  <c r="R9" i="13"/>
  <c r="E3849" i="20" s="1"/>
  <c r="V6" i="13"/>
  <c r="U6" i="13"/>
  <c r="T6" i="13"/>
  <c r="S6" i="13"/>
  <c r="Q6" i="13"/>
  <c r="P6" i="13"/>
  <c r="O6" i="13"/>
  <c r="N6" i="13"/>
  <c r="M6" i="13"/>
  <c r="L6" i="13"/>
  <c r="K6" i="13"/>
  <c r="J6" i="13"/>
  <c r="I6" i="13"/>
  <c r="H6" i="13"/>
  <c r="G6" i="13"/>
  <c r="X16" i="13"/>
  <c r="X36" i="13"/>
  <c r="E3946" i="20"/>
  <c r="E3909" i="20"/>
  <c r="E3983" i="20"/>
  <c r="E3872" i="20"/>
  <c r="E3853" i="20"/>
  <c r="X30" i="13"/>
  <c r="E3979" i="20"/>
  <c r="E3868" i="20"/>
  <c r="E3905" i="20"/>
  <c r="E3942" i="20"/>
  <c r="X22" i="13"/>
  <c r="E3971" i="20"/>
  <c r="E3934" i="20"/>
  <c r="E3907" i="20"/>
  <c r="E3948" i="20"/>
  <c r="E3985" i="20"/>
  <c r="E3915" i="20"/>
  <c r="E3989" i="20"/>
  <c r="E3956" i="20"/>
  <c r="E3919" i="20"/>
  <c r="X48" i="13"/>
  <c r="E3995" i="20"/>
  <c r="E3884" i="20"/>
  <c r="E3921" i="20"/>
  <c r="E3958" i="20"/>
  <c r="X9" i="13"/>
  <c r="E3923" i="20"/>
  <c r="E3932" i="20"/>
  <c r="E3875" i="20"/>
  <c r="E3949" i="20"/>
  <c r="X28" i="13"/>
  <c r="E3953" i="20"/>
  <c r="E3883" i="20"/>
  <c r="E3957" i="20"/>
  <c r="E3939" i="20"/>
  <c r="E3865" i="20"/>
  <c r="E3976" i="20"/>
  <c r="E3857" i="20"/>
  <c r="E3894" i="20"/>
  <c r="E3968" i="20"/>
  <c r="X11" i="13"/>
  <c r="E3962" i="20"/>
  <c r="E3851" i="20"/>
  <c r="E3925" i="20"/>
  <c r="E3888" i="20"/>
  <c r="E3938" i="20"/>
  <c r="E3901" i="20"/>
  <c r="X40" i="13"/>
  <c r="E3987" i="20"/>
  <c r="E3876" i="20"/>
  <c r="E3950" i="20"/>
  <c r="E3913" i="20"/>
  <c r="E3892" i="20"/>
  <c r="E3966" i="20"/>
  <c r="X44" i="13"/>
  <c r="E3954" i="20"/>
  <c r="E3917" i="20"/>
  <c r="E3991" i="20"/>
  <c r="E3880" i="20"/>
  <c r="X25" i="13"/>
  <c r="E3900" i="20"/>
  <c r="E3963" i="20"/>
  <c r="E3852" i="20"/>
  <c r="E3926" i="20"/>
  <c r="X24" i="13"/>
  <c r="E3899" i="20"/>
  <c r="E3973" i="20"/>
  <c r="E3862" i="20"/>
  <c r="E3891" i="20"/>
  <c r="E3928" i="20"/>
  <c r="X49" i="13"/>
  <c r="E3922" i="20"/>
  <c r="E3996" i="20"/>
  <c r="E3885" i="20"/>
  <c r="E3959" i="20"/>
  <c r="X23" i="13"/>
  <c r="E3972" i="20"/>
  <c r="E3861" i="20"/>
  <c r="D40" i="6"/>
  <c r="R10" i="12"/>
  <c r="X10" i="12" s="1"/>
  <c r="W11" i="12"/>
  <c r="W12" i="12"/>
  <c r="W14" i="12"/>
  <c r="W16" i="12"/>
  <c r="R53" i="12"/>
  <c r="X53" i="12" s="1"/>
  <c r="R43" i="12"/>
  <c r="R44" i="12"/>
  <c r="R45" i="12"/>
  <c r="E3367" i="20" s="1"/>
  <c r="R46" i="12"/>
  <c r="E3255" i="20" s="1"/>
  <c r="R49" i="12"/>
  <c r="R50" i="12"/>
  <c r="X50" i="12" s="1"/>
  <c r="R51" i="12"/>
  <c r="X51" i="12" s="1"/>
  <c r="R52" i="12"/>
  <c r="X52" i="12" s="1"/>
  <c r="R54" i="12"/>
  <c r="R55" i="12"/>
  <c r="R56" i="12"/>
  <c r="X56" i="12" s="1"/>
  <c r="R39" i="12"/>
  <c r="E3364" i="20" s="1"/>
  <c r="R40" i="12"/>
  <c r="E3217" i="20" s="1"/>
  <c r="R41" i="12"/>
  <c r="E3288" i="20" s="1"/>
  <c r="W53" i="12"/>
  <c r="W51" i="12"/>
  <c r="W52" i="12"/>
  <c r="W50" i="12"/>
  <c r="W49" i="12"/>
  <c r="W46" i="12"/>
  <c r="W47" i="12"/>
  <c r="W45" i="12"/>
  <c r="W39" i="12"/>
  <c r="W56" i="12"/>
  <c r="W55" i="12"/>
  <c r="W54" i="12"/>
  <c r="W44" i="12"/>
  <c r="W43" i="12"/>
  <c r="W42" i="12"/>
  <c r="W38" i="12"/>
  <c r="R38" i="12"/>
  <c r="X37" i="12"/>
  <c r="V7" i="12"/>
  <c r="U7" i="12"/>
  <c r="Q7" i="12"/>
  <c r="P7" i="12"/>
  <c r="M7" i="12"/>
  <c r="L7" i="12"/>
  <c r="K7" i="12"/>
  <c r="J7" i="12"/>
  <c r="I7" i="12"/>
  <c r="H7" i="12"/>
  <c r="G7" i="12"/>
  <c r="W130" i="11"/>
  <c r="W129" i="11"/>
  <c r="E1365" i="20"/>
  <c r="W128" i="11"/>
  <c r="W127" i="11"/>
  <c r="E1447" i="20"/>
  <c r="W126" i="11"/>
  <c r="W125" i="11"/>
  <c r="W124" i="11"/>
  <c r="W123" i="11"/>
  <c r="E1443" i="20"/>
  <c r="W122" i="11"/>
  <c r="W121" i="11"/>
  <c r="W120" i="11"/>
  <c r="E1440" i="20"/>
  <c r="W118" i="11"/>
  <c r="R118" i="11"/>
  <c r="X118" i="11" s="1"/>
  <c r="W117" i="11"/>
  <c r="W107" i="11"/>
  <c r="E1381" i="20"/>
  <c r="W106" i="11"/>
  <c r="E1380" i="20"/>
  <c r="W105" i="11"/>
  <c r="E1407" i="20"/>
  <c r="W104" i="11"/>
  <c r="X104" i="11"/>
  <c r="W103" i="11"/>
  <c r="W102" i="11"/>
  <c r="E1432" i="20"/>
  <c r="W101" i="11"/>
  <c r="W100" i="11"/>
  <c r="W99" i="11"/>
  <c r="E1401" i="20"/>
  <c r="W98" i="11"/>
  <c r="E1400" i="20"/>
  <c r="W97" i="11"/>
  <c r="E1371" i="20"/>
  <c r="W96" i="11"/>
  <c r="R94" i="11"/>
  <c r="U7" i="11"/>
  <c r="T7" i="11"/>
  <c r="S7" i="11"/>
  <c r="N7" i="11"/>
  <c r="M7" i="11"/>
  <c r="L7" i="11"/>
  <c r="K7" i="11"/>
  <c r="J7" i="11"/>
  <c r="I7" i="11"/>
  <c r="H7" i="11"/>
  <c r="G7" i="11"/>
  <c r="X54" i="12"/>
  <c r="E3248" i="20"/>
  <c r="E3318" i="20"/>
  <c r="E3283" i="20"/>
  <c r="E3396" i="20"/>
  <c r="E3237" i="20"/>
  <c r="E3307" i="20"/>
  <c r="E3272" i="20"/>
  <c r="E3385" i="20"/>
  <c r="E3229" i="20"/>
  <c r="E3299" i="20"/>
  <c r="E3264" i="20"/>
  <c r="E3377" i="20"/>
  <c r="E3247" i="20"/>
  <c r="E3317" i="20"/>
  <c r="E3282" i="20"/>
  <c r="E3395" i="20"/>
  <c r="E3228" i="20"/>
  <c r="E3298" i="20"/>
  <c r="E3263" i="20"/>
  <c r="E3376" i="20"/>
  <c r="E3227" i="20"/>
  <c r="E3297" i="20"/>
  <c r="E3262" i="20"/>
  <c r="E3375" i="20"/>
  <c r="E3280" i="20"/>
  <c r="E3393" i="20"/>
  <c r="E3245" i="20"/>
  <c r="E3315" i="20"/>
  <c r="E3259" i="20"/>
  <c r="E3372" i="20"/>
  <c r="E3224" i="20"/>
  <c r="E3294" i="20"/>
  <c r="E3279" i="20"/>
  <c r="E3392" i="20"/>
  <c r="E3244" i="20"/>
  <c r="E3314" i="20"/>
  <c r="E3221" i="20"/>
  <c r="E3291" i="20"/>
  <c r="E3256" i="20"/>
  <c r="E3369" i="20"/>
  <c r="E3261" i="20"/>
  <c r="E3374" i="20"/>
  <c r="E3226" i="20"/>
  <c r="E3296" i="20"/>
  <c r="X49" i="12"/>
  <c r="E3278" i="20"/>
  <c r="E3391" i="20"/>
  <c r="E3243" i="20"/>
  <c r="E3313" i="20"/>
  <c r="E3258" i="20"/>
  <c r="E3371" i="20"/>
  <c r="E3223" i="20"/>
  <c r="E3293" i="20"/>
  <c r="E3251" i="20"/>
  <c r="E3216" i="20"/>
  <c r="E3281" i="20"/>
  <c r="E3394" i="20"/>
  <c r="E3246" i="20"/>
  <c r="E3316" i="20"/>
  <c r="E3270" i="20"/>
  <c r="E3383" i="20"/>
  <c r="E3235" i="20"/>
  <c r="E3305" i="20"/>
  <c r="X40" i="12"/>
  <c r="E3269" i="20"/>
  <c r="E3382" i="20"/>
  <c r="E3234" i="20"/>
  <c r="E3304" i="20"/>
  <c r="X47" i="12"/>
  <c r="E3241" i="20"/>
  <c r="E3311" i="20"/>
  <c r="E3276" i="20"/>
  <c r="E3389" i="20"/>
  <c r="E3219" i="20"/>
  <c r="E3254" i="20"/>
  <c r="E3277" i="20"/>
  <c r="E3390" i="20"/>
  <c r="E3242" i="20"/>
  <c r="E3312" i="20"/>
  <c r="X39" i="12"/>
  <c r="E3268" i="20"/>
  <c r="E3381" i="20"/>
  <c r="E3233" i="20"/>
  <c r="E3303" i="20"/>
  <c r="E3240" i="20"/>
  <c r="E3310" i="20"/>
  <c r="E3275" i="20"/>
  <c r="E3388" i="20"/>
  <c r="E3220" i="20"/>
  <c r="E3290" i="20"/>
  <c r="X42" i="12"/>
  <c r="E3271" i="20"/>
  <c r="E3384" i="20"/>
  <c r="E3236" i="20"/>
  <c r="E3306" i="20"/>
  <c r="E3250" i="20"/>
  <c r="E3320" i="20"/>
  <c r="E3285" i="20"/>
  <c r="E3398" i="20"/>
  <c r="E3239" i="20"/>
  <c r="E3309" i="20"/>
  <c r="E3274" i="20"/>
  <c r="E3387" i="20"/>
  <c r="E3231" i="20"/>
  <c r="E3301" i="20"/>
  <c r="E3266" i="20"/>
  <c r="E3379" i="20"/>
  <c r="E3218" i="20"/>
  <c r="E3253" i="20"/>
  <c r="E3267" i="20"/>
  <c r="E3380" i="20"/>
  <c r="E3232" i="20"/>
  <c r="E3302" i="20"/>
  <c r="E3260" i="20"/>
  <c r="E3373" i="20"/>
  <c r="E3225" i="20"/>
  <c r="E3295" i="20"/>
  <c r="E3257" i="20"/>
  <c r="E3370" i="20"/>
  <c r="E3222" i="20"/>
  <c r="E3292" i="20"/>
  <c r="X55" i="12"/>
  <c r="E3249" i="20"/>
  <c r="E3319" i="20"/>
  <c r="E3284" i="20"/>
  <c r="E3397" i="20"/>
  <c r="X44" i="12"/>
  <c r="E3238" i="20"/>
  <c r="E3308" i="20"/>
  <c r="E3273" i="20"/>
  <c r="E3386" i="20"/>
  <c r="E3230" i="20"/>
  <c r="E3300" i="20"/>
  <c r="E3265" i="20"/>
  <c r="E3378" i="20"/>
  <c r="E3365" i="20"/>
  <c r="X94" i="11"/>
  <c r="E1348" i="20"/>
  <c r="E1435" i="20"/>
  <c r="E1379" i="20"/>
  <c r="E1431" i="20"/>
  <c r="E1403" i="20"/>
  <c r="E1375" i="20"/>
  <c r="E1347" i="20"/>
  <c r="X105" i="11"/>
  <c r="E1353" i="20"/>
  <c r="E1437" i="20"/>
  <c r="E1409" i="20"/>
  <c r="E1427" i="20"/>
  <c r="E1410" i="20"/>
  <c r="E1382" i="20"/>
  <c r="E1354" i="20"/>
  <c r="E1438" i="20"/>
  <c r="X96" i="11"/>
  <c r="E1396" i="20"/>
  <c r="E1359" i="20"/>
  <c r="X101" i="11"/>
  <c r="E1377" i="20"/>
  <c r="E1373" i="20"/>
  <c r="E1345" i="20"/>
  <c r="X102" i="11"/>
  <c r="E1350" i="20"/>
  <c r="E1378" i="20"/>
  <c r="X107" i="11"/>
  <c r="E1411" i="20"/>
  <c r="E1383" i="20"/>
  <c r="E1355" i="20"/>
  <c r="E1439" i="20"/>
  <c r="E1441" i="20"/>
  <c r="E1422" i="20"/>
  <c r="E1453" i="20"/>
  <c r="E1418" i="20"/>
  <c r="X123" i="11"/>
  <c r="X129" i="11"/>
  <c r="E1442" i="20"/>
  <c r="E1445" i="20"/>
  <c r="X128" i="11"/>
  <c r="E1385" i="20"/>
  <c r="E1413" i="20"/>
  <c r="E1394" i="20"/>
  <c r="E1451" i="20"/>
  <c r="E1423" i="20"/>
  <c r="E1395" i="20"/>
  <c r="E1367" i="20"/>
  <c r="X122" i="11"/>
  <c r="E1361" i="20"/>
  <c r="E1360" i="20"/>
  <c r="E1444" i="20"/>
  <c r="E1416" i="20"/>
  <c r="E1388" i="20"/>
  <c r="X130" i="11"/>
  <c r="E1425" i="20"/>
  <c r="E1397" i="20"/>
  <c r="E1369" i="20"/>
  <c r="X124" i="11"/>
  <c r="E1391" i="20"/>
  <c r="E1363" i="20"/>
  <c r="E1421" i="20"/>
  <c r="E1393" i="20"/>
  <c r="E1449" i="20"/>
  <c r="X117" i="11"/>
  <c r="V46" i="3"/>
  <c r="V18" i="3"/>
  <c r="V19" i="3"/>
  <c r="V20" i="3"/>
  <c r="V21" i="3"/>
  <c r="V22" i="3"/>
  <c r="V23" i="3"/>
  <c r="V25" i="3"/>
  <c r="V26" i="3"/>
  <c r="V56" i="3"/>
  <c r="V57" i="3"/>
  <c r="V58" i="3"/>
  <c r="V59" i="3"/>
  <c r="V60" i="3"/>
  <c r="V61" i="3"/>
  <c r="V62" i="3"/>
  <c r="W58" i="3"/>
  <c r="E801" i="20"/>
  <c r="E905" i="20"/>
  <c r="E749" i="20"/>
  <c r="E853" i="20"/>
  <c r="W57" i="3"/>
  <c r="E852" i="20"/>
  <c r="E800" i="20"/>
  <c r="E748" i="20"/>
  <c r="E904" i="20"/>
  <c r="W56" i="3"/>
  <c r="E903" i="20"/>
  <c r="E851" i="20"/>
  <c r="E799" i="20"/>
  <c r="E747" i="20"/>
  <c r="E901" i="20"/>
  <c r="E849" i="20"/>
  <c r="E797" i="20"/>
  <c r="E745" i="20"/>
  <c r="W25" i="3"/>
  <c r="E744" i="20"/>
  <c r="E796" i="20"/>
  <c r="E848" i="20"/>
  <c r="E900" i="20"/>
  <c r="W61" i="3"/>
  <c r="E856" i="20"/>
  <c r="E752" i="20"/>
  <c r="E908" i="20"/>
  <c r="E804" i="20"/>
  <c r="W60" i="3"/>
  <c r="E855" i="20"/>
  <c r="E751" i="20"/>
  <c r="E907" i="20"/>
  <c r="E803" i="20"/>
  <c r="W62" i="3"/>
  <c r="E805" i="20"/>
  <c r="E857" i="20"/>
  <c r="E753" i="20"/>
  <c r="E909" i="20"/>
  <c r="E854" i="20"/>
  <c r="E750" i="20"/>
  <c r="E906" i="20"/>
  <c r="E802" i="20"/>
  <c r="W18" i="3"/>
  <c r="E790" i="20"/>
  <c r="E894" i="20"/>
  <c r="E738" i="20"/>
  <c r="E842" i="20"/>
  <c r="W19" i="3"/>
  <c r="E843" i="20"/>
  <c r="E791" i="20"/>
  <c r="E895" i="20"/>
  <c r="E739" i="20"/>
  <c r="W46" i="3"/>
  <c r="E840" i="20"/>
  <c r="E788" i="20"/>
  <c r="E736" i="20"/>
  <c r="E892" i="20"/>
  <c r="E893" i="20"/>
  <c r="E841" i="20"/>
  <c r="E789" i="20"/>
  <c r="E737" i="20"/>
  <c r="W21" i="3"/>
  <c r="E793" i="20"/>
  <c r="E741" i="20"/>
  <c r="E897" i="20"/>
  <c r="E845" i="20"/>
  <c r="W20" i="3"/>
  <c r="E740" i="20"/>
  <c r="E792" i="20"/>
  <c r="E844" i="20"/>
  <c r="E896" i="20"/>
  <c r="W23" i="3"/>
  <c r="E743" i="20"/>
  <c r="E795" i="20"/>
  <c r="E847" i="20"/>
  <c r="E899" i="20"/>
  <c r="W22" i="3"/>
  <c r="E742" i="20"/>
  <c r="E794" i="20"/>
  <c r="E846" i="20"/>
  <c r="E898" i="20"/>
  <c r="E874" i="20"/>
  <c r="E822" i="20"/>
  <c r="E718" i="20"/>
  <c r="E770" i="20"/>
  <c r="W26" i="3"/>
  <c r="W59" i="3"/>
  <c r="E798" i="20"/>
  <c r="E902" i="20"/>
  <c r="E746" i="20"/>
  <c r="E850" i="20"/>
  <c r="W8" i="3"/>
  <c r="Q27" i="3"/>
  <c r="V8" i="3"/>
  <c r="V9" i="3"/>
  <c r="V10" i="3"/>
  <c r="V11" i="3"/>
  <c r="V12" i="3"/>
  <c r="V13" i="3"/>
  <c r="V14" i="3"/>
  <c r="V15" i="3"/>
  <c r="V36" i="3"/>
  <c r="V37" i="3"/>
  <c r="V38" i="3"/>
  <c r="V39" i="3"/>
  <c r="V40" i="3"/>
  <c r="V41" i="3"/>
  <c r="V42" i="3"/>
  <c r="V43" i="3"/>
  <c r="V44" i="3"/>
  <c r="H6" i="1"/>
  <c r="I6" i="1"/>
  <c r="J6" i="1"/>
  <c r="K6" i="1"/>
  <c r="L6" i="1"/>
  <c r="M6" i="1"/>
  <c r="E112" i="19" s="1"/>
  <c r="N6" i="1"/>
  <c r="E125" i="19" s="1"/>
  <c r="O6" i="1"/>
  <c r="G6" i="1"/>
  <c r="G5" i="3"/>
  <c r="H5" i="3"/>
  <c r="I5" i="3"/>
  <c r="J5" i="3"/>
  <c r="K5" i="3"/>
  <c r="L5" i="3"/>
  <c r="M5" i="3"/>
  <c r="N5" i="3"/>
  <c r="O5" i="3"/>
  <c r="P5" i="3"/>
  <c r="R5" i="3"/>
  <c r="S5" i="3"/>
  <c r="T5" i="3"/>
  <c r="U5" i="3"/>
  <c r="F5" i="3"/>
  <c r="P10" i="1"/>
  <c r="Q10" i="1"/>
  <c r="P11" i="1"/>
  <c r="Q11" i="1" s="1"/>
  <c r="P12" i="1"/>
  <c r="Q12" i="1" s="1"/>
  <c r="P13" i="1"/>
  <c r="Q13" i="1" s="1"/>
  <c r="P14" i="1"/>
  <c r="Q14" i="1" s="1"/>
  <c r="P15" i="1"/>
  <c r="Q15" i="1"/>
  <c r="P24" i="1"/>
  <c r="Q24" i="1" s="1"/>
  <c r="P23" i="1"/>
  <c r="Q23" i="1"/>
  <c r="P22" i="1"/>
  <c r="Q22" i="1" s="1"/>
  <c r="P21" i="1"/>
  <c r="Q21" i="1" s="1"/>
  <c r="P20" i="1"/>
  <c r="Q20" i="1"/>
  <c r="P9" i="1"/>
  <c r="Q9" i="1" s="1"/>
  <c r="P16" i="1"/>
  <c r="Q16" i="1" s="1"/>
  <c r="P17" i="1"/>
  <c r="Q17" i="1" s="1"/>
  <c r="P18" i="1"/>
  <c r="Q18" i="1" s="1"/>
  <c r="P19" i="1"/>
  <c r="Q19" i="1" s="1"/>
  <c r="W10" i="3"/>
  <c r="E772" i="20"/>
  <c r="E876" i="20"/>
  <c r="E720" i="20"/>
  <c r="E824" i="20"/>
  <c r="W14" i="3"/>
  <c r="E776" i="20"/>
  <c r="E880" i="20"/>
  <c r="E724" i="20"/>
  <c r="E828" i="20"/>
  <c r="W15" i="3"/>
  <c r="E725" i="20"/>
  <c r="E829" i="20"/>
  <c r="E777" i="20"/>
  <c r="E881" i="20"/>
  <c r="W11" i="3"/>
  <c r="E773" i="20"/>
  <c r="E877" i="20"/>
  <c r="E721" i="20"/>
  <c r="E825" i="20"/>
  <c r="W41" i="3"/>
  <c r="E888" i="20"/>
  <c r="E836" i="20"/>
  <c r="E784" i="20"/>
  <c r="E732" i="20"/>
  <c r="W42" i="3"/>
  <c r="E889" i="20"/>
  <c r="E837" i="20"/>
  <c r="E785" i="20"/>
  <c r="E733" i="20"/>
  <c r="W44" i="3"/>
  <c r="E735" i="20"/>
  <c r="E891" i="20"/>
  <c r="E839" i="20"/>
  <c r="E787" i="20"/>
  <c r="W43" i="3"/>
  <c r="E890" i="20"/>
  <c r="E838" i="20"/>
  <c r="E786" i="20"/>
  <c r="E734" i="20"/>
  <c r="W40" i="3"/>
  <c r="E887" i="20"/>
  <c r="E835" i="20"/>
  <c r="E783" i="20"/>
  <c r="E731" i="20"/>
  <c r="W37" i="3"/>
  <c r="E728" i="20"/>
  <c r="E780" i="20"/>
  <c r="E832" i="20"/>
  <c r="E884" i="20"/>
  <c r="W39" i="3"/>
  <c r="E834" i="20"/>
  <c r="E886" i="20"/>
  <c r="E730" i="20"/>
  <c r="E782" i="20"/>
  <c r="W36" i="3"/>
  <c r="E831" i="20"/>
  <c r="E883" i="20"/>
  <c r="E727" i="20"/>
  <c r="E779" i="20"/>
  <c r="W38" i="3"/>
  <c r="E781" i="20"/>
  <c r="E833" i="20"/>
  <c r="E885" i="20"/>
  <c r="E729" i="20"/>
  <c r="E778" i="20"/>
  <c r="E830" i="20"/>
  <c r="E726" i="20"/>
  <c r="E882" i="20"/>
  <c r="W13" i="3"/>
  <c r="E827" i="20"/>
  <c r="E879" i="20"/>
  <c r="E723" i="20"/>
  <c r="E775" i="20"/>
  <c r="W12" i="3"/>
  <c r="E826" i="20"/>
  <c r="E722" i="20"/>
  <c r="E878" i="20"/>
  <c r="E774" i="20"/>
  <c r="W9" i="3"/>
  <c r="E719" i="20"/>
  <c r="E823" i="20"/>
  <c r="E771" i="20"/>
  <c r="E875" i="20"/>
  <c r="E131" i="19"/>
  <c r="E133" i="19"/>
  <c r="E135" i="19"/>
  <c r="E137" i="19"/>
  <c r="E139" i="19"/>
  <c r="E141" i="19"/>
  <c r="E143" i="19"/>
  <c r="E145" i="19"/>
  <c r="E132" i="19"/>
  <c r="E134" i="19"/>
  <c r="E136" i="19"/>
  <c r="E138" i="19"/>
  <c r="E140" i="19"/>
  <c r="E142" i="19"/>
  <c r="E144" i="19"/>
  <c r="E130" i="19"/>
  <c r="B129" i="20"/>
  <c r="B128" i="20"/>
  <c r="B127" i="20"/>
  <c r="B126" i="20"/>
  <c r="B125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9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E115" i="19"/>
  <c r="E117" i="19"/>
  <c r="E121" i="19"/>
  <c r="E123" i="19"/>
  <c r="E129" i="19"/>
  <c r="E116" i="19"/>
  <c r="E118" i="19"/>
  <c r="E122" i="19"/>
  <c r="E124" i="19"/>
  <c r="E114" i="19"/>
  <c r="L6" i="15" l="1"/>
  <c r="E39" i="6" s="1"/>
  <c r="D366" i="19"/>
  <c r="D600" i="19"/>
  <c r="D609" i="19"/>
  <c r="D612" i="19"/>
  <c r="D633" i="19"/>
  <c r="D642" i="19"/>
  <c r="D648" i="19"/>
  <c r="D1860" i="19"/>
  <c r="D344" i="19"/>
  <c r="D994" i="19"/>
  <c r="D1009" i="19"/>
  <c r="D1018" i="19"/>
  <c r="D1099" i="19"/>
  <c r="D1497" i="19"/>
  <c r="D1548" i="19"/>
  <c r="D1852" i="19"/>
  <c r="D1962" i="19"/>
  <c r="D565" i="19"/>
  <c r="D568" i="19"/>
  <c r="D574" i="19"/>
  <c r="D1503" i="19"/>
  <c r="D1532" i="19"/>
  <c r="D1541" i="19"/>
  <c r="D1969" i="19"/>
  <c r="D896" i="19"/>
  <c r="D1006" i="19"/>
  <c r="D562" i="19"/>
  <c r="D1988" i="19"/>
  <c r="D1842" i="19"/>
  <c r="D652" i="19"/>
  <c r="D1077" i="19"/>
  <c r="D1071" i="19"/>
  <c r="D1755" i="19"/>
  <c r="D1078" i="19"/>
  <c r="D1972" i="19"/>
  <c r="D1036" i="19"/>
  <c r="D1096" i="19"/>
  <c r="D1737" i="19"/>
  <c r="D1525" i="19"/>
  <c r="D1005" i="19"/>
  <c r="D1015" i="19"/>
  <c r="D1045" i="19"/>
  <c r="D1105" i="19"/>
  <c r="D1712" i="19"/>
  <c r="D1744" i="19"/>
  <c r="D3444" i="19"/>
  <c r="D3428" i="19"/>
  <c r="D3420" i="19"/>
  <c r="D3514" i="19"/>
  <c r="D3506" i="19"/>
  <c r="D3498" i="19"/>
  <c r="D3482" i="19"/>
  <c r="D3474" i="19"/>
  <c r="D1816" i="19"/>
  <c r="D1606" i="19"/>
  <c r="D3018" i="19"/>
  <c r="D3126" i="19"/>
  <c r="D3188" i="19"/>
  <c r="D3180" i="19"/>
  <c r="D1081" i="19"/>
  <c r="D1766" i="19"/>
  <c r="D2014" i="19"/>
  <c r="D1558" i="19"/>
  <c r="D1884" i="19"/>
  <c r="D2360" i="19"/>
  <c r="E3990" i="20"/>
  <c r="E3993" i="20"/>
  <c r="E3870" i="20"/>
  <c r="E3908" i="20"/>
  <c r="X46" i="13"/>
  <c r="E3945" i="20"/>
  <c r="E3952" i="20"/>
  <c r="X43" i="13"/>
  <c r="X39" i="13"/>
  <c r="E3871" i="20"/>
  <c r="E3992" i="20"/>
  <c r="X47" i="13"/>
  <c r="X35" i="13"/>
  <c r="E3914" i="20"/>
  <c r="E3879" i="20"/>
  <c r="E3881" i="20"/>
  <c r="X41" i="13"/>
  <c r="X42" i="13"/>
  <c r="E3981" i="20"/>
  <c r="E3955" i="20"/>
  <c r="E3873" i="20"/>
  <c r="E3920" i="20"/>
  <c r="E3912" i="20"/>
  <c r="E3911" i="20"/>
  <c r="X34" i="13"/>
  <c r="X33" i="13"/>
  <c r="E3918" i="20"/>
  <c r="E3984" i="20"/>
  <c r="E3951" i="20"/>
  <c r="E3874" i="20"/>
  <c r="E3943" i="20"/>
  <c r="E3910" i="20"/>
  <c r="E3869" i="20"/>
  <c r="E3980" i="20"/>
  <c r="E3877" i="20"/>
  <c r="X37" i="13"/>
  <c r="S46" i="18"/>
  <c r="E4338" i="20"/>
  <c r="E4369" i="20"/>
  <c r="E4400" i="20"/>
  <c r="E4431" i="20"/>
  <c r="E4462" i="20"/>
  <c r="E4245" i="20"/>
  <c r="E4493" i="20"/>
  <c r="E4276" i="20"/>
  <c r="E4524" i="20"/>
  <c r="E4307" i="20"/>
  <c r="E4555" i="20"/>
  <c r="E3977" i="20"/>
  <c r="E3895" i="20"/>
  <c r="E3866" i="20"/>
  <c r="E3969" i="20"/>
  <c r="E3897" i="20"/>
  <c r="E3927" i="20"/>
  <c r="E3935" i="20"/>
  <c r="E3975" i="20"/>
  <c r="E3858" i="20"/>
  <c r="E3941" i="20"/>
  <c r="E3890" i="20"/>
  <c r="E3964" i="20"/>
  <c r="E3863" i="20"/>
  <c r="X27" i="13"/>
  <c r="E3903" i="20"/>
  <c r="E3974" i="20"/>
  <c r="E3855" i="20"/>
  <c r="E3930" i="20"/>
  <c r="E3856" i="20"/>
  <c r="X26" i="13"/>
  <c r="E3859" i="20"/>
  <c r="E3854" i="20"/>
  <c r="E3929" i="20"/>
  <c r="E3967" i="20"/>
  <c r="E3931" i="20"/>
  <c r="X21" i="13"/>
  <c r="X18" i="13"/>
  <c r="E3933" i="20"/>
  <c r="X29" i="13"/>
  <c r="E3970" i="20"/>
  <c r="E3904" i="20"/>
  <c r="E3867" i="20"/>
  <c r="S45" i="18"/>
  <c r="E4275" i="20"/>
  <c r="E4399" i="20"/>
  <c r="E4523" i="20"/>
  <c r="E4461" i="20"/>
  <c r="E4306" i="20"/>
  <c r="E4430" i="20"/>
  <c r="E4554" i="20"/>
  <c r="E4244" i="20"/>
  <c r="E4368" i="20"/>
  <c r="E4492" i="20"/>
  <c r="E4337" i="20"/>
  <c r="E3960" i="20"/>
  <c r="E3887" i="20"/>
  <c r="E3886" i="20"/>
  <c r="E3850" i="20"/>
  <c r="S38" i="18"/>
  <c r="E4426" i="20"/>
  <c r="E4271" i="20"/>
  <c r="E4519" i="20"/>
  <c r="E4364" i="20"/>
  <c r="E4457" i="20"/>
  <c r="E4302" i="20"/>
  <c r="E4550" i="20"/>
  <c r="E4395" i="20"/>
  <c r="E4240" i="20"/>
  <c r="E4488" i="20"/>
  <c r="E4333" i="20"/>
  <c r="S33" i="18"/>
  <c r="E4266" i="20"/>
  <c r="E4328" i="20"/>
  <c r="E4390" i="20"/>
  <c r="E4452" i="20"/>
  <c r="E4514" i="20"/>
  <c r="E4235" i="20"/>
  <c r="E4297" i="20"/>
  <c r="E4359" i="20"/>
  <c r="E4421" i="20"/>
  <c r="E4483" i="20"/>
  <c r="E4545" i="20"/>
  <c r="E4389" i="20"/>
  <c r="E4420" i="20"/>
  <c r="E4451" i="20"/>
  <c r="E4234" i="20"/>
  <c r="E4482" i="20"/>
  <c r="E4265" i="20"/>
  <c r="E4513" i="20"/>
  <c r="E4296" i="20"/>
  <c r="E4544" i="20"/>
  <c r="E4327" i="20"/>
  <c r="E4358" i="20"/>
  <c r="E4233" i="20"/>
  <c r="E4481" i="20"/>
  <c r="E4450" i="20"/>
  <c r="E4419" i="20"/>
  <c r="E4388" i="20"/>
  <c r="E4357" i="20"/>
  <c r="E4326" i="20"/>
  <c r="E4295" i="20"/>
  <c r="E4543" i="20"/>
  <c r="E4264" i="20"/>
  <c r="E4512" i="20"/>
  <c r="E4449" i="20"/>
  <c r="E4418" i="20"/>
  <c r="E4387" i="20"/>
  <c r="E4356" i="20"/>
  <c r="E4325" i="20"/>
  <c r="E4294" i="20"/>
  <c r="E4542" i="20"/>
  <c r="E4263" i="20"/>
  <c r="E4511" i="20"/>
  <c r="E4232" i="20"/>
  <c r="E4480" i="20"/>
  <c r="E4417" i="20"/>
  <c r="E4386" i="20"/>
  <c r="E4355" i="20"/>
  <c r="E4324" i="20"/>
  <c r="E4293" i="20"/>
  <c r="E4541" i="20"/>
  <c r="E4262" i="20"/>
  <c r="E4510" i="20"/>
  <c r="E4231" i="20"/>
  <c r="E4479" i="20"/>
  <c r="E4448" i="20"/>
  <c r="E4230" i="20"/>
  <c r="E4478" i="20"/>
  <c r="E4261" i="20"/>
  <c r="E4509" i="20"/>
  <c r="E4292" i="20"/>
  <c r="E4540" i="20"/>
  <c r="E4323" i="20"/>
  <c r="E4354" i="20"/>
  <c r="E4385" i="20"/>
  <c r="E4416" i="20"/>
  <c r="E4447" i="20"/>
  <c r="E4229" i="20"/>
  <c r="E4291" i="20"/>
  <c r="E4353" i="20"/>
  <c r="E4415" i="20"/>
  <c r="E4477" i="20"/>
  <c r="E4539" i="20"/>
  <c r="E4260" i="20"/>
  <c r="E4322" i="20"/>
  <c r="E4384" i="20"/>
  <c r="E4446" i="20"/>
  <c r="E4508" i="20"/>
  <c r="E4257" i="20"/>
  <c r="E4319" i="20"/>
  <c r="E4381" i="20"/>
  <c r="E4443" i="20"/>
  <c r="E4505" i="20"/>
  <c r="E4226" i="20"/>
  <c r="E4288" i="20"/>
  <c r="E4350" i="20"/>
  <c r="E4412" i="20"/>
  <c r="E4474" i="20"/>
  <c r="E4536" i="20"/>
  <c r="E4227" i="20"/>
  <c r="E4289" i="20"/>
  <c r="E4351" i="20"/>
  <c r="E4413" i="20"/>
  <c r="E4475" i="20"/>
  <c r="E4537" i="20"/>
  <c r="E4258" i="20"/>
  <c r="E4320" i="20"/>
  <c r="E4382" i="20"/>
  <c r="E4444" i="20"/>
  <c r="E4506" i="20"/>
  <c r="S25" i="18"/>
  <c r="E4228" i="20"/>
  <c r="E4290" i="20"/>
  <c r="E4352" i="20"/>
  <c r="E4414" i="20"/>
  <c r="E4476" i="20"/>
  <c r="E4538" i="20"/>
  <c r="E4259" i="20"/>
  <c r="E4321" i="20"/>
  <c r="E4383" i="20"/>
  <c r="E4445" i="20"/>
  <c r="E4507" i="20"/>
  <c r="S22" i="18"/>
  <c r="E4256" i="20"/>
  <c r="E4318" i="20"/>
  <c r="E4380" i="20"/>
  <c r="E4442" i="20"/>
  <c r="E4504" i="20"/>
  <c r="E4225" i="20"/>
  <c r="E4287" i="20"/>
  <c r="E4349" i="20"/>
  <c r="E4411" i="20"/>
  <c r="E4473" i="20"/>
  <c r="E4535" i="20"/>
  <c r="S26" i="18"/>
  <c r="E4392" i="20"/>
  <c r="E4299" i="20"/>
  <c r="E4547" i="20"/>
  <c r="E4454" i="20"/>
  <c r="E4361" i="20"/>
  <c r="E4268" i="20"/>
  <c r="E4516" i="20"/>
  <c r="E4423" i="20"/>
  <c r="E4330" i="20"/>
  <c r="E4237" i="20"/>
  <c r="E4485" i="20"/>
  <c r="E4329" i="20"/>
  <c r="E4453" i="20"/>
  <c r="E4298" i="20"/>
  <c r="E4422" i="20"/>
  <c r="E4546" i="20"/>
  <c r="E4267" i="20"/>
  <c r="E4391" i="20"/>
  <c r="E4515" i="20"/>
  <c r="E4236" i="20"/>
  <c r="E4360" i="20"/>
  <c r="E4484" i="20"/>
  <c r="S34" i="18"/>
  <c r="E4270" i="20"/>
  <c r="E4518" i="20"/>
  <c r="E4239" i="20"/>
  <c r="E4487" i="20"/>
  <c r="E4456" i="20"/>
  <c r="E4425" i="20"/>
  <c r="E4394" i="20"/>
  <c r="E4363" i="20"/>
  <c r="E4332" i="20"/>
  <c r="E4301" i="20"/>
  <c r="E4549" i="20"/>
  <c r="E4238" i="20"/>
  <c r="E4269" i="20"/>
  <c r="E4300" i="20"/>
  <c r="E4331" i="20"/>
  <c r="E4362" i="20"/>
  <c r="E4393" i="20"/>
  <c r="E4424" i="20"/>
  <c r="E4455" i="20"/>
  <c r="E4486" i="20"/>
  <c r="E4517" i="20"/>
  <c r="E4548" i="20"/>
  <c r="S17" i="18"/>
  <c r="E4284" i="20"/>
  <c r="E4532" i="20"/>
  <c r="E4377" i="20"/>
  <c r="E4315" i="20"/>
  <c r="E4346" i="20"/>
  <c r="E4408" i="20"/>
  <c r="E4501" i="20"/>
  <c r="E4439" i="20"/>
  <c r="E4253" i="20"/>
  <c r="E4222" i="20"/>
  <c r="E4470" i="20"/>
  <c r="S12" i="18"/>
  <c r="E4248" i="20"/>
  <c r="E4372" i="20"/>
  <c r="E4434" i="20"/>
  <c r="E4527" i="20"/>
  <c r="E4279" i="20"/>
  <c r="E4403" i="20"/>
  <c r="E4496" i="20"/>
  <c r="E4310" i="20"/>
  <c r="E4217" i="20"/>
  <c r="E4341" i="20"/>
  <c r="E4465" i="20"/>
  <c r="E4376" i="20"/>
  <c r="E4283" i="20"/>
  <c r="E4531" i="20"/>
  <c r="E4438" i="20"/>
  <c r="E4345" i="20"/>
  <c r="E4252" i="20"/>
  <c r="E4500" i="20"/>
  <c r="E4407" i="20"/>
  <c r="E4314" i="20"/>
  <c r="E4221" i="20"/>
  <c r="E4469" i="20"/>
  <c r="S18" i="18"/>
  <c r="E4161" i="20" s="1"/>
  <c r="E4316" i="20"/>
  <c r="E4223" i="20"/>
  <c r="E4471" i="20"/>
  <c r="E4378" i="20"/>
  <c r="E4285" i="20"/>
  <c r="E4533" i="20"/>
  <c r="E4440" i="20"/>
  <c r="E4347" i="20"/>
  <c r="E4254" i="20"/>
  <c r="E4502" i="20"/>
  <c r="E4409" i="20"/>
  <c r="S19" i="18"/>
  <c r="E4410" i="20"/>
  <c r="E4317" i="20"/>
  <c r="E4224" i="20"/>
  <c r="E4472" i="20"/>
  <c r="E4379" i="20"/>
  <c r="E4286" i="20"/>
  <c r="E4534" i="20"/>
  <c r="E4441" i="20"/>
  <c r="E4348" i="20"/>
  <c r="E4255" i="20"/>
  <c r="E4503" i="20"/>
  <c r="E4313" i="20"/>
  <c r="E4282" i="20"/>
  <c r="E4406" i="20"/>
  <c r="E4530" i="20"/>
  <c r="E4251" i="20"/>
  <c r="E4375" i="20"/>
  <c r="E4499" i="20"/>
  <c r="E4437" i="20"/>
  <c r="E4468" i="20"/>
  <c r="E4220" i="20"/>
  <c r="E4344" i="20"/>
  <c r="E4218" i="20"/>
  <c r="E4466" i="20"/>
  <c r="E4249" i="20"/>
  <c r="E4497" i="20"/>
  <c r="E4280" i="20"/>
  <c r="E4528" i="20"/>
  <c r="E4311" i="20"/>
  <c r="E4342" i="20"/>
  <c r="E4373" i="20"/>
  <c r="E4404" i="20"/>
  <c r="E4435" i="20"/>
  <c r="E4436" i="20"/>
  <c r="E4219" i="20"/>
  <c r="E4467" i="20"/>
  <c r="E4250" i="20"/>
  <c r="E4498" i="20"/>
  <c r="E4281" i="20"/>
  <c r="E4529" i="20"/>
  <c r="E4312" i="20"/>
  <c r="E4343" i="20"/>
  <c r="E4374" i="20"/>
  <c r="E4405" i="20"/>
  <c r="E4278" i="20"/>
  <c r="E4526" i="20"/>
  <c r="E4309" i="20"/>
  <c r="E4340" i="20"/>
  <c r="E4371" i="20"/>
  <c r="E4402" i="20"/>
  <c r="E4433" i="20"/>
  <c r="E4216" i="20"/>
  <c r="E4464" i="20"/>
  <c r="E4247" i="20"/>
  <c r="E4495" i="20"/>
  <c r="S10" i="18"/>
  <c r="Y10" i="18" s="1"/>
  <c r="E4277" i="20"/>
  <c r="E4401" i="20"/>
  <c r="E4308" i="20"/>
  <c r="E4432" i="20"/>
  <c r="E4215" i="20"/>
  <c r="E4339" i="20"/>
  <c r="E4463" i="20"/>
  <c r="E4525" i="20"/>
  <c r="E4494" i="20"/>
  <c r="E4246" i="20"/>
  <c r="E4370" i="20"/>
  <c r="E3368" i="20"/>
  <c r="X46" i="12"/>
  <c r="E3286" i="20"/>
  <c r="D1613" i="19"/>
  <c r="D1616" i="19"/>
  <c r="D1021" i="19"/>
  <c r="D1003" i="19"/>
  <c r="D1030" i="19"/>
  <c r="D718" i="19"/>
  <c r="D709" i="19"/>
  <c r="D712" i="19"/>
  <c r="D912" i="19"/>
  <c r="D1724" i="19"/>
  <c r="D1731" i="19"/>
  <c r="D1748" i="19"/>
  <c r="D1849" i="19"/>
  <c r="D1858" i="19"/>
  <c r="D1965" i="19"/>
  <c r="D1519" i="19"/>
  <c r="D1980" i="19"/>
  <c r="D1554" i="19"/>
  <c r="D1566" i="19"/>
  <c r="D2000" i="19"/>
  <c r="D2003" i="19"/>
  <c r="D2006" i="19"/>
  <c r="D2201" i="19"/>
  <c r="D2204" i="19"/>
  <c r="D578" i="19"/>
  <c r="D581" i="19"/>
  <c r="D617" i="19"/>
  <c r="D674" i="19"/>
  <c r="D677" i="19"/>
  <c r="D680" i="19"/>
  <c r="D683" i="19"/>
  <c r="D1977" i="19"/>
  <c r="D3255" i="19"/>
  <c r="D3247" i="19"/>
  <c r="D2708" i="19"/>
  <c r="D1604" i="19"/>
  <c r="D3374" i="19"/>
  <c r="D3358" i="19"/>
  <c r="B160" i="19"/>
  <c r="F160" i="19" s="1"/>
  <c r="D1593" i="19"/>
  <c r="B587" i="19"/>
  <c r="F587" i="19" s="1"/>
  <c r="D3079" i="19"/>
  <c r="D3141" i="19"/>
  <c r="D3273" i="19"/>
  <c r="B232" i="19"/>
  <c r="F232" i="19" s="1"/>
  <c r="D694" i="19"/>
  <c r="D2082" i="19"/>
  <c r="D2106" i="19"/>
  <c r="D2114" i="19"/>
  <c r="D597" i="19"/>
  <c r="D1557" i="19"/>
  <c r="D606" i="19"/>
  <c r="D1607" i="19"/>
  <c r="D1973" i="19"/>
  <c r="D3122" i="19"/>
  <c r="D3262" i="19"/>
  <c r="D3254" i="19"/>
  <c r="D3246" i="19"/>
  <c r="D3238" i="19"/>
  <c r="D1728" i="19"/>
  <c r="D1855" i="19"/>
  <c r="D1538" i="19"/>
  <c r="B586" i="19"/>
  <c r="F586" i="19" s="1"/>
  <c r="D3414" i="19"/>
  <c r="D3081" i="19"/>
  <c r="D3065" i="19"/>
  <c r="D3135" i="19"/>
  <c r="D3189" i="19"/>
  <c r="D3405" i="19"/>
  <c r="D3397" i="19"/>
  <c r="D3389" i="19"/>
  <c r="D3381" i="19"/>
  <c r="D3373" i="19"/>
  <c r="D3365" i="19"/>
  <c r="D3357" i="19"/>
  <c r="B590" i="19"/>
  <c r="F590" i="19" s="1"/>
  <c r="D2778" i="19"/>
  <c r="D2770" i="19"/>
  <c r="D2894" i="19"/>
  <c r="D1012" i="19"/>
  <c r="D172" i="19"/>
  <c r="D660" i="19"/>
  <c r="D1851" i="19"/>
  <c r="D649" i="19"/>
  <c r="D1582" i="19"/>
  <c r="D1088" i="19"/>
  <c r="D1840" i="19"/>
  <c r="D1038" i="19"/>
  <c r="D1044" i="19"/>
  <c r="D1870" i="19"/>
  <c r="D686" i="19"/>
  <c r="D1011" i="19"/>
  <c r="D1017" i="19"/>
  <c r="D1020" i="19"/>
  <c r="D1037" i="19"/>
  <c r="D1046" i="19"/>
  <c r="D1069" i="19"/>
  <c r="D1072" i="19"/>
  <c r="D1092" i="19"/>
  <c r="D1098" i="19"/>
  <c r="D1104" i="19"/>
  <c r="D942" i="19"/>
  <c r="D996" i="19"/>
  <c r="D1002" i="19"/>
  <c r="D1023" i="19"/>
  <c r="D1029" i="19"/>
  <c r="D1080" i="19"/>
  <c r="D1083" i="19"/>
  <c r="D1089" i="19"/>
  <c r="D1974" i="19"/>
  <c r="D1981" i="19"/>
  <c r="D638" i="19"/>
  <c r="D1533" i="19"/>
  <c r="D2002" i="19"/>
  <c r="D2005" i="19"/>
  <c r="D2107" i="19"/>
  <c r="D2194" i="19"/>
  <c r="D358" i="19"/>
  <c r="D430" i="19"/>
  <c r="D601" i="19"/>
  <c r="D607" i="19"/>
  <c r="D610" i="19"/>
  <c r="D613" i="19"/>
  <c r="D619" i="19"/>
  <c r="D631" i="19"/>
  <c r="D634" i="19"/>
  <c r="D640" i="19"/>
  <c r="D643" i="19"/>
  <c r="D646" i="19"/>
  <c r="D667" i="19"/>
  <c r="D685" i="19"/>
  <c r="D1123" i="19"/>
  <c r="D1279" i="19"/>
  <c r="D1294" i="19"/>
  <c r="D1441" i="19"/>
  <c r="D1547" i="19"/>
  <c r="D1574" i="19"/>
  <c r="D1890" i="19"/>
  <c r="D1982" i="19"/>
  <c r="D1630" i="19"/>
  <c r="D1612" i="19"/>
  <c r="D1976" i="19"/>
  <c r="D2354" i="19"/>
  <c r="E1430" i="20"/>
  <c r="E1346" i="20"/>
  <c r="E1349" i="20"/>
  <c r="X103" i="11"/>
  <c r="F1514" i="19"/>
  <c r="D1514" i="19"/>
  <c r="F1555" i="19"/>
  <c r="D1555" i="19"/>
  <c r="F1963" i="19"/>
  <c r="D1963" i="19"/>
  <c r="E1446" i="20"/>
  <c r="E1405" i="20"/>
  <c r="E1424" i="20"/>
  <c r="E1343" i="20"/>
  <c r="X100" i="11"/>
  <c r="E1374" i="20"/>
  <c r="E1426" i="20"/>
  <c r="E1342" i="20"/>
  <c r="D1713" i="19"/>
  <c r="X132" i="11"/>
  <c r="D1725" i="19"/>
  <c r="D1735" i="19"/>
  <c r="D1829" i="19"/>
  <c r="D1850" i="19"/>
  <c r="D1986" i="19"/>
  <c r="D1584" i="19"/>
  <c r="D669" i="19"/>
  <c r="D1520" i="19"/>
  <c r="D585" i="19"/>
  <c r="F1509" i="19"/>
  <c r="D1509" i="19"/>
  <c r="F1512" i="19"/>
  <c r="D1512" i="19"/>
  <c r="F1556" i="19"/>
  <c r="D1556" i="19"/>
  <c r="D2268" i="19"/>
  <c r="D2314" i="19"/>
  <c r="F1073" i="19"/>
  <c r="D1073" i="19"/>
  <c r="F632" i="19"/>
  <c r="D632" i="19"/>
  <c r="X126" i="11"/>
  <c r="X121" i="11"/>
  <c r="E1390" i="20"/>
  <c r="E1362" i="20"/>
  <c r="E1429" i="20"/>
  <c r="X97" i="11"/>
  <c r="E1433" i="20"/>
  <c r="E1368" i="20"/>
  <c r="E1399" i="20"/>
  <c r="X99" i="11"/>
  <c r="E1351" i="20"/>
  <c r="E1370" i="20"/>
  <c r="E1402" i="20"/>
  <c r="D1047" i="19"/>
  <c r="D1689" i="19"/>
  <c r="D1057" i="19"/>
  <c r="D1843" i="19"/>
  <c r="D1010" i="19"/>
  <c r="D1013" i="19"/>
  <c r="D1019" i="19"/>
  <c r="D1097" i="19"/>
  <c r="D923" i="19"/>
  <c r="D941" i="19"/>
  <c r="D995" i="19"/>
  <c r="D1001" i="19"/>
  <c r="D1004" i="19"/>
  <c r="D1028" i="19"/>
  <c r="D1055" i="19"/>
  <c r="D1079" i="19"/>
  <c r="D1082" i="19"/>
  <c r="D1085" i="19"/>
  <c r="D1732" i="19"/>
  <c r="D1729" i="19"/>
  <c r="D1742" i="19"/>
  <c r="D1736" i="19"/>
  <c r="D1749" i="19"/>
  <c r="D1797" i="19"/>
  <c r="D1830" i="19"/>
  <c r="D1857" i="19"/>
  <c r="D1964" i="19"/>
  <c r="D1540" i="19"/>
  <c r="D1511" i="19"/>
  <c r="D575" i="19"/>
  <c r="D1872" i="19"/>
  <c r="D654" i="19"/>
  <c r="D1517" i="19"/>
  <c r="D1504" i="19"/>
  <c r="D1521" i="19"/>
  <c r="D1996" i="19"/>
  <c r="D1091" i="19"/>
  <c r="D2004" i="19"/>
  <c r="D2007" i="19"/>
  <c r="D2010" i="19"/>
  <c r="D2013" i="19"/>
  <c r="D2187" i="19"/>
  <c r="D2190" i="19"/>
  <c r="D2193" i="19"/>
  <c r="D2196" i="19"/>
  <c r="D2199" i="19"/>
  <c r="D2202" i="19"/>
  <c r="D2205" i="19"/>
  <c r="D2208" i="19"/>
  <c r="D2211" i="19"/>
  <c r="D2214" i="19"/>
  <c r="D2226" i="19"/>
  <c r="D180" i="19"/>
  <c r="D327" i="19"/>
  <c r="D438" i="19"/>
  <c r="D543" i="19"/>
  <c r="D552" i="19"/>
  <c r="D555" i="19"/>
  <c r="D567" i="19"/>
  <c r="D573" i="19"/>
  <c r="D576" i="19"/>
  <c r="D579" i="19"/>
  <c r="D582" i="19"/>
  <c r="D588" i="19"/>
  <c r="D594" i="19"/>
  <c r="D618" i="19"/>
  <c r="D651" i="19"/>
  <c r="D663" i="19"/>
  <c r="D675" i="19"/>
  <c r="D1140" i="19"/>
  <c r="D1385" i="19"/>
  <c r="D1505" i="19"/>
  <c r="D1531" i="19"/>
  <c r="D1567" i="19"/>
  <c r="D1591" i="19"/>
  <c r="D1603" i="19"/>
  <c r="D1615" i="19"/>
  <c r="D1621" i="19"/>
  <c r="D1624" i="19"/>
  <c r="D693" i="19"/>
  <c r="D757" i="19"/>
  <c r="D1064" i="19"/>
  <c r="D1063" i="19"/>
  <c r="D1641" i="19"/>
  <c r="D1726" i="19"/>
  <c r="D1723" i="19"/>
  <c r="D1738" i="19"/>
  <c r="D1798" i="19"/>
  <c r="D1846" i="19"/>
  <c r="D1864" i="19"/>
  <c r="D1286" i="19"/>
  <c r="D2009" i="19"/>
  <c r="D2012" i="19"/>
  <c r="D2018" i="19"/>
  <c r="D2105" i="19"/>
  <c r="D2108" i="19"/>
  <c r="D149" i="19"/>
  <c r="D437" i="19"/>
  <c r="D542" i="19"/>
  <c r="D572" i="19"/>
  <c r="D641" i="19"/>
  <c r="D647" i="19"/>
  <c r="D653" i="19"/>
  <c r="D1139" i="19"/>
  <c r="D1310" i="19"/>
  <c r="F1310" i="19" s="1"/>
  <c r="D1536" i="19"/>
  <c r="D1581" i="19"/>
  <c r="D1602" i="19"/>
  <c r="D1605" i="19"/>
  <c r="D1611" i="19"/>
  <c r="D1966" i="19"/>
  <c r="D1984" i="19"/>
  <c r="D2276" i="19"/>
  <c r="B626" i="19"/>
  <c r="B269" i="19"/>
  <c r="F269" i="19" s="1"/>
  <c r="B377" i="19"/>
  <c r="B410" i="19"/>
  <c r="B589" i="19"/>
  <c r="F589" i="19" s="1"/>
  <c r="E2378" i="20"/>
  <c r="E1748" i="20"/>
  <c r="E1838" i="20"/>
  <c r="E1928" i="20"/>
  <c r="E2018" i="20"/>
  <c r="E2108" i="20"/>
  <c r="E2198" i="20"/>
  <c r="E2288" i="20"/>
  <c r="E1658" i="20"/>
  <c r="E1568" i="20"/>
  <c r="E1478" i="20"/>
  <c r="X93" i="11"/>
  <c r="E2385" i="20"/>
  <c r="E1755" i="20"/>
  <c r="E1845" i="20"/>
  <c r="E1935" i="20"/>
  <c r="E2025" i="20"/>
  <c r="E2115" i="20"/>
  <c r="E2205" i="20"/>
  <c r="E2295" i="20"/>
  <c r="E1665" i="20"/>
  <c r="E1575" i="20"/>
  <c r="E1485" i="20"/>
  <c r="E2384" i="20"/>
  <c r="E1754" i="20"/>
  <c r="E1844" i="20"/>
  <c r="E1934" i="20"/>
  <c r="E2024" i="20"/>
  <c r="E2114" i="20"/>
  <c r="E2204" i="20"/>
  <c r="E2294" i="20"/>
  <c r="E1664" i="20"/>
  <c r="E1574" i="20"/>
  <c r="E1484" i="20"/>
  <c r="E2383" i="20"/>
  <c r="E1753" i="20"/>
  <c r="E1843" i="20"/>
  <c r="E1933" i="20"/>
  <c r="E2023" i="20"/>
  <c r="E2113" i="20"/>
  <c r="E2203" i="20"/>
  <c r="E2293" i="20"/>
  <c r="E1663" i="20"/>
  <c r="E1573" i="20"/>
  <c r="E1483" i="20"/>
  <c r="E2382" i="20"/>
  <c r="E1752" i="20"/>
  <c r="E1842" i="20"/>
  <c r="E1932" i="20"/>
  <c r="E2022" i="20"/>
  <c r="E2112" i="20"/>
  <c r="E2202" i="20"/>
  <c r="E2292" i="20"/>
  <c r="E1662" i="20"/>
  <c r="E1572" i="20"/>
  <c r="E1482" i="20"/>
  <c r="E2381" i="20"/>
  <c r="E1751" i="20"/>
  <c r="E1841" i="20"/>
  <c r="E1931" i="20"/>
  <c r="E2021" i="20"/>
  <c r="E2111" i="20"/>
  <c r="E2201" i="20"/>
  <c r="E2291" i="20"/>
  <c r="E1661" i="20"/>
  <c r="E1571" i="20"/>
  <c r="E1481" i="20"/>
  <c r="E2380" i="20"/>
  <c r="E1750" i="20"/>
  <c r="E1840" i="20"/>
  <c r="E1930" i="20"/>
  <c r="E2020" i="20"/>
  <c r="E2110" i="20"/>
  <c r="E2200" i="20"/>
  <c r="E2290" i="20"/>
  <c r="E1660" i="20"/>
  <c r="E1570" i="20"/>
  <c r="E1480" i="20"/>
  <c r="E2379" i="20"/>
  <c r="E1749" i="20"/>
  <c r="E1839" i="20"/>
  <c r="E1929" i="20"/>
  <c r="E2019" i="20"/>
  <c r="E2109" i="20"/>
  <c r="E2199" i="20"/>
  <c r="E2289" i="20"/>
  <c r="E1659" i="20"/>
  <c r="E1569" i="20"/>
  <c r="E1479" i="20"/>
  <c r="X116" i="11"/>
  <c r="E2360" i="20"/>
  <c r="E1730" i="20"/>
  <c r="E1820" i="20"/>
  <c r="E1910" i="20"/>
  <c r="E2000" i="20"/>
  <c r="E2090" i="20"/>
  <c r="E2180" i="20"/>
  <c r="E2270" i="20"/>
  <c r="E1640" i="20"/>
  <c r="E1550" i="20"/>
  <c r="E1460" i="20"/>
  <c r="X141" i="11"/>
  <c r="E2369" i="20"/>
  <c r="E1739" i="20"/>
  <c r="E1829" i="20"/>
  <c r="E1919" i="20"/>
  <c r="E2009" i="20"/>
  <c r="E2099" i="20"/>
  <c r="E2189" i="20"/>
  <c r="E2279" i="20"/>
  <c r="E1649" i="20"/>
  <c r="E1559" i="20"/>
  <c r="E1469" i="20"/>
  <c r="E2368" i="20"/>
  <c r="E1738" i="20"/>
  <c r="E1828" i="20"/>
  <c r="E1918" i="20"/>
  <c r="E2008" i="20"/>
  <c r="E2098" i="20"/>
  <c r="E2188" i="20"/>
  <c r="E2278" i="20"/>
  <c r="E1648" i="20"/>
  <c r="E1558" i="20"/>
  <c r="E1468" i="20"/>
  <c r="E2367" i="20"/>
  <c r="E1737" i="20"/>
  <c r="E1827" i="20"/>
  <c r="E1917" i="20"/>
  <c r="E2007" i="20"/>
  <c r="E2097" i="20"/>
  <c r="E2187" i="20"/>
  <c r="E2277" i="20"/>
  <c r="E1647" i="20"/>
  <c r="E1557" i="20"/>
  <c r="E1467" i="20"/>
  <c r="E2371" i="20"/>
  <c r="E1741" i="20"/>
  <c r="E1831" i="20"/>
  <c r="E1921" i="20"/>
  <c r="E2011" i="20"/>
  <c r="E2101" i="20"/>
  <c r="E2191" i="20"/>
  <c r="E2281" i="20"/>
  <c r="E1651" i="20"/>
  <c r="E1561" i="20"/>
  <c r="E1471" i="20"/>
  <c r="E2372" i="20"/>
  <c r="E1742" i="20"/>
  <c r="E1832" i="20"/>
  <c r="E1922" i="20"/>
  <c r="E2012" i="20"/>
  <c r="E2102" i="20"/>
  <c r="E2192" i="20"/>
  <c r="E2282" i="20"/>
  <c r="E1652" i="20"/>
  <c r="E1562" i="20"/>
  <c r="E1472" i="20"/>
  <c r="E2373" i="20"/>
  <c r="E1743" i="20"/>
  <c r="E1833" i="20"/>
  <c r="E1923" i="20"/>
  <c r="E2013" i="20"/>
  <c r="E2103" i="20"/>
  <c r="E2193" i="20"/>
  <c r="E2283" i="20"/>
  <c r="E1653" i="20"/>
  <c r="E1563" i="20"/>
  <c r="E1473" i="20"/>
  <c r="E2374" i="20"/>
  <c r="E1744" i="20"/>
  <c r="E1834" i="20"/>
  <c r="E1924" i="20"/>
  <c r="E2014" i="20"/>
  <c r="E2104" i="20"/>
  <c r="E2194" i="20"/>
  <c r="E2284" i="20"/>
  <c r="E1654" i="20"/>
  <c r="E1564" i="20"/>
  <c r="E1474" i="20"/>
  <c r="X81" i="11"/>
  <c r="E2375" i="20"/>
  <c r="E1745" i="20"/>
  <c r="E1835" i="20"/>
  <c r="E1925" i="20"/>
  <c r="E2015" i="20"/>
  <c r="E2105" i="20"/>
  <c r="E2195" i="20"/>
  <c r="E2285" i="20"/>
  <c r="E1655" i="20"/>
  <c r="E1565" i="20"/>
  <c r="E1475" i="20"/>
  <c r="X82" i="11"/>
  <c r="E2376" i="20"/>
  <c r="E1746" i="20"/>
  <c r="E1836" i="20"/>
  <c r="E1926" i="20"/>
  <c r="E2016" i="20"/>
  <c r="E2106" i="20"/>
  <c r="E2196" i="20"/>
  <c r="E2286" i="20"/>
  <c r="E1656" i="20"/>
  <c r="E1566" i="20"/>
  <c r="E1476" i="20"/>
  <c r="E2377" i="20"/>
  <c r="E1747" i="20"/>
  <c r="E1837" i="20"/>
  <c r="E1927" i="20"/>
  <c r="E2017" i="20"/>
  <c r="E2107" i="20"/>
  <c r="E2197" i="20"/>
  <c r="E2287" i="20"/>
  <c r="E1657" i="20"/>
  <c r="E1567" i="20"/>
  <c r="E1477" i="20"/>
  <c r="Y22" i="18"/>
  <c r="E4566" i="20"/>
  <c r="E4194" i="20"/>
  <c r="E4163" i="20"/>
  <c r="E4132" i="20"/>
  <c r="Y27" i="18"/>
  <c r="E4571" i="20"/>
  <c r="E4199" i="20"/>
  <c r="E4168" i="20"/>
  <c r="E4137" i="20"/>
  <c r="E4576" i="20"/>
  <c r="E4204" i="20"/>
  <c r="E4173" i="20"/>
  <c r="E4142" i="20"/>
  <c r="Y38" i="18"/>
  <c r="E4581" i="20"/>
  <c r="E4209" i="20"/>
  <c r="E4178" i="20"/>
  <c r="E4147" i="20"/>
  <c r="E4569" i="20"/>
  <c r="E4197" i="20"/>
  <c r="E4166" i="20"/>
  <c r="E4135" i="20"/>
  <c r="Y26" i="18"/>
  <c r="E4570" i="20"/>
  <c r="E4198" i="20"/>
  <c r="E4167" i="20"/>
  <c r="E4136" i="20"/>
  <c r="Y28" i="18"/>
  <c r="E4572" i="20"/>
  <c r="E4200" i="20"/>
  <c r="E4169" i="20"/>
  <c r="E4138" i="20"/>
  <c r="Y29" i="18"/>
  <c r="E4573" i="20"/>
  <c r="E4201" i="20"/>
  <c r="E4170" i="20"/>
  <c r="E4139" i="20"/>
  <c r="Y30" i="18"/>
  <c r="E4574" i="20"/>
  <c r="E4202" i="20"/>
  <c r="E4171" i="20"/>
  <c r="E4140" i="20"/>
  <c r="E4575" i="20"/>
  <c r="E4203" i="20"/>
  <c r="E4172" i="20"/>
  <c r="E4141" i="20"/>
  <c r="E4556" i="20"/>
  <c r="E4184" i="20"/>
  <c r="E4153" i="20"/>
  <c r="E4122" i="20"/>
  <c r="Y12" i="18"/>
  <c r="E4558" i="20"/>
  <c r="E4186" i="20"/>
  <c r="E4155" i="20"/>
  <c r="E4124" i="20"/>
  <c r="E4559" i="20"/>
  <c r="E4187" i="20"/>
  <c r="E4156" i="20"/>
  <c r="E4125" i="20"/>
  <c r="Y17" i="18"/>
  <c r="E4563" i="20"/>
  <c r="E4191" i="20"/>
  <c r="E4160" i="20"/>
  <c r="E4129" i="20"/>
  <c r="Y19" i="18"/>
  <c r="E4565" i="20"/>
  <c r="E4193" i="20"/>
  <c r="E4162" i="20"/>
  <c r="E4131" i="20"/>
  <c r="E2370" i="20"/>
  <c r="E1740" i="20"/>
  <c r="E1830" i="20"/>
  <c r="E1920" i="20"/>
  <c r="E2010" i="20"/>
  <c r="E2100" i="20"/>
  <c r="E2190" i="20"/>
  <c r="E2280" i="20"/>
  <c r="E1650" i="20"/>
  <c r="E1560" i="20"/>
  <c r="E1470" i="20"/>
  <c r="E2361" i="20"/>
  <c r="E1731" i="20"/>
  <c r="E1821" i="20"/>
  <c r="E1911" i="20"/>
  <c r="E2001" i="20"/>
  <c r="E2091" i="20"/>
  <c r="E2181" i="20"/>
  <c r="E2271" i="20"/>
  <c r="E1641" i="20"/>
  <c r="E1551" i="20"/>
  <c r="E1461" i="20"/>
  <c r="E4557" i="20"/>
  <c r="E4185" i="20"/>
  <c r="E4154" i="20"/>
  <c r="E4123" i="20"/>
  <c r="Y15" i="18"/>
  <c r="E4561" i="20"/>
  <c r="E4189" i="20"/>
  <c r="E4158" i="20"/>
  <c r="E4127" i="20"/>
  <c r="Y16" i="18"/>
  <c r="E4562" i="20"/>
  <c r="E4190" i="20"/>
  <c r="E4159" i="20"/>
  <c r="E4128" i="20"/>
  <c r="Y35" i="18"/>
  <c r="E4578" i="20"/>
  <c r="E4206" i="20"/>
  <c r="E4175" i="20"/>
  <c r="E4144" i="20"/>
  <c r="E2358" i="20"/>
  <c r="E1728" i="20"/>
  <c r="E1818" i="20"/>
  <c r="E1908" i="20"/>
  <c r="E1998" i="20"/>
  <c r="E2088" i="20"/>
  <c r="E2178" i="20"/>
  <c r="E2268" i="20"/>
  <c r="E1638" i="20"/>
  <c r="E1548" i="20"/>
  <c r="E1458" i="20"/>
  <c r="E2357" i="20"/>
  <c r="E1727" i="20"/>
  <c r="E1817" i="20"/>
  <c r="E1907" i="20"/>
  <c r="E1997" i="20"/>
  <c r="E2087" i="20"/>
  <c r="E2177" i="20"/>
  <c r="E2267" i="20"/>
  <c r="E1637" i="20"/>
  <c r="E1547" i="20"/>
  <c r="E1457" i="20"/>
  <c r="E2356" i="20"/>
  <c r="E1726" i="20"/>
  <c r="E1816" i="20"/>
  <c r="E1906" i="20"/>
  <c r="E1996" i="20"/>
  <c r="E2086" i="20"/>
  <c r="E2176" i="20"/>
  <c r="E2266" i="20"/>
  <c r="E1636" i="20"/>
  <c r="E1546" i="20"/>
  <c r="E1456" i="20"/>
  <c r="E2355" i="20"/>
  <c r="E1725" i="20"/>
  <c r="E1815" i="20"/>
  <c r="E1905" i="20"/>
  <c r="E1995" i="20"/>
  <c r="E2085" i="20"/>
  <c r="E2175" i="20"/>
  <c r="E2265" i="20"/>
  <c r="E1635" i="20"/>
  <c r="E1545" i="20"/>
  <c r="E1455" i="20"/>
  <c r="E2354" i="20"/>
  <c r="E1724" i="20"/>
  <c r="E1814" i="20"/>
  <c r="E1904" i="20"/>
  <c r="E1994" i="20"/>
  <c r="E2084" i="20"/>
  <c r="E2174" i="20"/>
  <c r="E2264" i="20"/>
  <c r="E1634" i="20"/>
  <c r="E1544" i="20"/>
  <c r="E1454" i="20"/>
  <c r="E2366" i="20"/>
  <c r="E1736" i="20"/>
  <c r="E1826" i="20"/>
  <c r="E1916" i="20"/>
  <c r="E2006" i="20"/>
  <c r="E2096" i="20"/>
  <c r="E2186" i="20"/>
  <c r="E2276" i="20"/>
  <c r="E1646" i="20"/>
  <c r="E1556" i="20"/>
  <c r="E1466" i="20"/>
  <c r="E2365" i="20"/>
  <c r="E1735" i="20"/>
  <c r="E1825" i="20"/>
  <c r="E1915" i="20"/>
  <c r="E2005" i="20"/>
  <c r="E2095" i="20"/>
  <c r="E2185" i="20"/>
  <c r="E2275" i="20"/>
  <c r="E1645" i="20"/>
  <c r="E1555" i="20"/>
  <c r="E1465" i="20"/>
  <c r="E2364" i="20"/>
  <c r="E1734" i="20"/>
  <c r="E1824" i="20"/>
  <c r="E1914" i="20"/>
  <c r="E2004" i="20"/>
  <c r="E2094" i="20"/>
  <c r="E2184" i="20"/>
  <c r="E2274" i="20"/>
  <c r="E1644" i="20"/>
  <c r="E1554" i="20"/>
  <c r="E1464" i="20"/>
  <c r="X135" i="11"/>
  <c r="E2363" i="20"/>
  <c r="E1733" i="20"/>
  <c r="E1823" i="20"/>
  <c r="E1913" i="20"/>
  <c r="E2003" i="20"/>
  <c r="E2093" i="20"/>
  <c r="E2183" i="20"/>
  <c r="E2273" i="20"/>
  <c r="E1643" i="20"/>
  <c r="E1553" i="20"/>
  <c r="E1463" i="20"/>
  <c r="X134" i="11"/>
  <c r="E2362" i="20"/>
  <c r="E1732" i="20"/>
  <c r="E1822" i="20"/>
  <c r="E1912" i="20"/>
  <c r="E2002" i="20"/>
  <c r="E2092" i="20"/>
  <c r="E2182" i="20"/>
  <c r="E2272" i="20"/>
  <c r="E1642" i="20"/>
  <c r="E1552" i="20"/>
  <c r="E1462" i="20"/>
  <c r="Y36" i="18"/>
  <c r="E4579" i="20"/>
  <c r="E4207" i="20"/>
  <c r="E4176" i="20"/>
  <c r="E4145" i="20"/>
  <c r="Y34" i="18"/>
  <c r="E4577" i="20"/>
  <c r="E4205" i="20"/>
  <c r="E4174" i="20"/>
  <c r="E4143" i="20"/>
  <c r="Y14" i="18"/>
  <c r="E4560" i="20"/>
  <c r="E4188" i="20"/>
  <c r="E4157" i="20"/>
  <c r="E4126" i="20"/>
  <c r="E2359" i="20"/>
  <c r="E1729" i="20"/>
  <c r="E1819" i="20"/>
  <c r="E1909" i="20"/>
  <c r="E1999" i="20"/>
  <c r="E2089" i="20"/>
  <c r="E2179" i="20"/>
  <c r="E2269" i="20"/>
  <c r="E1639" i="20"/>
  <c r="E1549" i="20"/>
  <c r="E1459" i="20"/>
  <c r="Y37" i="18"/>
  <c r="E4580" i="20"/>
  <c r="E4208" i="20"/>
  <c r="E4177" i="20"/>
  <c r="E4146" i="20"/>
  <c r="D304" i="19"/>
  <c r="D309" i="19"/>
  <c r="D401" i="19"/>
  <c r="B270" i="19"/>
  <c r="F270" i="19" s="1"/>
  <c r="D903" i="19"/>
  <c r="D728" i="19"/>
  <c r="D1760" i="19"/>
  <c r="D1824" i="19"/>
  <c r="D360" i="19"/>
  <c r="D432" i="19"/>
  <c r="D425" i="19"/>
  <c r="D895" i="19"/>
  <c r="D847" i="19"/>
  <c r="D937" i="19"/>
  <c r="D831" i="19"/>
  <c r="D839" i="19"/>
  <c r="D1668" i="19"/>
  <c r="D1684" i="19"/>
  <c r="D992" i="19"/>
  <c r="D887" i="19"/>
  <c r="D736" i="19"/>
  <c r="D778" i="19"/>
  <c r="D801" i="19"/>
  <c r="D809" i="19"/>
  <c r="D886" i="19"/>
  <c r="D894" i="19"/>
  <c r="D1643" i="19"/>
  <c r="D1659" i="19"/>
  <c r="D1779" i="19"/>
  <c r="D476" i="19"/>
  <c r="D187" i="19"/>
  <c r="D467" i="19"/>
  <c r="D475" i="19"/>
  <c r="B196" i="19"/>
  <c r="F196" i="19" s="1"/>
  <c r="D1688" i="19"/>
  <c r="D1362" i="19"/>
  <c r="D321" i="19"/>
  <c r="D417" i="19"/>
  <c r="D433" i="19"/>
  <c r="D920" i="19"/>
  <c r="D1706" i="19"/>
  <c r="D1788" i="19"/>
  <c r="D352" i="19"/>
  <c r="D1146" i="19"/>
  <c r="D204" i="19"/>
  <c r="D212" i="19"/>
  <c r="D436" i="19"/>
  <c r="D452" i="19"/>
  <c r="D468" i="19"/>
  <c r="D1164" i="19"/>
  <c r="B446" i="19"/>
  <c r="B197" i="19"/>
  <c r="F197" i="19" s="1"/>
  <c r="D320" i="19"/>
  <c r="D719" i="19"/>
  <c r="D727" i="19"/>
  <c r="D814" i="19"/>
  <c r="F814" i="19" s="1"/>
  <c r="D822" i="19"/>
  <c r="D1671" i="19"/>
  <c r="D1703" i="19"/>
  <c r="D1791" i="19"/>
  <c r="D1823" i="19"/>
  <c r="D351" i="19"/>
  <c r="D359" i="19"/>
  <c r="D1444" i="19"/>
  <c r="D2051" i="19"/>
  <c r="D2147" i="19"/>
  <c r="D735" i="19"/>
  <c r="D312" i="19"/>
  <c r="D1667" i="19"/>
  <c r="D1787" i="19"/>
  <c r="D297" i="19"/>
  <c r="D1904" i="19"/>
  <c r="B190" i="19"/>
  <c r="F190" i="19" s="1"/>
  <c r="D1642" i="19"/>
  <c r="B306" i="19"/>
  <c r="F306" i="19" s="1"/>
  <c r="D717" i="19"/>
  <c r="D725" i="19"/>
  <c r="D1765" i="19"/>
  <c r="B193" i="19"/>
  <c r="B194" i="19"/>
  <c r="F194" i="19" s="1"/>
  <c r="D1350" i="19"/>
  <c r="D167" i="19"/>
  <c r="D2813" i="19"/>
  <c r="D2773" i="19"/>
  <c r="D165" i="19"/>
  <c r="D173" i="19"/>
  <c r="D181" i="19"/>
  <c r="D189" i="19"/>
  <c r="D1173" i="19"/>
  <c r="D1672" i="19"/>
  <c r="D710" i="19"/>
  <c r="D815" i="19"/>
  <c r="F815" i="19" s="1"/>
  <c r="D823" i="19"/>
  <c r="F823" i="19" s="1"/>
  <c r="D1792" i="19"/>
  <c r="D2019" i="19"/>
  <c r="D2043" i="19"/>
  <c r="D2115" i="19"/>
  <c r="D2139" i="19"/>
  <c r="D150" i="19"/>
  <c r="D166" i="19"/>
  <c r="D238" i="19"/>
  <c r="D254" i="19"/>
  <c r="D734" i="19"/>
  <c r="D756" i="19"/>
  <c r="D1769" i="19"/>
  <c r="F1769" i="19" s="1"/>
  <c r="D2052" i="19"/>
  <c r="D2148" i="19"/>
  <c r="F2148" i="19" s="1"/>
  <c r="D175" i="19"/>
  <c r="F822" i="19"/>
  <c r="F2147" i="19"/>
  <c r="D2739" i="19"/>
  <c r="D2731" i="19"/>
  <c r="D714" i="19"/>
  <c r="D2825" i="19"/>
  <c r="D2801" i="19"/>
  <c r="D2785" i="19"/>
  <c r="D2777" i="19"/>
  <c r="D2941" i="19"/>
  <c r="D2909" i="19"/>
  <c r="D2901" i="19"/>
  <c r="D2893" i="19"/>
  <c r="D2979" i="19"/>
  <c r="F2979" i="19" s="1"/>
  <c r="D2971" i="19"/>
  <c r="D2955" i="19"/>
  <c r="D2947" i="19"/>
  <c r="D3049" i="19"/>
  <c r="D3103" i="19"/>
  <c r="D2800" i="19"/>
  <c r="D2994" i="19"/>
  <c r="F2994" i="19" s="1"/>
  <c r="D2970" i="19"/>
  <c r="D3032" i="19"/>
  <c r="D3024" i="19"/>
  <c r="D3016" i="19"/>
  <c r="D1942" i="19"/>
  <c r="F1874" i="19"/>
  <c r="D1874" i="19"/>
  <c r="F1399" i="19"/>
  <c r="D1399" i="19"/>
  <c r="F1941" i="19"/>
  <c r="D1941" i="19"/>
  <c r="F1632" i="19"/>
  <c r="D1632" i="19"/>
  <c r="F704" i="19"/>
  <c r="D704" i="19"/>
  <c r="F914" i="19"/>
  <c r="D914" i="19"/>
  <c r="F469" i="19"/>
  <c r="D469" i="19"/>
  <c r="F1921" i="19"/>
  <c r="D1921" i="19"/>
  <c r="F1350" i="19"/>
  <c r="D755" i="19"/>
  <c r="D286" i="19"/>
  <c r="D1234" i="19"/>
  <c r="D1332" i="19"/>
  <c r="D1361" i="19"/>
  <c r="D1696" i="19"/>
  <c r="D1828" i="19"/>
  <c r="D439" i="19"/>
  <c r="D1416" i="19"/>
  <c r="D1167" i="19"/>
  <c r="F2565" i="19"/>
  <c r="D2565" i="19"/>
  <c r="D1645" i="19"/>
  <c r="D687" i="19"/>
  <c r="D1378" i="19"/>
  <c r="F1756" i="19"/>
  <c r="D1756" i="19"/>
  <c r="F2225" i="19"/>
  <c r="D2225" i="19"/>
  <c r="F151" i="19"/>
  <c r="D151" i="19"/>
  <c r="F283" i="19"/>
  <c r="D283" i="19"/>
  <c r="B262" i="19"/>
  <c r="F262" i="19" s="1"/>
  <c r="D2823" i="19"/>
  <c r="D2837" i="19"/>
  <c r="F2837" i="19" s="1"/>
  <c r="D3061" i="19"/>
  <c r="D3147" i="19"/>
  <c r="D3123" i="19"/>
  <c r="D3193" i="19"/>
  <c r="D3263" i="19"/>
  <c r="F3257" i="19"/>
  <c r="D2814" i="19"/>
  <c r="D2806" i="19"/>
  <c r="D2782" i="19"/>
  <c r="F3256" i="19"/>
  <c r="D1640" i="19"/>
  <c r="D2221" i="19"/>
  <c r="D336" i="19"/>
  <c r="D504" i="19"/>
  <c r="D1152" i="19"/>
  <c r="D956" i="19"/>
  <c r="D805" i="19"/>
  <c r="D2030" i="19"/>
  <c r="D2062" i="19"/>
  <c r="D2126" i="19"/>
  <c r="D2150" i="19"/>
  <c r="F2150" i="19" s="1"/>
  <c r="D185" i="19"/>
  <c r="D201" i="19"/>
  <c r="D217" i="19"/>
  <c r="D1153" i="19"/>
  <c r="D1169" i="19"/>
  <c r="B370" i="19"/>
  <c r="F3255" i="19"/>
  <c r="D695" i="19"/>
  <c r="D962" i="19"/>
  <c r="D772" i="19"/>
  <c r="D780" i="19"/>
  <c r="D888" i="19"/>
  <c r="D1781" i="19"/>
  <c r="D2020" i="19"/>
  <c r="D199" i="19"/>
  <c r="D223" i="19"/>
  <c r="D255" i="19"/>
  <c r="D1175" i="19"/>
  <c r="D1257" i="19"/>
  <c r="D955" i="19"/>
  <c r="D2021" i="19"/>
  <c r="D2077" i="19"/>
  <c r="D2117" i="19"/>
  <c r="D2173" i="19"/>
  <c r="D496" i="19"/>
  <c r="D1168" i="19"/>
  <c r="D904" i="19"/>
  <c r="D964" i="19"/>
  <c r="D913" i="19"/>
  <c r="D1631" i="19"/>
  <c r="D1695" i="19"/>
  <c r="D2054" i="19"/>
  <c r="D209" i="19"/>
  <c r="D489" i="19"/>
  <c r="D1115" i="19"/>
  <c r="D1161" i="19"/>
  <c r="D1446" i="19"/>
  <c r="D921" i="19"/>
  <c r="D726" i="19"/>
  <c r="D1810" i="19"/>
  <c r="D733" i="19"/>
  <c r="D741" i="19"/>
  <c r="D785" i="19"/>
  <c r="D793" i="19"/>
  <c r="D806" i="19"/>
  <c r="D922" i="19"/>
  <c r="D1646" i="19"/>
  <c r="D1768" i="19"/>
  <c r="F1768" i="19" s="1"/>
  <c r="D2023" i="19"/>
  <c r="D2055" i="19"/>
  <c r="D2215" i="19"/>
  <c r="D186" i="19"/>
  <c r="D210" i="19"/>
  <c r="D418" i="19"/>
  <c r="D426" i="19"/>
  <c r="D490" i="19"/>
  <c r="D1116" i="19"/>
  <c r="D1170" i="19"/>
  <c r="D1885" i="19"/>
  <c r="D2361" i="19"/>
  <c r="D2725" i="19"/>
  <c r="D2788" i="19"/>
  <c r="D2780" i="19"/>
  <c r="D3128" i="19"/>
  <c r="D3120" i="19"/>
  <c r="D3276" i="19"/>
  <c r="D3268" i="19"/>
  <c r="D3244" i="19"/>
  <c r="F3254" i="19"/>
  <c r="B268" i="19"/>
  <c r="F268" i="19" s="1"/>
  <c r="B191" i="19"/>
  <c r="D2829" i="19"/>
  <c r="F2829" i="19" s="1"/>
  <c r="D222" i="19"/>
  <c r="D1185" i="19"/>
  <c r="F1185" i="19" s="1"/>
  <c r="D241" i="19"/>
  <c r="D1770" i="19"/>
  <c r="F1770" i="19" s="1"/>
  <c r="D2846" i="19"/>
  <c r="F2846" i="19" s="1"/>
  <c r="D2834" i="19"/>
  <c r="F2834" i="19" s="1"/>
  <c r="D1649" i="19"/>
  <c r="B234" i="19"/>
  <c r="F234" i="19" s="1"/>
  <c r="X7" i="18"/>
  <c r="C38" i="6" s="1"/>
  <c r="D1773" i="19"/>
  <c r="F1773" i="19" s="1"/>
  <c r="D748" i="19"/>
  <c r="D225" i="19"/>
  <c r="D1772" i="19"/>
  <c r="F1772" i="19" s="1"/>
  <c r="D747" i="19"/>
  <c r="D2128" i="19"/>
  <c r="D2830" i="19"/>
  <c r="F2830" i="19" s="1"/>
  <c r="D2847" i="19"/>
  <c r="F2847" i="19" s="1"/>
  <c r="D2835" i="19"/>
  <c r="F2835" i="19" s="1"/>
  <c r="D2831" i="19"/>
  <c r="F2831" i="19" s="1"/>
  <c r="D218" i="19"/>
  <c r="D2853" i="19"/>
  <c r="F2853" i="19" s="1"/>
  <c r="D2832" i="19"/>
  <c r="F2832" i="19" s="1"/>
  <c r="D2838" i="19"/>
  <c r="F2838" i="19" s="1"/>
  <c r="D2861" i="19"/>
  <c r="F2861" i="19" s="1"/>
  <c r="D246" i="19"/>
  <c r="D2854" i="19"/>
  <c r="F2854" i="19" s="1"/>
  <c r="D764" i="19"/>
  <c r="D749" i="19"/>
  <c r="D1653" i="19"/>
  <c r="D765" i="19"/>
  <c r="D2032" i="19"/>
  <c r="D1650" i="19"/>
  <c r="D2034" i="19"/>
  <c r="D1191" i="19"/>
  <c r="F1191" i="19" s="1"/>
  <c r="D249" i="19"/>
  <c r="D233" i="19"/>
  <c r="D247" i="19"/>
  <c r="D228" i="19"/>
  <c r="D2845" i="19"/>
  <c r="F2845" i="19" s="1"/>
  <c r="D3220" i="19"/>
  <c r="D451" i="19"/>
  <c r="D3218" i="19"/>
  <c r="D931" i="19"/>
  <c r="D1940" i="19"/>
  <c r="D461" i="19"/>
  <c r="D1408" i="19"/>
  <c r="D1939" i="19"/>
  <c r="D930" i="19"/>
  <c r="D915" i="19"/>
  <c r="D1821" i="19"/>
  <c r="D2160" i="19"/>
  <c r="D2071" i="19"/>
  <c r="B448" i="19"/>
  <c r="D448" i="19" s="1"/>
  <c r="F448" i="19" s="1"/>
  <c r="D3223" i="19"/>
  <c r="D1401" i="19"/>
  <c r="D2072" i="19"/>
  <c r="D929" i="19"/>
  <c r="D1409" i="19"/>
  <c r="D1393" i="19"/>
  <c r="D1407" i="19"/>
  <c r="D1391" i="19"/>
  <c r="D3198" i="19"/>
  <c r="D3190" i="19"/>
  <c r="D1702" i="19"/>
  <c r="D3178" i="19"/>
  <c r="D3195" i="19"/>
  <c r="D1822" i="19"/>
  <c r="D1415" i="19"/>
  <c r="D2078" i="19"/>
  <c r="D3186" i="19"/>
  <c r="D2581" i="19"/>
  <c r="D1789" i="19"/>
  <c r="X45" i="12"/>
  <c r="S43" i="18"/>
  <c r="E4335" i="20"/>
  <c r="E4304" i="20"/>
  <c r="E4552" i="20"/>
  <c r="E4273" i="20"/>
  <c r="E4521" i="20"/>
  <c r="E4242" i="20"/>
  <c r="E4490" i="20"/>
  <c r="E4459" i="20"/>
  <c r="E4428" i="20"/>
  <c r="E4397" i="20"/>
  <c r="E4366" i="20"/>
  <c r="E3287" i="20"/>
  <c r="D1920" i="19"/>
  <c r="D1333" i="19"/>
  <c r="D1341" i="19"/>
  <c r="D1325" i="19"/>
  <c r="D1334" i="19"/>
  <c r="D1342" i="19"/>
  <c r="D1326" i="19"/>
  <c r="E3366" i="20"/>
  <c r="X41" i="12"/>
  <c r="D1343" i="19"/>
  <c r="Y41" i="18"/>
  <c r="E4582" i="20"/>
  <c r="E4179" i="20"/>
  <c r="E4210" i="20"/>
  <c r="E4148" i="20"/>
  <c r="E4303" i="20"/>
  <c r="E4551" i="20"/>
  <c r="E4272" i="20"/>
  <c r="E4520" i="20"/>
  <c r="E4241" i="20"/>
  <c r="E4489" i="20"/>
  <c r="E4458" i="20"/>
  <c r="E4427" i="20"/>
  <c r="E4396" i="20"/>
  <c r="E4365" i="20"/>
  <c r="E4334" i="20"/>
  <c r="S44" i="18"/>
  <c r="E4367" i="20"/>
  <c r="E4336" i="20"/>
  <c r="E4305" i="20"/>
  <c r="E4553" i="20"/>
  <c r="E4274" i="20"/>
  <c r="E4522" i="20"/>
  <c r="E4243" i="20"/>
  <c r="E4491" i="20"/>
  <c r="E4460" i="20"/>
  <c r="E4429" i="20"/>
  <c r="E4398" i="20"/>
  <c r="D2044" i="19"/>
  <c r="D1349" i="19"/>
  <c r="F1325" i="19"/>
  <c r="D1800" i="19"/>
  <c r="D874" i="19"/>
  <c r="D867" i="19"/>
  <c r="D1679" i="19"/>
  <c r="D1799" i="19"/>
  <c r="F1341" i="19"/>
  <c r="D1680" i="19"/>
  <c r="D889" i="19"/>
  <c r="D1802" i="19"/>
  <c r="D845" i="19"/>
  <c r="D853" i="19"/>
  <c r="D897" i="19"/>
  <c r="D905" i="19"/>
  <c r="D829" i="19"/>
  <c r="D837" i="19"/>
  <c r="D1670" i="19"/>
  <c r="D1678" i="19"/>
  <c r="F1920" i="19"/>
  <c r="D1323" i="19"/>
  <c r="D2151" i="19"/>
  <c r="D866" i="19"/>
  <c r="D1690" i="19"/>
  <c r="D877" i="19"/>
  <c r="D830" i="19"/>
  <c r="D838" i="19"/>
  <c r="D1661" i="19"/>
  <c r="D1677" i="19"/>
  <c r="D1809" i="19"/>
  <c r="D1339" i="19"/>
  <c r="D2064" i="19"/>
  <c r="D2152" i="19"/>
  <c r="D267" i="19"/>
  <c r="D275" i="19"/>
  <c r="D339" i="19"/>
  <c r="D363" i="19"/>
  <c r="D379" i="19"/>
  <c r="D387" i="19"/>
  <c r="D395" i="19"/>
  <c r="D403" i="19"/>
  <c r="D1253" i="19"/>
  <c r="D1269" i="19"/>
  <c r="D2534" i="19"/>
  <c r="D858" i="19"/>
  <c r="D798" i="19"/>
  <c r="D817" i="19"/>
  <c r="F817" i="19" s="1"/>
  <c r="D825" i="19"/>
  <c r="F825" i="19" s="1"/>
  <c r="D869" i="19"/>
  <c r="F1333" i="19"/>
  <c r="D1931" i="19"/>
  <c r="D394" i="19"/>
  <c r="D404" i="19"/>
  <c r="D1254" i="19"/>
  <c r="D1270" i="19"/>
  <c r="B373" i="19"/>
  <c r="D373" i="19" s="1"/>
  <c r="F373" i="19" s="1"/>
  <c r="D859" i="19"/>
  <c r="D796" i="19"/>
  <c r="D2991" i="19"/>
  <c r="F2991" i="19" s="1"/>
  <c r="D2983" i="19"/>
  <c r="F2983" i="19" s="1"/>
  <c r="D2967" i="19"/>
  <c r="D2959" i="19"/>
  <c r="D3029" i="19"/>
  <c r="D3021" i="19"/>
  <c r="D3067" i="19"/>
  <c r="B337" i="19"/>
  <c r="D337" i="19" s="1"/>
  <c r="D2958" i="19"/>
  <c r="D2950" i="19"/>
  <c r="D3044" i="19"/>
  <c r="D3036" i="19"/>
  <c r="D3020" i="19"/>
  <c r="D3012" i="19"/>
  <c r="D3074" i="19"/>
  <c r="D3152" i="19"/>
  <c r="D2926" i="19"/>
  <c r="D2140" i="19"/>
  <c r="D375" i="19"/>
  <c r="D2141" i="19"/>
  <c r="B378" i="19"/>
  <c r="F378" i="19" s="1"/>
  <c r="D762" i="19"/>
  <c r="D784" i="19"/>
  <c r="D792" i="19"/>
  <c r="D844" i="19"/>
  <c r="D852" i="19"/>
  <c r="D836" i="19"/>
  <c r="D1647" i="19"/>
  <c r="D1767" i="19"/>
  <c r="F1767" i="19" s="1"/>
  <c r="D285" i="19"/>
  <c r="D2138" i="19"/>
  <c r="D261" i="19"/>
  <c r="D277" i="19"/>
  <c r="D349" i="19"/>
  <c r="D357" i="19"/>
  <c r="D1233" i="19"/>
  <c r="D1301" i="19"/>
  <c r="F1301" i="19" s="1"/>
  <c r="D2409" i="19"/>
  <c r="F2409" i="19" s="1"/>
  <c r="D2859" i="19"/>
  <c r="F2859" i="19" s="1"/>
  <c r="D2843" i="19"/>
  <c r="F2843" i="19" s="1"/>
  <c r="D1256" i="19"/>
  <c r="B266" i="19"/>
  <c r="F266" i="19" s="1"/>
  <c r="D2938" i="19"/>
  <c r="D2930" i="19"/>
  <c r="D2914" i="19"/>
  <c r="D2898" i="19"/>
  <c r="D787" i="19"/>
  <c r="D795" i="19"/>
  <c r="D746" i="19"/>
  <c r="D754" i="19"/>
  <c r="D777" i="19"/>
  <c r="D800" i="19"/>
  <c r="D808" i="19"/>
  <c r="D1652" i="19"/>
  <c r="D1778" i="19"/>
  <c r="D2053" i="19"/>
  <c r="D2149" i="19"/>
  <c r="F2149" i="19" s="1"/>
  <c r="D264" i="19"/>
  <c r="D1288" i="19"/>
  <c r="D1304" i="19"/>
  <c r="B230" i="19"/>
  <c r="F230" i="19" s="1"/>
  <c r="D2855" i="19"/>
  <c r="F2855" i="19" s="1"/>
  <c r="D2973" i="19"/>
  <c r="F2973" i="19" s="1"/>
  <c r="D2949" i="19"/>
  <c r="D771" i="19"/>
  <c r="D779" i="19"/>
  <c r="D1658" i="19"/>
  <c r="D1780" i="19"/>
  <c r="F1780" i="19" s="1"/>
  <c r="D2031" i="19"/>
  <c r="D2127" i="19"/>
  <c r="D1260" i="19"/>
  <c r="D1648" i="19"/>
  <c r="D1790" i="19"/>
  <c r="F309" i="19"/>
  <c r="D240" i="19"/>
  <c r="D2129" i="19"/>
  <c r="D244" i="19"/>
  <c r="D252" i="19"/>
  <c r="D260" i="19"/>
  <c r="D292" i="19"/>
  <c r="D300" i="19"/>
  <c r="D1202" i="19"/>
  <c r="F1202" i="19" s="1"/>
  <c r="D1907" i="19"/>
  <c r="D2828" i="19"/>
  <c r="F2828" i="19" s="1"/>
  <c r="E120" i="19"/>
  <c r="E119" i="19"/>
  <c r="E128" i="19"/>
  <c r="E127" i="19"/>
  <c r="E126" i="19"/>
  <c r="F3032" i="19"/>
  <c r="D783" i="19"/>
  <c r="D2915" i="19"/>
  <c r="F2915" i="19" s="1"/>
  <c r="D2899" i="19"/>
  <c r="D2891" i="19"/>
  <c r="F2941" i="19"/>
  <c r="D774" i="19"/>
  <c r="D1655" i="19"/>
  <c r="D2929" i="19"/>
  <c r="F2929" i="19" s="1"/>
  <c r="D2921" i="19"/>
  <c r="D2913" i="19"/>
  <c r="D2889" i="19"/>
  <c r="D782" i="19"/>
  <c r="F2938" i="19"/>
  <c r="F2930" i="19"/>
  <c r="F2914" i="19"/>
  <c r="F2921" i="19"/>
  <c r="F2942" i="19"/>
  <c r="F2926" i="19"/>
  <c r="F375" i="19"/>
  <c r="D871" i="19"/>
  <c r="F379" i="19"/>
  <c r="D865" i="19"/>
  <c r="D3097" i="19"/>
  <c r="D857" i="19"/>
  <c r="D3022" i="19"/>
  <c r="D835" i="19"/>
  <c r="D827" i="19"/>
  <c r="D3043" i="19"/>
  <c r="D3035" i="19"/>
  <c r="F3035" i="19" s="1"/>
  <c r="D2997" i="19"/>
  <c r="F2997" i="19" s="1"/>
  <c r="D1663" i="19"/>
  <c r="D295" i="19"/>
  <c r="F304" i="19"/>
  <c r="B298" i="19"/>
  <c r="D298" i="19" s="1"/>
  <c r="D803" i="19"/>
  <c r="D1664" i="19"/>
  <c r="D1665" i="19"/>
  <c r="D1259" i="19"/>
  <c r="D1275" i="19"/>
  <c r="D365" i="19"/>
  <c r="D2525" i="19"/>
  <c r="B371" i="19"/>
  <c r="D371" i="19" s="1"/>
  <c r="D3207" i="19"/>
  <c r="D1922" i="19"/>
  <c r="D861" i="19"/>
  <c r="D1687" i="19"/>
  <c r="D1807" i="19"/>
  <c r="F1343" i="19"/>
  <c r="F1326" i="19"/>
  <c r="D1327" i="19"/>
  <c r="D1392" i="19"/>
  <c r="D380" i="19"/>
  <c r="D1924" i="19"/>
  <c r="B374" i="19"/>
  <c r="D374" i="19" s="1"/>
  <c r="F1342" i="19"/>
  <c r="D1335" i="19"/>
  <c r="D1929" i="19"/>
  <c r="D424" i="19"/>
  <c r="D2079" i="19"/>
  <c r="D2223" i="19"/>
  <c r="D1923" i="19"/>
  <c r="D1682" i="19"/>
  <c r="F1334" i="19"/>
  <c r="D1375" i="19"/>
  <c r="D2065" i="19"/>
  <c r="D2153" i="19"/>
  <c r="D396" i="19"/>
  <c r="D902" i="19"/>
  <c r="D1681" i="19"/>
  <c r="D1928" i="19"/>
  <c r="D377" i="19"/>
  <c r="F377" i="19" s="1"/>
  <c r="D1808" i="19"/>
  <c r="D855" i="19"/>
  <c r="D868" i="19"/>
  <c r="D876" i="19"/>
  <c r="D1801" i="19"/>
  <c r="D1359" i="19"/>
  <c r="D2066" i="19"/>
  <c r="D381" i="19"/>
  <c r="D389" i="19"/>
  <c r="D397" i="19"/>
  <c r="D1368" i="19"/>
  <c r="B407" i="19"/>
  <c r="D3161" i="19"/>
  <c r="D3086" i="19"/>
  <c r="D3078" i="19"/>
  <c r="D3101" i="19"/>
  <c r="D3219" i="19"/>
  <c r="D3102" i="19"/>
  <c r="D3148" i="19"/>
  <c r="D3210" i="19"/>
  <c r="D3144" i="19"/>
  <c r="D3169" i="19"/>
  <c r="D3142" i="19"/>
  <c r="D1383" i="19"/>
  <c r="F404" i="19"/>
  <c r="D3146" i="19"/>
  <c r="F401" i="19"/>
  <c r="D2612" i="19"/>
  <c r="F403" i="19"/>
  <c r="D1699" i="19"/>
  <c r="D1819" i="19"/>
  <c r="D911" i="19"/>
  <c r="D463" i="19"/>
  <c r="D3174" i="19"/>
  <c r="B409" i="19"/>
  <c r="F409" i="19" s="1"/>
  <c r="D892" i="19"/>
  <c r="D884" i="19"/>
  <c r="D908" i="19"/>
  <c r="D1691" i="19"/>
  <c r="D415" i="19"/>
  <c r="D412" i="19"/>
  <c r="D1357" i="19"/>
  <c r="D1381" i="19"/>
  <c r="B406" i="19"/>
  <c r="F406" i="19" s="1"/>
  <c r="D901" i="19"/>
  <c r="D1356" i="19"/>
  <c r="D1697" i="19"/>
  <c r="D1817" i="19"/>
  <c r="D1405" i="19"/>
  <c r="D3213" i="19"/>
  <c r="D3228" i="19"/>
  <c r="B442" i="19"/>
  <c r="D442" i="19" s="1"/>
  <c r="B443" i="19"/>
  <c r="D443" i="19" s="1"/>
  <c r="D441" i="19"/>
  <c r="D465" i="19"/>
  <c r="B445" i="19"/>
  <c r="D445" i="19" s="1"/>
  <c r="D450" i="19"/>
  <c r="F450" i="19" s="1"/>
  <c r="D1402" i="19"/>
  <c r="D464" i="19"/>
  <c r="D456" i="19"/>
  <c r="D1396" i="19"/>
  <c r="D918" i="19"/>
  <c r="D702" i="19"/>
  <c r="D2240" i="19"/>
  <c r="D2758" i="19"/>
  <c r="D2248" i="19"/>
  <c r="F2739" i="19"/>
  <c r="F2731" i="19"/>
  <c r="D2727" i="19"/>
  <c r="D2719" i="19"/>
  <c r="D1873" i="19"/>
  <c r="D2234" i="19"/>
  <c r="D1132" i="19"/>
  <c r="D2233" i="19"/>
  <c r="D700" i="19"/>
  <c r="D707" i="19"/>
  <c r="F172" i="19"/>
  <c r="F180" i="19"/>
  <c r="D2760" i="19"/>
  <c r="F173" i="19"/>
  <c r="F181" i="19"/>
  <c r="D2250" i="19"/>
  <c r="F175" i="19"/>
  <c r="D1382" i="19"/>
  <c r="D2946" i="19"/>
  <c r="D1623" i="19"/>
  <c r="D1585" i="19"/>
  <c r="D1594" i="19"/>
  <c r="D1985" i="19"/>
  <c r="D1568" i="19"/>
  <c r="D1576" i="19"/>
  <c r="D1916" i="19"/>
  <c r="E3252" i="20"/>
  <c r="E3289" i="20"/>
  <c r="D1595" i="19"/>
  <c r="D1228" i="19"/>
  <c r="D1569" i="19"/>
  <c r="D1878" i="19"/>
  <c r="D1897" i="19"/>
  <c r="D2331" i="19"/>
  <c r="D1617" i="19"/>
  <c r="D1587" i="19"/>
  <c r="D1130" i="19"/>
  <c r="D1336" i="19"/>
  <c r="D1987" i="19"/>
  <c r="D1570" i="19"/>
  <c r="D1918" i="19"/>
  <c r="D2531" i="19"/>
  <c r="D1626" i="19"/>
  <c r="D1588" i="19"/>
  <c r="D1337" i="19"/>
  <c r="D1345" i="19"/>
  <c r="D1608" i="19"/>
  <c r="D1978" i="19"/>
  <c r="D1886" i="19"/>
  <c r="D1321" i="19"/>
  <c r="D1329" i="19"/>
  <c r="D1925" i="19"/>
  <c r="D2345" i="19"/>
  <c r="D2337" i="19"/>
  <c r="D1231" i="19"/>
  <c r="D1338" i="19"/>
  <c r="D1989" i="19"/>
  <c r="D1979" i="19"/>
  <c r="D1148" i="19"/>
  <c r="D1912" i="19"/>
  <c r="D1330" i="19"/>
  <c r="D2709" i="19"/>
  <c r="D1620" i="19"/>
  <c r="D1166" i="19"/>
  <c r="D1240" i="19"/>
  <c r="D1331" i="19"/>
  <c r="D2289" i="19"/>
  <c r="D1117" i="19"/>
  <c r="D2710" i="19"/>
  <c r="D1614" i="19"/>
  <c r="D1308" i="19"/>
  <c r="F1308" i="19" s="1"/>
  <c r="D1882" i="19"/>
  <c r="D2333" i="19"/>
  <c r="D1741" i="19"/>
  <c r="E1358" i="20"/>
  <c r="E1448" i="20"/>
  <c r="E1357" i="20"/>
  <c r="E1404" i="20"/>
  <c r="E1408" i="20"/>
  <c r="D729" i="19"/>
  <c r="D738" i="19"/>
  <c r="X83" i="11"/>
  <c r="D740" i="19"/>
  <c r="E1376" i="20"/>
  <c r="E1356" i="20"/>
  <c r="E1386" i="20"/>
  <c r="E1364" i="20"/>
  <c r="E1428" i="20"/>
  <c r="E1436" i="20"/>
  <c r="X98" i="11"/>
  <c r="E1384" i="20"/>
  <c r="E1414" i="20"/>
  <c r="E1392" i="20"/>
  <c r="E1389" i="20"/>
  <c r="E1450" i="20"/>
  <c r="X120" i="11"/>
  <c r="E1387" i="20"/>
  <c r="E1344" i="20"/>
  <c r="X106" i="11"/>
  <c r="E1352" i="20"/>
  <c r="E1412" i="20"/>
  <c r="E1419" i="20"/>
  <c r="E1420" i="20"/>
  <c r="E1417" i="20"/>
  <c r="E1366" i="20"/>
  <c r="X127" i="11"/>
  <c r="E1406" i="20"/>
  <c r="E1415" i="20"/>
  <c r="E1372" i="20"/>
  <c r="E1398" i="20"/>
  <c r="X125" i="11"/>
  <c r="E1434" i="20"/>
  <c r="D291" i="19"/>
  <c r="V5" i="3"/>
  <c r="C34" i="6" s="1"/>
  <c r="D308" i="19"/>
  <c r="D296" i="19"/>
  <c r="D311" i="19"/>
  <c r="D313" i="19"/>
  <c r="D3543" i="19"/>
  <c r="D3557" i="19"/>
  <c r="D3523" i="19"/>
  <c r="D3535" i="19"/>
  <c r="D3575" i="19"/>
  <c r="D3549" i="19"/>
  <c r="D3541" i="19"/>
  <c r="D3565" i="19"/>
  <c r="D3576" i="19"/>
  <c r="D1102" i="19"/>
  <c r="D1103" i="19"/>
  <c r="D1867" i="19"/>
  <c r="F1987" i="19"/>
  <c r="F1989" i="19"/>
  <c r="D657" i="19"/>
  <c r="D681" i="19"/>
  <c r="D1618" i="19"/>
  <c r="D3533" i="19"/>
  <c r="D3525" i="19"/>
  <c r="D671" i="19"/>
  <c r="D1609" i="19"/>
  <c r="D656" i="19"/>
  <c r="F1626" i="19"/>
  <c r="D672" i="19"/>
  <c r="D1745" i="19"/>
  <c r="D1086" i="19"/>
  <c r="D655" i="19"/>
  <c r="D1610" i="19"/>
  <c r="D1999" i="19"/>
  <c r="D666" i="19"/>
  <c r="D3527" i="19"/>
  <c r="D678" i="19"/>
  <c r="F1617" i="19"/>
  <c r="D1746" i="19"/>
  <c r="D679" i="19"/>
  <c r="D1866" i="19"/>
  <c r="D1101" i="19"/>
  <c r="D1094" i="19"/>
  <c r="D1090" i="19"/>
  <c r="D1095" i="19"/>
  <c r="F1608" i="19"/>
  <c r="D668" i="19"/>
  <c r="D1628" i="19"/>
  <c r="D673" i="19"/>
  <c r="D2001" i="19"/>
  <c r="D684" i="19"/>
  <c r="D3559" i="19"/>
  <c r="D3551" i="19"/>
  <c r="F626" i="19"/>
  <c r="D626" i="19"/>
  <c r="D1068" i="19"/>
  <c r="D1059" i="19"/>
  <c r="D1074" i="19"/>
  <c r="D1740" i="19"/>
  <c r="D1578" i="19"/>
  <c r="F1569" i="19"/>
  <c r="F1576" i="19"/>
  <c r="D645" i="19"/>
  <c r="F1587" i="19"/>
  <c r="D1586" i="19"/>
  <c r="F1595" i="19"/>
  <c r="D624" i="19"/>
  <c r="D1051" i="19"/>
  <c r="D1859" i="19"/>
  <c r="D1061" i="19"/>
  <c r="D1066" i="19"/>
  <c r="F1978" i="19"/>
  <c r="F1570" i="19"/>
  <c r="D637" i="19"/>
  <c r="D636" i="19"/>
  <c r="F2331" i="19"/>
  <c r="D1862" i="19"/>
  <c r="D1053" i="19"/>
  <c r="D1067" i="19"/>
  <c r="D1075" i="19"/>
  <c r="D1739" i="19"/>
  <c r="D615" i="19"/>
  <c r="F1568" i="19"/>
  <c r="D629" i="19"/>
  <c r="D1579" i="19"/>
  <c r="F1585" i="19"/>
  <c r="D1058" i="19"/>
  <c r="D1861" i="19"/>
  <c r="F1741" i="19"/>
  <c r="D1076" i="19"/>
  <c r="D1052" i="19"/>
  <c r="D1060" i="19"/>
  <c r="D621" i="19"/>
  <c r="D1583" i="19"/>
  <c r="D1571" i="19"/>
  <c r="D2011" i="19"/>
  <c r="D2340" i="19"/>
  <c r="F2709" i="19"/>
  <c r="D3407" i="19"/>
  <c r="D3449" i="19"/>
  <c r="D3452" i="19"/>
  <c r="D1034" i="19"/>
  <c r="D1049" i="19"/>
  <c r="D1032" i="19"/>
  <c r="D1848" i="19"/>
  <c r="D1551" i="19"/>
  <c r="D1534" i="19"/>
  <c r="D2109" i="19"/>
  <c r="D2197" i="19"/>
  <c r="D1048" i="19"/>
  <c r="D1733" i="19"/>
  <c r="D1559" i="19"/>
  <c r="D1042" i="19"/>
  <c r="D1968" i="19"/>
  <c r="D1560" i="19"/>
  <c r="D1550" i="19"/>
  <c r="D2110" i="19"/>
  <c r="D1734" i="19"/>
  <c r="D1040" i="19"/>
  <c r="D1847" i="19"/>
  <c r="D611" i="19"/>
  <c r="D1027" i="19"/>
  <c r="D1853" i="19"/>
  <c r="D1043" i="19"/>
  <c r="D1026" i="19"/>
  <c r="D1537" i="19"/>
  <c r="D1542" i="19"/>
  <c r="D2103" i="19"/>
  <c r="D2191" i="19"/>
  <c r="D586" i="19"/>
  <c r="D1543" i="19"/>
  <c r="D1025" i="19"/>
  <c r="D1024" i="19"/>
  <c r="D1033" i="19"/>
  <c r="D1854" i="19"/>
  <c r="D1035" i="19"/>
  <c r="D603" i="19"/>
  <c r="D2707" i="19"/>
  <c r="D1722" i="19"/>
  <c r="D1518" i="19"/>
  <c r="D563" i="19"/>
  <c r="D569" i="19"/>
  <c r="D1991" i="19"/>
  <c r="D1007" i="19"/>
  <c r="D1499" i="19"/>
  <c r="D2183" i="19"/>
  <c r="D546" i="19"/>
  <c r="D570" i="19"/>
  <c r="D1719" i="19"/>
  <c r="D1000" i="19"/>
  <c r="D2277" i="19"/>
  <c r="D3403" i="19"/>
  <c r="D3402" i="19"/>
  <c r="D3386" i="19"/>
  <c r="D3378" i="19"/>
  <c r="D1014" i="19"/>
  <c r="D544" i="19"/>
  <c r="D999" i="19"/>
  <c r="D1008" i="19"/>
  <c r="D998" i="19"/>
  <c r="D1501" i="19"/>
  <c r="D1993" i="19"/>
  <c r="D1500" i="19"/>
  <c r="D1994" i="19"/>
  <c r="D564" i="19"/>
  <c r="D561" i="19"/>
  <c r="D1016" i="19"/>
  <c r="D1508" i="19"/>
  <c r="D1721" i="19"/>
  <c r="D1839" i="19"/>
  <c r="D571" i="19"/>
  <c r="D577" i="19"/>
  <c r="D991" i="19"/>
  <c r="D975" i="19"/>
  <c r="D990" i="19"/>
  <c r="D540" i="19"/>
  <c r="D947" i="19"/>
  <c r="D2091" i="19"/>
  <c r="D502" i="19"/>
  <c r="D952" i="19"/>
  <c r="D1707" i="19"/>
  <c r="D1825" i="19"/>
  <c r="D2092" i="19"/>
  <c r="D495" i="19"/>
  <c r="D3267" i="19"/>
  <c r="D945" i="19"/>
  <c r="D2169" i="19"/>
  <c r="D1705" i="19"/>
  <c r="D946" i="19"/>
  <c r="D493" i="19"/>
  <c r="D501" i="19"/>
  <c r="D916" i="19"/>
  <c r="D933" i="19"/>
  <c r="D919" i="19"/>
  <c r="D1404" i="19"/>
  <c r="D1395" i="19"/>
  <c r="D466" i="19"/>
  <c r="D2076" i="19"/>
  <c r="D2164" i="19"/>
  <c r="D447" i="19"/>
  <c r="D926" i="19"/>
  <c r="D935" i="19"/>
  <c r="D910" i="19"/>
  <c r="D1818" i="19"/>
  <c r="D934" i="19"/>
  <c r="D1419" i="19"/>
  <c r="D2073" i="19"/>
  <c r="D2161" i="19"/>
  <c r="D444" i="19"/>
  <c r="D924" i="19"/>
  <c r="D1403" i="19"/>
  <c r="D925" i="19"/>
  <c r="D1420" i="19"/>
  <c r="D917" i="19"/>
  <c r="D927" i="19"/>
  <c r="D1410" i="19"/>
  <c r="D1936" i="19"/>
  <c r="D2074" i="19"/>
  <c r="D1394" i="19"/>
  <c r="D455" i="19"/>
  <c r="D1698" i="19"/>
  <c r="D932" i="19"/>
  <c r="D1937" i="19"/>
  <c r="D1411" i="19"/>
  <c r="D457" i="19"/>
  <c r="D2075" i="19"/>
  <c r="D2163" i="19"/>
  <c r="F410" i="19"/>
  <c r="D410" i="19"/>
  <c r="D428" i="19"/>
  <c r="D1933" i="19"/>
  <c r="D1380" i="19"/>
  <c r="D398" i="19"/>
  <c r="F398" i="19" s="1"/>
  <c r="D429" i="19"/>
  <c r="D893" i="19"/>
  <c r="D1814" i="19"/>
  <c r="D891" i="19"/>
  <c r="D890" i="19"/>
  <c r="D1934" i="19"/>
  <c r="D1366" i="19"/>
  <c r="D2083" i="19"/>
  <c r="D2227" i="19"/>
  <c r="D420" i="19"/>
  <c r="D405" i="19"/>
  <c r="F405" i="19" s="1"/>
  <c r="D899" i="19"/>
  <c r="D909" i="19"/>
  <c r="D1813" i="19"/>
  <c r="D1811" i="19"/>
  <c r="D885" i="19"/>
  <c r="D898" i="19"/>
  <c r="D883" i="19"/>
  <c r="D1694" i="19"/>
  <c r="D1374" i="19"/>
  <c r="D1371" i="19"/>
  <c r="D1364" i="19"/>
  <c r="D2084" i="19"/>
  <c r="D399" i="19"/>
  <c r="F399" i="19" s="1"/>
  <c r="D423" i="19"/>
  <c r="D1379" i="19"/>
  <c r="D900" i="19"/>
  <c r="D906" i="19"/>
  <c r="D1372" i="19"/>
  <c r="D1365" i="19"/>
  <c r="D421" i="19"/>
  <c r="D408" i="19"/>
  <c r="D2085" i="19"/>
  <c r="D2229" i="19"/>
  <c r="D2595" i="19"/>
  <c r="D1693" i="19"/>
  <c r="D907" i="19"/>
  <c r="D1363" i="19"/>
  <c r="D1358" i="19"/>
  <c r="D431" i="19"/>
  <c r="D413" i="19"/>
  <c r="D400" i="19"/>
  <c r="F400" i="19" s="1"/>
  <c r="D411" i="19"/>
  <c r="D2086" i="19"/>
  <c r="D2230" i="19"/>
  <c r="D3160" i="19"/>
  <c r="F1336" i="19"/>
  <c r="D862" i="19"/>
  <c r="D1686" i="19"/>
  <c r="D1806" i="19"/>
  <c r="D1926" i="19"/>
  <c r="D1328" i="19"/>
  <c r="D3115" i="19"/>
  <c r="D3099" i="19"/>
  <c r="D3091" i="19"/>
  <c r="D3064" i="19"/>
  <c r="D3090" i="19"/>
  <c r="D3113" i="19"/>
  <c r="D3070" i="19"/>
  <c r="D864" i="19"/>
  <c r="D863" i="19"/>
  <c r="D1805" i="19"/>
  <c r="D872" i="19"/>
  <c r="D1344" i="19"/>
  <c r="F1925" i="19"/>
  <c r="D368" i="19"/>
  <c r="D2068" i="19"/>
  <c r="D2156" i="19"/>
  <c r="D3062" i="19"/>
  <c r="D878" i="19"/>
  <c r="D1683" i="19"/>
  <c r="F1329" i="19"/>
  <c r="D391" i="19"/>
  <c r="D879" i="19"/>
  <c r="F1337" i="19"/>
  <c r="D1322" i="19"/>
  <c r="D383" i="19"/>
  <c r="D392" i="19"/>
  <c r="D2067" i="19"/>
  <c r="D390" i="19"/>
  <c r="D880" i="19"/>
  <c r="F1330" i="19"/>
  <c r="D369" i="19"/>
  <c r="D2069" i="19"/>
  <c r="D2157" i="19"/>
  <c r="D3109" i="19"/>
  <c r="D3093" i="19"/>
  <c r="D3085" i="19"/>
  <c r="D3069" i="19"/>
  <c r="D870" i="19"/>
  <c r="D1346" i="19"/>
  <c r="D2155" i="19"/>
  <c r="D854" i="19"/>
  <c r="D1803" i="19"/>
  <c r="D385" i="19"/>
  <c r="D2070" i="19"/>
  <c r="D2158" i="19"/>
  <c r="D2546" i="19"/>
  <c r="D3076" i="19"/>
  <c r="D826" i="19"/>
  <c r="D1675" i="19"/>
  <c r="D3052" i="19"/>
  <c r="D341" i="19"/>
  <c r="D348" i="19"/>
  <c r="D2998" i="19"/>
  <c r="F2998" i="19" s="1"/>
  <c r="D2982" i="19"/>
  <c r="F2982" i="19" s="1"/>
  <c r="D2974" i="19"/>
  <c r="F2974" i="19" s="1"/>
  <c r="D2143" i="19"/>
  <c r="F2143" i="19" s="1"/>
  <c r="D818" i="19"/>
  <c r="F818" i="19" s="1"/>
  <c r="D1784" i="19"/>
  <c r="D319" i="19"/>
  <c r="D310" i="19"/>
  <c r="F308" i="19"/>
  <c r="F296" i="19"/>
  <c r="D2049" i="19"/>
  <c r="D2145" i="19"/>
  <c r="F2145" i="19" s="1"/>
  <c r="D324" i="19"/>
  <c r="D1278" i="19"/>
  <c r="F1278" i="19" s="1"/>
  <c r="D2144" i="19"/>
  <c r="F2144" i="19" s="1"/>
  <c r="D819" i="19"/>
  <c r="F819" i="19" s="1"/>
  <c r="D802" i="19"/>
  <c r="D810" i="19"/>
  <c r="D1666" i="19"/>
  <c r="F311" i="19"/>
  <c r="D2050" i="19"/>
  <c r="D2146" i="19"/>
  <c r="F2146" i="19" s="1"/>
  <c r="D1908" i="19"/>
  <c r="D293" i="19"/>
  <c r="D316" i="19"/>
  <c r="D2048" i="19"/>
  <c r="D812" i="19"/>
  <c r="F812" i="19" s="1"/>
  <c r="D820" i="19"/>
  <c r="F820" i="19" s="1"/>
  <c r="D811" i="19"/>
  <c r="D1785" i="19"/>
  <c r="D325" i="19"/>
  <c r="D294" i="19"/>
  <c r="D318" i="19"/>
  <c r="D2047" i="19"/>
  <c r="D1783" i="19"/>
  <c r="D813" i="19"/>
  <c r="F813" i="19" s="1"/>
  <c r="D821" i="19"/>
  <c r="F821" i="19" s="1"/>
  <c r="D804" i="19"/>
  <c r="D1786" i="19"/>
  <c r="D317" i="19"/>
  <c r="D1251" i="19"/>
  <c r="D1910" i="19"/>
  <c r="B265" i="19"/>
  <c r="D265" i="19" s="1"/>
  <c r="B263" i="19"/>
  <c r="F263" i="19" s="1"/>
  <c r="D288" i="19"/>
  <c r="D1236" i="19"/>
  <c r="D1244" i="19"/>
  <c r="D1899" i="19"/>
  <c r="D289" i="19"/>
  <c r="D1237" i="19"/>
  <c r="D281" i="19"/>
  <c r="D258" i="19"/>
  <c r="D1230" i="19"/>
  <c r="F1897" i="19"/>
  <c r="D773" i="19"/>
  <c r="D781" i="19"/>
  <c r="D1227" i="19"/>
  <c r="D1782" i="19"/>
  <c r="D2142" i="19"/>
  <c r="D1776" i="19"/>
  <c r="F1776" i="19" s="1"/>
  <c r="D2432" i="19"/>
  <c r="D1777" i="19"/>
  <c r="D274" i="19"/>
  <c r="D1229" i="19"/>
  <c r="D2041" i="19"/>
  <c r="D2137" i="19"/>
  <c r="D2431" i="19"/>
  <c r="D770" i="19"/>
  <c r="D1775" i="19"/>
  <c r="F1775" i="19" s="1"/>
  <c r="D2135" i="19"/>
  <c r="D789" i="19"/>
  <c r="D797" i="19"/>
  <c r="D271" i="19"/>
  <c r="D269" i="19"/>
  <c r="F1228" i="19"/>
  <c r="D280" i="19"/>
  <c r="D2887" i="19"/>
  <c r="D790" i="19"/>
  <c r="D1657" i="19"/>
  <c r="D272" i="19"/>
  <c r="D270" i="19"/>
  <c r="D2873" i="19"/>
  <c r="F2873" i="19" s="1"/>
  <c r="D767" i="19"/>
  <c r="D766" i="19"/>
  <c r="D768" i="19"/>
  <c r="D760" i="19"/>
  <c r="D1774" i="19"/>
  <c r="F1774" i="19" s="1"/>
  <c r="D753" i="19"/>
  <c r="D220" i="19"/>
  <c r="D2132" i="19"/>
  <c r="D1205" i="19"/>
  <c r="F1205" i="19" s="1"/>
  <c r="D1651" i="19"/>
  <c r="D1771" i="19"/>
  <c r="F1771" i="19" s="1"/>
  <c r="D759" i="19"/>
  <c r="D2035" i="19"/>
  <c r="D743" i="19"/>
  <c r="D751" i="19"/>
  <c r="D2037" i="19"/>
  <c r="D1182" i="19"/>
  <c r="F1182" i="19" s="1"/>
  <c r="D1893" i="19"/>
  <c r="F1893" i="19" s="1"/>
  <c r="D2870" i="19"/>
  <c r="F2870" i="19" s="1"/>
  <c r="D2862" i="19"/>
  <c r="F2862" i="19" s="1"/>
  <c r="D758" i="19"/>
  <c r="D242" i="19"/>
  <c r="D2131" i="19"/>
  <c r="D742" i="19"/>
  <c r="D744" i="19"/>
  <c r="D752" i="19"/>
  <c r="D1654" i="19"/>
  <c r="D245" i="19"/>
  <c r="D2038" i="19"/>
  <c r="D2134" i="19"/>
  <c r="D1199" i="19"/>
  <c r="F1199" i="19" s="1"/>
  <c r="D1894" i="19"/>
  <c r="F1894" i="19" s="1"/>
  <c r="D2827" i="19"/>
  <c r="F2827" i="19" s="1"/>
  <c r="D250" i="19"/>
  <c r="D737" i="19"/>
  <c r="D1763" i="19"/>
  <c r="D716" i="19"/>
  <c r="D724" i="19"/>
  <c r="D1762" i="19"/>
  <c r="D1880" i="19"/>
  <c r="D2028" i="19"/>
  <c r="D2124" i="19"/>
  <c r="D183" i="19"/>
  <c r="D207" i="19"/>
  <c r="F738" i="19"/>
  <c r="D722" i="19"/>
  <c r="D1644" i="19"/>
  <c r="D2026" i="19"/>
  <c r="D213" i="19"/>
  <c r="D1149" i="19"/>
  <c r="D715" i="19"/>
  <c r="D2123" i="19"/>
  <c r="D190" i="19"/>
  <c r="D206" i="19"/>
  <c r="D1150" i="19"/>
  <c r="D1158" i="19"/>
  <c r="F740" i="19"/>
  <c r="D730" i="19"/>
  <c r="F1166" i="19"/>
  <c r="D184" i="19"/>
  <c r="D216" i="19"/>
  <c r="D2121" i="19"/>
  <c r="D1156" i="19"/>
  <c r="D731" i="19"/>
  <c r="D739" i="19"/>
  <c r="D1764" i="19"/>
  <c r="F1882" i="19"/>
  <c r="F1148" i="19"/>
  <c r="D723" i="19"/>
  <c r="D732" i="19"/>
  <c r="D1639" i="19"/>
  <c r="D215" i="19"/>
  <c r="D200" i="19"/>
  <c r="D2812" i="19"/>
  <c r="D2826" i="19"/>
  <c r="D1877" i="19"/>
  <c r="D698" i="19"/>
  <c r="D2022" i="19"/>
  <c r="D2118" i="19"/>
  <c r="D153" i="19"/>
  <c r="D169" i="19"/>
  <c r="D177" i="19"/>
  <c r="F177" i="19" s="1"/>
  <c r="D2015" i="19"/>
  <c r="D2111" i="19"/>
  <c r="D178" i="19"/>
  <c r="F178" i="19" s="1"/>
  <c r="D1876" i="19"/>
  <c r="D2016" i="19"/>
  <c r="D2112" i="19"/>
  <c r="D147" i="19"/>
  <c r="D163" i="19"/>
  <c r="D171" i="19"/>
  <c r="D2017" i="19"/>
  <c r="D148" i="19"/>
  <c r="D2747" i="19"/>
  <c r="F1522" i="19"/>
  <c r="D1522" i="19"/>
  <c r="D1406" i="19"/>
  <c r="D1384" i="19"/>
  <c r="D1498" i="19"/>
  <c r="D1544" i="19"/>
  <c r="D630" i="19"/>
  <c r="D1174" i="19"/>
  <c r="D1196" i="19"/>
  <c r="F1196" i="19" s="1"/>
  <c r="D1377" i="19"/>
  <c r="D1443" i="19"/>
  <c r="D2328" i="19"/>
  <c r="F193" i="19"/>
  <c r="D193" i="19"/>
  <c r="F1970" i="19"/>
  <c r="D1970" i="19"/>
  <c r="F2346" i="19"/>
  <c r="D2346" i="19"/>
  <c r="F191" i="19"/>
  <c r="D191" i="19"/>
  <c r="F414" i="19"/>
  <c r="D414" i="19"/>
  <c r="F1545" i="19"/>
  <c r="D1545" i="19"/>
  <c r="F1553" i="19"/>
  <c r="D1553" i="19"/>
  <c r="F1114" i="19"/>
  <c r="D1114" i="19"/>
  <c r="F1397" i="19"/>
  <c r="D1397" i="19"/>
  <c r="D2311" i="19"/>
  <c r="F2311" i="19"/>
  <c r="F2455" i="19"/>
  <c r="D2455" i="19"/>
  <c r="F2584" i="19"/>
  <c r="D2584" i="19"/>
  <c r="F2210" i="19"/>
  <c r="D2210" i="19"/>
  <c r="D1417" i="19"/>
  <c r="F1369" i="19"/>
  <c r="D1369" i="19"/>
  <c r="F1546" i="19"/>
  <c r="D1546" i="19"/>
  <c r="F1960" i="19"/>
  <c r="D1960" i="19"/>
  <c r="F1572" i="19"/>
  <c r="D1572" i="19"/>
  <c r="F1223" i="19"/>
  <c r="D1223" i="19"/>
  <c r="D1429" i="19"/>
  <c r="F1429" i="19"/>
  <c r="F2373" i="19"/>
  <c r="D2373" i="19"/>
  <c r="D2280" i="19"/>
  <c r="D2570" i="19"/>
  <c r="D1590" i="19"/>
  <c r="F1590" i="19"/>
  <c r="F2301" i="19"/>
  <c r="D2301" i="19"/>
  <c r="F2343" i="19"/>
  <c r="D2343" i="19"/>
  <c r="D2367" i="19"/>
  <c r="D2461" i="19"/>
  <c r="D1856" i="19"/>
  <c r="D1087" i="19"/>
  <c r="D1720" i="19"/>
  <c r="D997" i="19"/>
  <c r="D750" i="19"/>
  <c r="D983" i="19"/>
  <c r="D856" i="19"/>
  <c r="D1054" i="19"/>
  <c r="D1845" i="19"/>
  <c r="D976" i="19"/>
  <c r="D1865" i="19"/>
  <c r="D688" i="19"/>
  <c r="D696" i="19"/>
  <c r="D761" i="19"/>
  <c r="D769" i="19"/>
  <c r="D791" i="19"/>
  <c r="D873" i="19"/>
  <c r="D881" i="19"/>
  <c r="D951" i="19"/>
  <c r="D1656" i="19"/>
  <c r="D1747" i="19"/>
  <c r="D1413" i="19"/>
  <c r="D1412" i="19"/>
  <c r="F1345" i="19"/>
  <c r="D1360" i="19"/>
  <c r="D1539" i="19"/>
  <c r="D1487" i="19"/>
  <c r="D1961" i="19"/>
  <c r="D1524" i="19"/>
  <c r="D1515" i="19"/>
  <c r="D2296" i="19"/>
  <c r="F2531" i="19"/>
  <c r="D721" i="19"/>
  <c r="D703" i="19"/>
  <c r="D711" i="19"/>
  <c r="D786" i="19"/>
  <c r="D794" i="19"/>
  <c r="D816" i="19"/>
  <c r="F816" i="19" s="1"/>
  <c r="D824" i="19"/>
  <c r="F824" i="19" s="1"/>
  <c r="D846" i="19"/>
  <c r="D928" i="19"/>
  <c r="D936" i="19"/>
  <c r="D1070" i="19"/>
  <c r="D1100" i="19"/>
  <c r="D745" i="19"/>
  <c r="D776" i="19"/>
  <c r="D799" i="19"/>
  <c r="D807" i="19"/>
  <c r="D1062" i="19"/>
  <c r="D1669" i="19"/>
  <c r="D1701" i="19"/>
  <c r="D1868" i="19"/>
  <c r="D560" i="19"/>
  <c r="D545" i="19"/>
  <c r="F188" i="19"/>
  <c r="D188" i="19"/>
  <c r="F329" i="19"/>
  <c r="D329" i="19"/>
  <c r="F458" i="19"/>
  <c r="D458" i="19"/>
  <c r="F639" i="19"/>
  <c r="D639" i="19"/>
  <c r="F221" i="19"/>
  <c r="D221" i="19"/>
  <c r="F303" i="19"/>
  <c r="D303" i="19"/>
  <c r="F584" i="19"/>
  <c r="D584" i="19"/>
  <c r="F393" i="19"/>
  <c r="D393" i="19"/>
  <c r="F1549" i="19"/>
  <c r="D1549" i="19"/>
  <c r="D2364" i="19"/>
  <c r="D2435" i="19"/>
  <c r="D2427" i="19"/>
  <c r="D2466" i="19"/>
  <c r="D2560" i="19"/>
  <c r="D1502" i="19"/>
  <c r="D1496" i="19"/>
  <c r="D1216" i="19"/>
  <c r="D2008" i="19"/>
  <c r="D2024" i="19"/>
  <c r="D2040" i="19"/>
  <c r="D2056" i="19"/>
  <c r="D2080" i="19"/>
  <c r="D2104" i="19"/>
  <c r="D2120" i="19"/>
  <c r="D2136" i="19"/>
  <c r="D2224" i="19"/>
  <c r="D203" i="19"/>
  <c r="D235" i="19"/>
  <c r="D243" i="19"/>
  <c r="D259" i="19"/>
  <c r="D315" i="19"/>
  <c r="D427" i="19"/>
  <c r="D435" i="19"/>
  <c r="D587" i="19"/>
  <c r="D627" i="19"/>
  <c r="D1147" i="19"/>
  <c r="D1155" i="19"/>
  <c r="D2468" i="19"/>
  <c r="D2467" i="19"/>
  <c r="D2459" i="19"/>
  <c r="D2553" i="19"/>
  <c r="D2592" i="19"/>
  <c r="D2693" i="19"/>
  <c r="B162" i="19"/>
  <c r="F162" i="19" s="1"/>
  <c r="B158" i="19"/>
  <c r="F158" i="19" s="1"/>
  <c r="B338" i="19"/>
  <c r="D338" i="19" s="1"/>
  <c r="D2293" i="19"/>
  <c r="D2579" i="19"/>
  <c r="D2986" i="19"/>
  <c r="F2986" i="19" s="1"/>
  <c r="F2289" i="19"/>
  <c r="D2550" i="19"/>
  <c r="F2710" i="19"/>
  <c r="D2730" i="19"/>
  <c r="F2730" i="19" s="1"/>
  <c r="D2714" i="19"/>
  <c r="D2821" i="19"/>
  <c r="D2805" i="19"/>
  <c r="D2797" i="19"/>
  <c r="D2789" i="19"/>
  <c r="D2781" i="19"/>
  <c r="D2882" i="19"/>
  <c r="F2882" i="19" s="1"/>
  <c r="D2858" i="19"/>
  <c r="F2858" i="19" s="1"/>
  <c r="D2942" i="19"/>
  <c r="D2910" i="19"/>
  <c r="D2902" i="19"/>
  <c r="D2886" i="19"/>
  <c r="D2995" i="19"/>
  <c r="F2995" i="19" s="1"/>
  <c r="D3025" i="19"/>
  <c r="D3009" i="19"/>
  <c r="D3232" i="19"/>
  <c r="D3208" i="19"/>
  <c r="D3184" i="19"/>
  <c r="D3399" i="19"/>
  <c r="D3391" i="19"/>
  <c r="D3383" i="19"/>
  <c r="D3375" i="19"/>
  <c r="D3367" i="19"/>
  <c r="D3359" i="19"/>
  <c r="B154" i="19"/>
  <c r="F154" i="19" s="1"/>
  <c r="D3111" i="19"/>
  <c r="D3170" i="19"/>
  <c r="D3280" i="19"/>
  <c r="D3406" i="19"/>
  <c r="D3398" i="19"/>
  <c r="D3390" i="19"/>
  <c r="D1193" i="19"/>
  <c r="F1193" i="19" s="1"/>
  <c r="D1552" i="19"/>
  <c r="D1906" i="19"/>
  <c r="D2279" i="19"/>
  <c r="D2271" i="19"/>
  <c r="D2379" i="19"/>
  <c r="D2528" i="19"/>
  <c r="D2559" i="19"/>
  <c r="D2598" i="19"/>
  <c r="B161" i="19"/>
  <c r="F161" i="19" s="1"/>
  <c r="B155" i="19"/>
  <c r="F155" i="19" s="1"/>
  <c r="D2609" i="19"/>
  <c r="D2706" i="19"/>
  <c r="D2705" i="19"/>
  <c r="D2851" i="19"/>
  <c r="F2851" i="19" s="1"/>
  <c r="D3162" i="19"/>
  <c r="D2611" i="19"/>
  <c r="D2728" i="19"/>
  <c r="F2728" i="19" s="1"/>
  <c r="D2787" i="19"/>
  <c r="D2771" i="19"/>
  <c r="D2900" i="19"/>
  <c r="D2985" i="19"/>
  <c r="F2985" i="19" s="1"/>
  <c r="D2961" i="19"/>
  <c r="D3015" i="19"/>
  <c r="D3007" i="19"/>
  <c r="D3230" i="19"/>
  <c r="D3222" i="19"/>
  <c r="D3214" i="19"/>
  <c r="D3206" i="19"/>
  <c r="D3182" i="19"/>
  <c r="D3287" i="19"/>
  <c r="D3271" i="19"/>
  <c r="D3320" i="19"/>
  <c r="D3312" i="19"/>
  <c r="D3296" i="19"/>
  <c r="F3296" i="19" s="1"/>
  <c r="D3349" i="19"/>
  <c r="D3453" i="19"/>
  <c r="D3445" i="19"/>
  <c r="D3429" i="19"/>
  <c r="D3421" i="19"/>
  <c r="D3465" i="19"/>
  <c r="D3507" i="19"/>
  <c r="D3499" i="19"/>
  <c r="D3483" i="19"/>
  <c r="D3475" i="19"/>
  <c r="D3561" i="19"/>
  <c r="D3553" i="19"/>
  <c r="D3537" i="19"/>
  <c r="F2354" i="19"/>
  <c r="D2482" i="19"/>
  <c r="D2802" i="19"/>
  <c r="D2879" i="19"/>
  <c r="F2879" i="19" s="1"/>
  <c r="D2871" i="19"/>
  <c r="F2871" i="19" s="1"/>
  <c r="D2939" i="19"/>
  <c r="F2939" i="19" s="1"/>
  <c r="D2923" i="19"/>
  <c r="F2923" i="19" s="1"/>
  <c r="D3059" i="19"/>
  <c r="D3229" i="19"/>
  <c r="D3335" i="19"/>
  <c r="D3522" i="19"/>
  <c r="D2783" i="19"/>
  <c r="D2390" i="19"/>
  <c r="D2454" i="19"/>
  <c r="D2485" i="19"/>
  <c r="D2673" i="19"/>
  <c r="D2890" i="19"/>
  <c r="D3084" i="19"/>
  <c r="D2614" i="19"/>
  <c r="D3139" i="19"/>
  <c r="F2946" i="19"/>
  <c r="D2749" i="19"/>
  <c r="D2807" i="19"/>
  <c r="D2799" i="19"/>
  <c r="D2775" i="19"/>
  <c r="D2844" i="19"/>
  <c r="F2844" i="19" s="1"/>
  <c r="D2920" i="19"/>
  <c r="F2920" i="19" s="1"/>
  <c r="D2912" i="19"/>
  <c r="D2888" i="19"/>
  <c r="D3114" i="19"/>
  <c r="D3098" i="19"/>
  <c r="D3082" i="19"/>
  <c r="D3066" i="19"/>
  <c r="D3173" i="19"/>
  <c r="D3157" i="19"/>
  <c r="D3133" i="19"/>
  <c r="D3125" i="19"/>
  <c r="D3233" i="19"/>
  <c r="D3283" i="19"/>
  <c r="D3275" i="19"/>
  <c r="D3259" i="19"/>
  <c r="F3259" i="19" s="1"/>
  <c r="D3243" i="19"/>
  <c r="D3235" i="19"/>
  <c r="D2857" i="19"/>
  <c r="F2857" i="19" s="1"/>
  <c r="D2748" i="19"/>
  <c r="D2740" i="19"/>
  <c r="D2822" i="19"/>
  <c r="D2790" i="19"/>
  <c r="D2883" i="19"/>
  <c r="F2883" i="19" s="1"/>
  <c r="D2867" i="19"/>
  <c r="F2867" i="19" s="1"/>
  <c r="D2935" i="19"/>
  <c r="F2935" i="19" s="1"/>
  <c r="D2927" i="19"/>
  <c r="F2927" i="19" s="1"/>
  <c r="D2911" i="19"/>
  <c r="D2903" i="19"/>
  <c r="D2972" i="19"/>
  <c r="F2972" i="19" s="1"/>
  <c r="D3105" i="19"/>
  <c r="D3073" i="19"/>
  <c r="D3164" i="19"/>
  <c r="D3156" i="19"/>
  <c r="D3140" i="19"/>
  <c r="D3201" i="19"/>
  <c r="D3177" i="19"/>
  <c r="D3274" i="19"/>
  <c r="D3250" i="19"/>
  <c r="F3250" i="19" s="1"/>
  <c r="D3242" i="19"/>
  <c r="D3234" i="19"/>
  <c r="D3331" i="19"/>
  <c r="D3323" i="19"/>
  <c r="D3315" i="19"/>
  <c r="D3299" i="19"/>
  <c r="D3400" i="19"/>
  <c r="D3392" i="19"/>
  <c r="D3384" i="19"/>
  <c r="D3376" i="19"/>
  <c r="D3368" i="19"/>
  <c r="D3360" i="19"/>
  <c r="D3352" i="19"/>
  <c r="D3464" i="19"/>
  <c r="D3456" i="19"/>
  <c r="D3440" i="19"/>
  <c r="D3432" i="19"/>
  <c r="D3424" i="19"/>
  <c r="D3416" i="19"/>
  <c r="D3408" i="19"/>
  <c r="D3518" i="19"/>
  <c r="D3510" i="19"/>
  <c r="D3494" i="19"/>
  <c r="D3486" i="19"/>
  <c r="D3470" i="19"/>
  <c r="D3572" i="19"/>
  <c r="D3564" i="19"/>
  <c r="D3556" i="19"/>
  <c r="D3548" i="19"/>
  <c r="D3540" i="19"/>
  <c r="D3532" i="19"/>
  <c r="D690" i="19"/>
  <c r="D1128" i="19"/>
  <c r="D701" i="19"/>
  <c r="D705" i="19"/>
  <c r="D713" i="19"/>
  <c r="D1635" i="19"/>
  <c r="D1752" i="19"/>
  <c r="F1878" i="19"/>
  <c r="D1113" i="19"/>
  <c r="D1121" i="19"/>
  <c r="D706" i="19"/>
  <c r="D1753" i="19"/>
  <c r="D2711" i="19"/>
  <c r="D2764" i="19"/>
  <c r="D2729" i="19"/>
  <c r="F2729" i="19" s="1"/>
  <c r="D2721" i="19"/>
  <c r="D2762" i="19"/>
  <c r="D699" i="19"/>
  <c r="D691" i="19"/>
  <c r="F1117" i="19"/>
  <c r="D156" i="19"/>
  <c r="D1118" i="19"/>
  <c r="D1126" i="19"/>
  <c r="D697" i="19"/>
  <c r="D159" i="19"/>
  <c r="D1129" i="19"/>
  <c r="D692" i="19"/>
  <c r="D1636" i="19"/>
  <c r="D160" i="19"/>
  <c r="D168" i="19"/>
  <c r="D176" i="19"/>
  <c r="F176" i="19" s="1"/>
  <c r="D2718" i="19"/>
  <c r="D2751" i="19"/>
  <c r="D2716" i="19"/>
  <c r="D2765" i="19"/>
  <c r="D2738" i="19"/>
  <c r="F2738" i="19" s="1"/>
  <c r="D2763" i="19"/>
  <c r="D1751" i="19"/>
  <c r="D689" i="19"/>
  <c r="D1134" i="19"/>
  <c r="D1119" i="19"/>
  <c r="D1135" i="19"/>
  <c r="D2246" i="19"/>
  <c r="D2238" i="19"/>
  <c r="D2737" i="19"/>
  <c r="F2737" i="19" s="1"/>
  <c r="D2754" i="19"/>
  <c r="D2746" i="19"/>
  <c r="D1758" i="19"/>
  <c r="D1634" i="19"/>
  <c r="D1633" i="19"/>
  <c r="D708" i="19"/>
  <c r="D1638" i="19"/>
  <c r="D1112" i="19"/>
  <c r="D1120" i="19"/>
  <c r="D3034" i="19"/>
  <c r="F3034" i="19" s="1"/>
  <c r="D3057" i="19"/>
  <c r="B335" i="19"/>
  <c r="D335" i="19" s="1"/>
  <c r="D2218" i="19"/>
  <c r="D333" i="19"/>
  <c r="D1794" i="19"/>
  <c r="D2059" i="19"/>
  <c r="B334" i="19"/>
  <c r="D334" i="19" s="1"/>
  <c r="D1676" i="19"/>
  <c r="D2060" i="19"/>
  <c r="D2220" i="19"/>
  <c r="D3042" i="19"/>
  <c r="D3019" i="19"/>
  <c r="D3011" i="19"/>
  <c r="D3003" i="19"/>
  <c r="F1299" i="19"/>
  <c r="F337" i="19"/>
  <c r="F1314" i="19"/>
  <c r="D1298" i="19"/>
  <c r="F1298" i="19" s="1"/>
  <c r="D848" i="19"/>
  <c r="D1674" i="19"/>
  <c r="F1912" i="19"/>
  <c r="D346" i="19"/>
  <c r="D1796" i="19"/>
  <c r="D842" i="19"/>
  <c r="D850" i="19"/>
  <c r="D834" i="19"/>
  <c r="D1673" i="19"/>
  <c r="D330" i="19"/>
  <c r="D1913" i="19"/>
  <c r="F1297" i="19"/>
  <c r="D832" i="19"/>
  <c r="D849" i="19"/>
  <c r="D833" i="19"/>
  <c r="D843" i="19"/>
  <c r="D851" i="19"/>
  <c r="D1793" i="19"/>
  <c r="F1916" i="19"/>
  <c r="D1300" i="19"/>
  <c r="F1300" i="19" s="1"/>
  <c r="D353" i="19"/>
  <c r="D345" i="19"/>
  <c r="D354" i="19"/>
  <c r="D3033" i="19"/>
  <c r="F3033" i="19" s="1"/>
  <c r="D828" i="19"/>
  <c r="D355" i="19"/>
  <c r="D1291" i="19"/>
  <c r="D1299" i="19"/>
  <c r="D1307" i="19"/>
  <c r="F1307" i="19" s="1"/>
  <c r="D1915" i="19"/>
  <c r="D3048" i="19"/>
  <c r="D3040" i="19"/>
  <c r="D840" i="19"/>
  <c r="D841" i="19"/>
  <c r="D1795" i="19"/>
  <c r="D361" i="19"/>
  <c r="D2057" i="19"/>
  <c r="D2217" i="19"/>
  <c r="D340" i="19"/>
  <c r="D3055" i="19"/>
  <c r="D3047" i="19"/>
  <c r="D3039" i="19"/>
  <c r="D3031" i="19"/>
  <c r="F3031" i="19" s="1"/>
  <c r="D3023" i="19"/>
  <c r="D3046" i="19"/>
  <c r="D3038" i="19"/>
  <c r="D3053" i="19"/>
  <c r="D3045" i="19"/>
  <c r="D3037" i="19"/>
  <c r="D3013" i="19"/>
  <c r="D3005" i="19"/>
  <c r="D1137" i="19"/>
  <c r="D1575" i="19"/>
  <c r="F449" i="19"/>
  <c r="D449" i="19"/>
  <c r="F1506" i="19"/>
  <c r="D1506" i="19"/>
  <c r="D2338" i="19"/>
  <c r="F2338" i="19"/>
  <c r="F2558" i="19"/>
  <c r="D2558" i="19"/>
  <c r="F2587" i="19"/>
  <c r="D2587" i="19"/>
  <c r="F2634" i="19"/>
  <c r="D2634" i="19"/>
  <c r="D1627" i="19"/>
  <c r="F1627" i="19"/>
  <c r="D1312" i="19"/>
  <c r="F1382" i="19"/>
  <c r="F547" i="19"/>
  <c r="D547" i="19"/>
  <c r="F616" i="19"/>
  <c r="D616" i="19"/>
  <c r="F635" i="19"/>
  <c r="D635" i="19"/>
  <c r="F152" i="19"/>
  <c r="D152" i="19"/>
  <c r="F248" i="19"/>
  <c r="D248" i="19"/>
  <c r="F257" i="19"/>
  <c r="D257" i="19"/>
  <c r="F307" i="19"/>
  <c r="D307" i="19"/>
  <c r="F328" i="19"/>
  <c r="D328" i="19"/>
  <c r="F347" i="19"/>
  <c r="D347" i="19"/>
  <c r="D384" i="19"/>
  <c r="F416" i="19"/>
  <c r="D416" i="19"/>
  <c r="D2113" i="19"/>
  <c r="D2116" i="19"/>
  <c r="D2119" i="19"/>
  <c r="D2185" i="19"/>
  <c r="D2188" i="19"/>
  <c r="D2200" i="19"/>
  <c r="D2203" i="19"/>
  <c r="D2206" i="19"/>
  <c r="D211" i="19"/>
  <c r="D214" i="19"/>
  <c r="D322" i="19"/>
  <c r="D331" i="19"/>
  <c r="D370" i="19"/>
  <c r="F370" i="19" s="1"/>
  <c r="D580" i="19"/>
  <c r="D583" i="19"/>
  <c r="D592" i="19"/>
  <c r="D670" i="19"/>
  <c r="D676" i="19"/>
  <c r="D682" i="19"/>
  <c r="D1159" i="19"/>
  <c r="D1162" i="19"/>
  <c r="D1165" i="19"/>
  <c r="D1171" i="19"/>
  <c r="D1210" i="19"/>
  <c r="F1210" i="19" s="1"/>
  <c r="D1252" i="19"/>
  <c r="D1255" i="19"/>
  <c r="D1258" i="19"/>
  <c r="D1261" i="19"/>
  <c r="D1264" i="19"/>
  <c r="D1267" i="19"/>
  <c r="D1273" i="19"/>
  <c r="D1276" i="19"/>
  <c r="D1315" i="19"/>
  <c r="F1315" i="19" s="1"/>
  <c r="D1914" i="19"/>
  <c r="D1917" i="19"/>
  <c r="F2345" i="19"/>
  <c r="D2408" i="19"/>
  <c r="F2408" i="19" s="1"/>
  <c r="D1601" i="19"/>
  <c r="D1111" i="19"/>
  <c r="D1181" i="19"/>
  <c r="F1181" i="19" s="1"/>
  <c r="D1347" i="19"/>
  <c r="D1992" i="19"/>
  <c r="D1995" i="19"/>
  <c r="D1998" i="19"/>
  <c r="D2033" i="19"/>
  <c r="D2036" i="19"/>
  <c r="D2042" i="19"/>
  <c r="D2045" i="19"/>
  <c r="D2159" i="19"/>
  <c r="D2162" i="19"/>
  <c r="D2165" i="19"/>
  <c r="D2192" i="19"/>
  <c r="D2195" i="19"/>
  <c r="D2198" i="19"/>
  <c r="D2207" i="19"/>
  <c r="D2213" i="19"/>
  <c r="D2216" i="19"/>
  <c r="D2219" i="19"/>
  <c r="D2222" i="19"/>
  <c r="D2228" i="19"/>
  <c r="D146" i="19"/>
  <c r="D164" i="19"/>
  <c r="D170" i="19"/>
  <c r="D179" i="19"/>
  <c r="F179" i="19" s="1"/>
  <c r="D182" i="19"/>
  <c r="D236" i="19"/>
  <c r="D251" i="19"/>
  <c r="D278" i="19"/>
  <c r="D290" i="19"/>
  <c r="D350" i="19"/>
  <c r="D356" i="19"/>
  <c r="D362" i="19"/>
  <c r="D386" i="19"/>
  <c r="D434" i="19"/>
  <c r="D488" i="19"/>
  <c r="D494" i="19"/>
  <c r="D497" i="19"/>
  <c r="D503" i="19"/>
  <c r="D590" i="19"/>
  <c r="D596" i="19"/>
  <c r="D599" i="19"/>
  <c r="D602" i="19"/>
  <c r="D605" i="19"/>
  <c r="D608" i="19"/>
  <c r="D644" i="19"/>
  <c r="D1124" i="19"/>
  <c r="D1127" i="19"/>
  <c r="D1133" i="19"/>
  <c r="D1136" i="19"/>
  <c r="D1172" i="19"/>
  <c r="D1184" i="19"/>
  <c r="F1184" i="19" s="1"/>
  <c r="D1187" i="19"/>
  <c r="F1187" i="19" s="1"/>
  <c r="D1190" i="19"/>
  <c r="F1190" i="19" s="1"/>
  <c r="D1217" i="19"/>
  <c r="D1220" i="19"/>
  <c r="D1226" i="19"/>
  <c r="D1232" i="19"/>
  <c r="D1235" i="19"/>
  <c r="D1238" i="19"/>
  <c r="D1241" i="19"/>
  <c r="D1277" i="19"/>
  <c r="D1280" i="19"/>
  <c r="D1340" i="19"/>
  <c r="D1436" i="19"/>
  <c r="F1436" i="19" s="1"/>
  <c r="D1451" i="19"/>
  <c r="D1898" i="19"/>
  <c r="D1901" i="19"/>
  <c r="D2599" i="19"/>
  <c r="D2622" i="19"/>
  <c r="B554" i="19"/>
  <c r="F554" i="19" s="1"/>
  <c r="B661" i="19"/>
  <c r="B227" i="19"/>
  <c r="D2798" i="19"/>
  <c r="D3050" i="19"/>
  <c r="D3010" i="19"/>
  <c r="D3194" i="19"/>
  <c r="D1619" i="19"/>
  <c r="D1622" i="19"/>
  <c r="D1625" i="19"/>
  <c r="D1629" i="19"/>
  <c r="D1577" i="19"/>
  <c r="D1580" i="19"/>
  <c r="D1589" i="19"/>
  <c r="D1122" i="19"/>
  <c r="D1125" i="19"/>
  <c r="D1131" i="19"/>
  <c r="D1138" i="19"/>
  <c r="D1160" i="19"/>
  <c r="D1239" i="19"/>
  <c r="D2305" i="19"/>
  <c r="D2393" i="19"/>
  <c r="F2393" i="19" s="1"/>
  <c r="D2458" i="19"/>
  <c r="D2537" i="19"/>
  <c r="D2522" i="19"/>
  <c r="D2654" i="19"/>
  <c r="F2315" i="19"/>
  <c r="D2315" i="19"/>
  <c r="D2341" i="19"/>
  <c r="F2341" i="19"/>
  <c r="F2362" i="19"/>
  <c r="D2362" i="19"/>
  <c r="D2400" i="19"/>
  <c r="F2400" i="19" s="1"/>
  <c r="D2397" i="19"/>
  <c r="F2397" i="19" s="1"/>
  <c r="F2535" i="19"/>
  <c r="D2535" i="19"/>
  <c r="F2523" i="19"/>
  <c r="D2523" i="19"/>
  <c r="F2593" i="19"/>
  <c r="D2593" i="19"/>
  <c r="F2302" i="19"/>
  <c r="D2302" i="19"/>
  <c r="F2554" i="19"/>
  <c r="D2554" i="19"/>
  <c r="F2697" i="19"/>
  <c r="D2697" i="19"/>
  <c r="F2691" i="19"/>
  <c r="D2691" i="19"/>
  <c r="D1188" i="19"/>
  <c r="F1188" i="19" s="1"/>
  <c r="D1194" i="19"/>
  <c r="F1194" i="19" s="1"/>
  <c r="D1197" i="19"/>
  <c r="F1197" i="19" s="1"/>
  <c r="D1200" i="19"/>
  <c r="F1200" i="19" s="1"/>
  <c r="D1203" i="19"/>
  <c r="F1203" i="19" s="1"/>
  <c r="D1206" i="19"/>
  <c r="F1206" i="19" s="1"/>
  <c r="D1209" i="19"/>
  <c r="F1209" i="19" s="1"/>
  <c r="D1218" i="19"/>
  <c r="D1221" i="19"/>
  <c r="D1224" i="19"/>
  <c r="D1245" i="19"/>
  <c r="D1263" i="19"/>
  <c r="D1266" i="19"/>
  <c r="F1266" i="19" s="1"/>
  <c r="D1272" i="19"/>
  <c r="F1272" i="19" s="1"/>
  <c r="D1287" i="19"/>
  <c r="D1290" i="19"/>
  <c r="D1293" i="19"/>
  <c r="D1296" i="19"/>
  <c r="D1302" i="19"/>
  <c r="F1302" i="19" s="1"/>
  <c r="D1305" i="19"/>
  <c r="F1305" i="19" s="1"/>
  <c r="D1311" i="19"/>
  <c r="F1311" i="19" s="1"/>
  <c r="D1314" i="19"/>
  <c r="D1434" i="19"/>
  <c r="F1434" i="19" s="1"/>
  <c r="D1881" i="19"/>
  <c r="D1889" i="19"/>
  <c r="F1889" i="19" s="1"/>
  <c r="D1892" i="19"/>
  <c r="F1892" i="19" s="1"/>
  <c r="D1896" i="19"/>
  <c r="D1902" i="19"/>
  <c r="D1909" i="19"/>
  <c r="D2502" i="19"/>
  <c r="D2633" i="19"/>
  <c r="B551" i="19"/>
  <c r="B658" i="19"/>
  <c r="F658" i="19" s="1"/>
  <c r="B229" i="19"/>
  <c r="F229" i="19" s="1"/>
  <c r="B302" i="19"/>
  <c r="F302" i="19" s="1"/>
  <c r="F2267" i="19"/>
  <c r="D2267" i="19"/>
  <c r="F2313" i="19"/>
  <c r="D2313" i="19"/>
  <c r="F2307" i="19"/>
  <c r="D2307" i="19"/>
  <c r="F2372" i="19"/>
  <c r="D2372" i="19"/>
  <c r="F2369" i="19"/>
  <c r="D2369" i="19"/>
  <c r="F2366" i="19"/>
  <c r="D2366" i="19"/>
  <c r="F2501" i="19"/>
  <c r="D2501" i="19"/>
  <c r="F2489" i="19"/>
  <c r="D2489" i="19"/>
  <c r="F2519" i="19"/>
  <c r="D2519" i="19"/>
  <c r="F2551" i="19"/>
  <c r="D2551" i="19"/>
  <c r="F2568" i="19"/>
  <c r="D2568" i="19"/>
  <c r="F2556" i="19"/>
  <c r="D2556" i="19"/>
  <c r="F2588" i="19"/>
  <c r="D2588" i="19"/>
  <c r="F2585" i="19"/>
  <c r="D2585" i="19"/>
  <c r="F2679" i="19"/>
  <c r="D2679" i="19"/>
  <c r="F2696" i="19"/>
  <c r="D2696" i="19"/>
  <c r="F2687" i="19"/>
  <c r="D2687" i="19"/>
  <c r="F1622" i="19"/>
  <c r="F1629" i="19"/>
  <c r="F1625" i="19"/>
  <c r="F1122" i="19"/>
  <c r="D376" i="19"/>
  <c r="F376" i="19" s="1"/>
  <c r="F1239" i="19"/>
  <c r="D1507" i="19"/>
  <c r="F1580" i="19"/>
  <c r="F1131" i="19"/>
  <c r="D593" i="19"/>
  <c r="D1523" i="19"/>
  <c r="D314" i="19"/>
  <c r="D323" i="19"/>
  <c r="D326" i="19"/>
  <c r="D332" i="19"/>
  <c r="D419" i="19"/>
  <c r="D566" i="19"/>
  <c r="D614" i="19"/>
  <c r="D620" i="19"/>
  <c r="D650" i="19"/>
  <c r="D1151" i="19"/>
  <c r="D1154" i="19"/>
  <c r="D1157" i="19"/>
  <c r="D1163" i="19"/>
  <c r="D1208" i="19"/>
  <c r="F1208" i="19" s="1"/>
  <c r="D1262" i="19"/>
  <c r="F1262" i="19" s="1"/>
  <c r="D1265" i="19"/>
  <c r="F1265" i="19" s="1"/>
  <c r="D1268" i="19"/>
  <c r="F1268" i="19" s="1"/>
  <c r="D1271" i="19"/>
  <c r="F1271" i="19" s="1"/>
  <c r="D1274" i="19"/>
  <c r="F1274" i="19" s="1"/>
  <c r="D1289" i="19"/>
  <c r="D1292" i="19"/>
  <c r="D1295" i="19"/>
  <c r="D1313" i="19"/>
  <c r="F1313" i="19" s="1"/>
  <c r="D1883" i="19"/>
  <c r="D1888" i="19"/>
  <c r="F1888" i="19" s="1"/>
  <c r="D1891" i="19"/>
  <c r="F1891" i="19" s="1"/>
  <c r="D1905" i="19"/>
  <c r="B662" i="19"/>
  <c r="F662" i="19" s="1"/>
  <c r="B665" i="19"/>
  <c r="B623" i="19"/>
  <c r="B628" i="19"/>
  <c r="F628" i="19" s="1"/>
  <c r="B481" i="19"/>
  <c r="F481" i="19" s="1"/>
  <c r="B557" i="19"/>
  <c r="B625" i="19"/>
  <c r="F625" i="19" s="1"/>
  <c r="B157" i="19"/>
  <c r="B226" i="19"/>
  <c r="B299" i="19"/>
  <c r="D382" i="19"/>
  <c r="D388" i="19"/>
  <c r="D454" i="19"/>
  <c r="D460" i="19"/>
  <c r="D589" i="19"/>
  <c r="D595" i="19"/>
  <c r="D598" i="19"/>
  <c r="D604" i="19"/>
  <c r="D1183" i="19"/>
  <c r="F1183" i="19" s="1"/>
  <c r="D1186" i="19"/>
  <c r="F1186" i="19" s="1"/>
  <c r="D1189" i="19"/>
  <c r="F1189" i="19" s="1"/>
  <c r="D1192" i="19"/>
  <c r="F1192" i="19" s="1"/>
  <c r="D1195" i="19"/>
  <c r="F1195" i="19" s="1"/>
  <c r="D1198" i="19"/>
  <c r="F1198" i="19" s="1"/>
  <c r="D1201" i="19"/>
  <c r="F1201" i="19" s="1"/>
  <c r="D1204" i="19"/>
  <c r="F1204" i="19" s="1"/>
  <c r="D1219" i="19"/>
  <c r="D1222" i="19"/>
  <c r="D1225" i="19"/>
  <c r="D1243" i="19"/>
  <c r="D1297" i="19"/>
  <c r="D1303" i="19"/>
  <c r="F1303" i="19" s="1"/>
  <c r="D1306" i="19"/>
  <c r="F1306" i="19" s="1"/>
  <c r="D1309" i="19"/>
  <c r="F1309" i="19" s="1"/>
  <c r="D1324" i="19"/>
  <c r="D1348" i="19"/>
  <c r="D1453" i="19"/>
  <c r="D1900" i="19"/>
  <c r="D1990" i="19"/>
  <c r="D2626" i="19"/>
  <c r="B198" i="19"/>
  <c r="F198" i="19" s="1"/>
  <c r="B301" i="19"/>
  <c r="Y13" i="18"/>
  <c r="D1573" i="19"/>
  <c r="D1875" i="19"/>
  <c r="D2308" i="19"/>
  <c r="D2299" i="19"/>
  <c r="D2505" i="19"/>
  <c r="D2493" i="19"/>
  <c r="D2538" i="19"/>
  <c r="D2533" i="19"/>
  <c r="D2526" i="19"/>
  <c r="D2524" i="19"/>
  <c r="D2583" i="19"/>
  <c r="D2603" i="19"/>
  <c r="D2602" i="19"/>
  <c r="D2647" i="19"/>
  <c r="D2652" i="19"/>
  <c r="D2699" i="19"/>
  <c r="D2291" i="19"/>
  <c r="D2321" i="19"/>
  <c r="D2324" i="19"/>
  <c r="D2355" i="19"/>
  <c r="D2486" i="19"/>
  <c r="D2547" i="19"/>
  <c r="D2549" i="19"/>
  <c r="D2677" i="19"/>
  <c r="D2678" i="19"/>
  <c r="D2460" i="19"/>
  <c r="W7" i="12"/>
  <c r="D2452" i="19"/>
  <c r="D2483" i="19"/>
  <c r="D2370" i="19"/>
  <c r="D2514" i="19"/>
  <c r="D2518" i="19"/>
  <c r="D2473" i="19"/>
  <c r="D2441" i="19"/>
  <c r="D2438" i="19"/>
  <c r="D2425" i="19"/>
  <c r="D2387" i="19"/>
  <c r="D2378" i="19"/>
  <c r="AA7" i="12"/>
  <c r="D36" i="6" s="1"/>
  <c r="Z7" i="12"/>
  <c r="C36" i="6" s="1"/>
  <c r="D1242" i="19"/>
  <c r="F1557" i="19"/>
  <c r="D1592" i="19"/>
  <c r="F1347" i="19"/>
  <c r="F1137" i="19"/>
  <c r="F384" i="19"/>
  <c r="F1041" i="19"/>
  <c r="D1041" i="19"/>
  <c r="F192" i="19"/>
  <c r="D192" i="19"/>
  <c r="D402" i="19"/>
  <c r="F402" i="19" s="1"/>
  <c r="F1730" i="19"/>
  <c r="D1730" i="19"/>
  <c r="F239" i="19"/>
  <c r="D239" i="19"/>
  <c r="F343" i="19"/>
  <c r="D343" i="19"/>
  <c r="F422" i="19"/>
  <c r="D422" i="19"/>
  <c r="D1207" i="19"/>
  <c r="F2694" i="19"/>
  <c r="D2694" i="19"/>
  <c r="F2600" i="19"/>
  <c r="D2600" i="19"/>
  <c r="D195" i="19"/>
  <c r="D591" i="19"/>
  <c r="D1452" i="19"/>
  <c r="F2272" i="19"/>
  <c r="D2272" i="19"/>
  <c r="F2306" i="19"/>
  <c r="D2306" i="19"/>
  <c r="F2344" i="19"/>
  <c r="D2344" i="19"/>
  <c r="F2377" i="19"/>
  <c r="D2377" i="19"/>
  <c r="F2365" i="19"/>
  <c r="D2365" i="19"/>
  <c r="F2436" i="19"/>
  <c r="D2436" i="19"/>
  <c r="F2424" i="19"/>
  <c r="D2424" i="19"/>
  <c r="D2471" i="19"/>
  <c r="F2471" i="19"/>
  <c r="F2552" i="19"/>
  <c r="D2552" i="19"/>
  <c r="D2562" i="19"/>
  <c r="F2263" i="19"/>
  <c r="D2263" i="19"/>
  <c r="D2304" i="19"/>
  <c r="F2304" i="19"/>
  <c r="F2342" i="19"/>
  <c r="D2342" i="19"/>
  <c r="F2330" i="19"/>
  <c r="D2330" i="19"/>
  <c r="F2375" i="19"/>
  <c r="D2375" i="19"/>
  <c r="D2363" i="19"/>
  <c r="F2363" i="19"/>
  <c r="D2469" i="19"/>
  <c r="F2469" i="19"/>
  <c r="D2457" i="19"/>
  <c r="F2457" i="19"/>
  <c r="F2487" i="19"/>
  <c r="D2487" i="19"/>
  <c r="F2690" i="19"/>
  <c r="D2690" i="19"/>
  <c r="B553" i="19"/>
  <c r="F553" i="19" s="1"/>
  <c r="F2337" i="19"/>
  <c r="D2689" i="19"/>
  <c r="F2295" i="19"/>
  <c r="D2295" i="19"/>
  <c r="D2312" i="19"/>
  <c r="F2312" i="19"/>
  <c r="F2430" i="19"/>
  <c r="D2430" i="19"/>
  <c r="F2594" i="19"/>
  <c r="D2594" i="19"/>
  <c r="F2699" i="19"/>
  <c r="F2265" i="19"/>
  <c r="D2265" i="19"/>
  <c r="F2464" i="19"/>
  <c r="D2464" i="19"/>
  <c r="D2616" i="19"/>
  <c r="F2616" i="19"/>
  <c r="F2264" i="19"/>
  <c r="D2264" i="19"/>
  <c r="D2310" i="19"/>
  <c r="F2310" i="19"/>
  <c r="D2298" i="19"/>
  <c r="F2298" i="19"/>
  <c r="F2327" i="19"/>
  <c r="D2327" i="19"/>
  <c r="F2475" i="19"/>
  <c r="D2475" i="19"/>
  <c r="D2498" i="19"/>
  <c r="F2498" i="19"/>
  <c r="D2521" i="19"/>
  <c r="F2521" i="19"/>
  <c r="F2603" i="19"/>
  <c r="F2275" i="19"/>
  <c r="D2275" i="19"/>
  <c r="D2309" i="19"/>
  <c r="F2309" i="19"/>
  <c r="F2347" i="19"/>
  <c r="D2347" i="19"/>
  <c r="D2406" i="19"/>
  <c r="F2406" i="19" s="1"/>
  <c r="D2394" i="19"/>
  <c r="F2394" i="19" s="1"/>
  <c r="F2520" i="19"/>
  <c r="D2520" i="19"/>
  <c r="F2274" i="19"/>
  <c r="D2274" i="19"/>
  <c r="D2334" i="19"/>
  <c r="F2334" i="19"/>
  <c r="D2429" i="19"/>
  <c r="D2426" i="19"/>
  <c r="F2426" i="19"/>
  <c r="F2496" i="19"/>
  <c r="D2496" i="19"/>
  <c r="F2590" i="19"/>
  <c r="D2590" i="19"/>
  <c r="D2617" i="19"/>
  <c r="F2684" i="19"/>
  <c r="D2684" i="19"/>
  <c r="F2283" i="19"/>
  <c r="D2283" i="19"/>
  <c r="D2470" i="19"/>
  <c r="F2470" i="19"/>
  <c r="B556" i="19"/>
  <c r="F556" i="19" s="1"/>
  <c r="B659" i="19"/>
  <c r="F2681" i="19"/>
  <c r="D2681" i="19"/>
  <c r="F2596" i="19"/>
  <c r="D2596" i="19"/>
  <c r="D2635" i="19"/>
  <c r="B664" i="19"/>
  <c r="D664" i="19" s="1"/>
  <c r="B622" i="19"/>
  <c r="D2376" i="19"/>
  <c r="D2625" i="19"/>
  <c r="S24" i="18"/>
  <c r="F2387" i="19"/>
  <c r="D2357" i="19"/>
  <c r="F2483" i="19"/>
  <c r="F2549" i="19"/>
  <c r="D2610" i="19"/>
  <c r="D2734" i="19"/>
  <c r="F2734" i="19" s="1"/>
  <c r="D2722" i="19"/>
  <c r="D2767" i="19"/>
  <c r="D2743" i="19"/>
  <c r="D2818" i="19"/>
  <c r="D2794" i="19"/>
  <c r="D2850" i="19"/>
  <c r="F2850" i="19" s="1"/>
  <c r="D2918" i="19"/>
  <c r="F2918" i="19" s="1"/>
  <c r="D2906" i="19"/>
  <c r="D3028" i="19"/>
  <c r="D3004" i="19"/>
  <c r="D3106" i="19"/>
  <c r="Y25" i="18"/>
  <c r="D2388" i="19"/>
  <c r="D2733" i="19"/>
  <c r="F2733" i="19" s="1"/>
  <c r="D2766" i="19"/>
  <c r="D2742" i="19"/>
  <c r="D2817" i="19"/>
  <c r="D2793" i="19"/>
  <c r="D2849" i="19"/>
  <c r="F2849" i="19" s="1"/>
  <c r="D2917" i="19"/>
  <c r="F2917" i="19" s="1"/>
  <c r="D2905" i="19"/>
  <c r="D3051" i="19"/>
  <c r="D3027" i="19"/>
  <c r="D3172" i="19"/>
  <c r="D3136" i="19"/>
  <c r="D3279" i="19"/>
  <c r="S23" i="18"/>
  <c r="D2258" i="19"/>
  <c r="D2262" i="19"/>
  <c r="D2325" i="19"/>
  <c r="D2417" i="19"/>
  <c r="F2417" i="19" s="1"/>
  <c r="D2421" i="19"/>
  <c r="F2421" i="19" s="1"/>
  <c r="D2513" i="19"/>
  <c r="D2517" i="19"/>
  <c r="D2613" i="19"/>
  <c r="D2732" i="19"/>
  <c r="F2732" i="19" s="1"/>
  <c r="D2720" i="19"/>
  <c r="D2753" i="19"/>
  <c r="D2741" i="19"/>
  <c r="D2816" i="19"/>
  <c r="D2804" i="19"/>
  <c r="D2792" i="19"/>
  <c r="D2884" i="19"/>
  <c r="F2884" i="19" s="1"/>
  <c r="D2872" i="19"/>
  <c r="F2872" i="19" s="1"/>
  <c r="D2860" i="19"/>
  <c r="F2860" i="19" s="1"/>
  <c r="D2848" i="19"/>
  <c r="F2848" i="19" s="1"/>
  <c r="D2836" i="19"/>
  <c r="F2836" i="19" s="1"/>
  <c r="D2940" i="19"/>
  <c r="F2940" i="19" s="1"/>
  <c r="D2928" i="19"/>
  <c r="F2928" i="19" s="1"/>
  <c r="D2916" i="19"/>
  <c r="F2916" i="19" s="1"/>
  <c r="D2904" i="19"/>
  <c r="D2892" i="19"/>
  <c r="D2996" i="19"/>
  <c r="F2996" i="19" s="1"/>
  <c r="D2984" i="19"/>
  <c r="F2984" i="19" s="1"/>
  <c r="D2960" i="19"/>
  <c r="D3026" i="19"/>
  <c r="D3014" i="19"/>
  <c r="D3002" i="19"/>
  <c r="D3116" i="19"/>
  <c r="D3092" i="19"/>
  <c r="D3068" i="19"/>
  <c r="D3171" i="19"/>
  <c r="D3159" i="19"/>
  <c r="D3225" i="19"/>
  <c r="D3226" i="19"/>
  <c r="F3226" i="19"/>
  <c r="D2356" i="19"/>
  <c r="D2548" i="19"/>
  <c r="D2577" i="19"/>
  <c r="D2752" i="19"/>
  <c r="D3158" i="19"/>
  <c r="D3134" i="19"/>
  <c r="Y42" i="18"/>
  <c r="D2259" i="19"/>
  <c r="D2326" i="19"/>
  <c r="D2418" i="19"/>
  <c r="F2418" i="19" s="1"/>
  <c r="D2717" i="19"/>
  <c r="D2750" i="19"/>
  <c r="D2881" i="19"/>
  <c r="F2881" i="19" s="1"/>
  <c r="D2869" i="19"/>
  <c r="F2869" i="19" s="1"/>
  <c r="D2833" i="19"/>
  <c r="F2833" i="19" s="1"/>
  <c r="D2937" i="19"/>
  <c r="F2937" i="19" s="1"/>
  <c r="D2925" i="19"/>
  <c r="F2925" i="19" s="1"/>
  <c r="D2993" i="19"/>
  <c r="F2993" i="19" s="1"/>
  <c r="D2981" i="19"/>
  <c r="F2981" i="19" s="1"/>
  <c r="D2969" i="19"/>
  <c r="D2957" i="19"/>
  <c r="D2945" i="19"/>
  <c r="D3001" i="19"/>
  <c r="D3089" i="19"/>
  <c r="D3077" i="19"/>
  <c r="D3168" i="19"/>
  <c r="F3194" i="19"/>
  <c r="D3251" i="19"/>
  <c r="F3251" i="19" s="1"/>
  <c r="D3239" i="19"/>
  <c r="F2321" i="19"/>
  <c r="D2353" i="19"/>
  <c r="D2449" i="19"/>
  <c r="D2453" i="19"/>
  <c r="D2484" i="19"/>
  <c r="D2545" i="19"/>
  <c r="D2761" i="19"/>
  <c r="D2824" i="19"/>
  <c r="D2776" i="19"/>
  <c r="D2880" i="19"/>
  <c r="F2880" i="19" s="1"/>
  <c r="D2868" i="19"/>
  <c r="F2868" i="19" s="1"/>
  <c r="D2856" i="19"/>
  <c r="F2856" i="19" s="1"/>
  <c r="D2936" i="19"/>
  <c r="F2936" i="19" s="1"/>
  <c r="D2924" i="19"/>
  <c r="F2924" i="19" s="1"/>
  <c r="D2992" i="19"/>
  <c r="F2992" i="19" s="1"/>
  <c r="D2980" i="19"/>
  <c r="F2980" i="19" s="1"/>
  <c r="D2968" i="19"/>
  <c r="D2956" i="19"/>
  <c r="D2944" i="19"/>
  <c r="D3058" i="19"/>
  <c r="D2811" i="19"/>
  <c r="F3385" i="19"/>
  <c r="D3385" i="19"/>
  <c r="Y33" i="18"/>
  <c r="D2323" i="19"/>
  <c r="D2726" i="19"/>
  <c r="D2759" i="19"/>
  <c r="D2810" i="19"/>
  <c r="D2786" i="19"/>
  <c r="D2774" i="19"/>
  <c r="D2878" i="19"/>
  <c r="F2878" i="19" s="1"/>
  <c r="D2866" i="19"/>
  <c r="F2866" i="19" s="1"/>
  <c r="D2842" i="19"/>
  <c r="F2842" i="19" s="1"/>
  <c r="D2934" i="19"/>
  <c r="F2934" i="19" s="1"/>
  <c r="D2922" i="19"/>
  <c r="F2922" i="19" s="1"/>
  <c r="D2990" i="19"/>
  <c r="F2990" i="19" s="1"/>
  <c r="D2978" i="19"/>
  <c r="F2978" i="19" s="1"/>
  <c r="D2966" i="19"/>
  <c r="D2954" i="19"/>
  <c r="D3056" i="19"/>
  <c r="D3165" i="19"/>
  <c r="D3231" i="19"/>
  <c r="D2809" i="19"/>
  <c r="D2877" i="19"/>
  <c r="F2877" i="19" s="1"/>
  <c r="D2865" i="19"/>
  <c r="F2865" i="19" s="1"/>
  <c r="D2841" i="19"/>
  <c r="F2841" i="19" s="1"/>
  <c r="D2933" i="19"/>
  <c r="F2933" i="19" s="1"/>
  <c r="D2897" i="19"/>
  <c r="D2943" i="19"/>
  <c r="D2989" i="19"/>
  <c r="F2989" i="19" s="1"/>
  <c r="D2977" i="19"/>
  <c r="F2977" i="19" s="1"/>
  <c r="D2965" i="19"/>
  <c r="D2953" i="19"/>
  <c r="F3094" i="19"/>
  <c r="D3094" i="19"/>
  <c r="D3330" i="19"/>
  <c r="D3306" i="19"/>
  <c r="D2820" i="19"/>
  <c r="D2808" i="19"/>
  <c r="D2796" i="19"/>
  <c r="D2784" i="19"/>
  <c r="D2772" i="19"/>
  <c r="D2876" i="19"/>
  <c r="F2876" i="19" s="1"/>
  <c r="D2864" i="19"/>
  <c r="F2864" i="19" s="1"/>
  <c r="D2852" i="19"/>
  <c r="F2852" i="19" s="1"/>
  <c r="D2840" i="19"/>
  <c r="F2840" i="19" s="1"/>
  <c r="D2874" i="19"/>
  <c r="F2874" i="19" s="1"/>
  <c r="D2932" i="19"/>
  <c r="F2932" i="19" s="1"/>
  <c r="D2908" i="19"/>
  <c r="D2896" i="19"/>
  <c r="D3217" i="19"/>
  <c r="D3205" i="19"/>
  <c r="D3181" i="19"/>
  <c r="F2547" i="19"/>
  <c r="D2580" i="19"/>
  <c r="D2420" i="19"/>
  <c r="F2420" i="19" s="1"/>
  <c r="D2735" i="19"/>
  <c r="F2735" i="19" s="1"/>
  <c r="D2723" i="19"/>
  <c r="D2768" i="19"/>
  <c r="D2756" i="19"/>
  <c r="D2744" i="19"/>
  <c r="D2819" i="19"/>
  <c r="D2795" i="19"/>
  <c r="D2999" i="19"/>
  <c r="F2999" i="19" s="1"/>
  <c r="D2987" i="19"/>
  <c r="F2987" i="19" s="1"/>
  <c r="D2975" i="19"/>
  <c r="F2975" i="19" s="1"/>
  <c r="D2963" i="19"/>
  <c r="D2951" i="19"/>
  <c r="D3281" i="19"/>
  <c r="D3245" i="19"/>
  <c r="D3108" i="19"/>
  <c r="D3096" i="19"/>
  <c r="D3060" i="19"/>
  <c r="D3117" i="19"/>
  <c r="D3163" i="19"/>
  <c r="D3151" i="19"/>
  <c r="D3127" i="19"/>
  <c r="D3224" i="19"/>
  <c r="D3200" i="19"/>
  <c r="D3176" i="19"/>
  <c r="D3285" i="19"/>
  <c r="D3261" i="19"/>
  <c r="F3261" i="19" s="1"/>
  <c r="D3237" i="19"/>
  <c r="D3322" i="19"/>
  <c r="D3298" i="19"/>
  <c r="D3455" i="19"/>
  <c r="D3431" i="19"/>
  <c r="D3509" i="19"/>
  <c r="D3107" i="19"/>
  <c r="D3095" i="19"/>
  <c r="D3083" i="19"/>
  <c r="D3071" i="19"/>
  <c r="D3150" i="19"/>
  <c r="D3211" i="19"/>
  <c r="D3199" i="19"/>
  <c r="D3187" i="19"/>
  <c r="D3284" i="19"/>
  <c r="D3260" i="19"/>
  <c r="F3260" i="19" s="1"/>
  <c r="D3248" i="19"/>
  <c r="D3236" i="19"/>
  <c r="D3454" i="19"/>
  <c r="D3442" i="19"/>
  <c r="D3430" i="19"/>
  <c r="D3418" i="19"/>
  <c r="D3520" i="19"/>
  <c r="D3496" i="19"/>
  <c r="D3574" i="19"/>
  <c r="D3124" i="19"/>
  <c r="D3175" i="19"/>
  <c r="D3221" i="19"/>
  <c r="D3209" i="19"/>
  <c r="D3197" i="19"/>
  <c r="D3185" i="19"/>
  <c r="D3258" i="19"/>
  <c r="F3258" i="19" s="1"/>
  <c r="D3463" i="19"/>
  <c r="D3439" i="19"/>
  <c r="D3415" i="19"/>
  <c r="D3517" i="19"/>
  <c r="D3493" i="19"/>
  <c r="D3516" i="19"/>
  <c r="D3504" i="19"/>
  <c r="D3558" i="19"/>
  <c r="D3328" i="19"/>
  <c r="D3461" i="19"/>
  <c r="D3437" i="19"/>
  <c r="D3413" i="19"/>
  <c r="D3515" i="19"/>
  <c r="D3491" i="19"/>
  <c r="D3467" i="19"/>
  <c r="D3569" i="19"/>
  <c r="D3545" i="19"/>
  <c r="D3460" i="19"/>
  <c r="D3448" i="19"/>
  <c r="D3436" i="19"/>
  <c r="D3502" i="19"/>
  <c r="D3490" i="19"/>
  <c r="D3580" i="19"/>
  <c r="D2257" i="19"/>
  <c r="D2385" i="19"/>
  <c r="D2389" i="19"/>
  <c r="D2736" i="19"/>
  <c r="F2736" i="19" s="1"/>
  <c r="D2724" i="19"/>
  <c r="D2712" i="19"/>
  <c r="D2757" i="19"/>
  <c r="D2745" i="19"/>
  <c r="D2769" i="19"/>
  <c r="D2815" i="19"/>
  <c r="D2803" i="19"/>
  <c r="D2791" i="19"/>
  <c r="D2779" i="19"/>
  <c r="D2875" i="19"/>
  <c r="F2875" i="19" s="1"/>
  <c r="D2863" i="19"/>
  <c r="F2863" i="19" s="1"/>
  <c r="D2839" i="19"/>
  <c r="F2839" i="19" s="1"/>
  <c r="D2885" i="19"/>
  <c r="D2931" i="19"/>
  <c r="F2931" i="19" s="1"/>
  <c r="D2919" i="19"/>
  <c r="F2919" i="19" s="1"/>
  <c r="D2907" i="19"/>
  <c r="D2895" i="19"/>
  <c r="D3000" i="19"/>
  <c r="F3000" i="19" s="1"/>
  <c r="D2988" i="19"/>
  <c r="F2988" i="19" s="1"/>
  <c r="D2976" i="19"/>
  <c r="F2976" i="19" s="1"/>
  <c r="D2964" i="19"/>
  <c r="D2952" i="19"/>
  <c r="D3054" i="19"/>
  <c r="D3030" i="19"/>
  <c r="F3030" i="19" s="1"/>
  <c r="D3006" i="19"/>
  <c r="D3112" i="19"/>
  <c r="D3100" i="19"/>
  <c r="D3167" i="19"/>
  <c r="D3143" i="19"/>
  <c r="D3119" i="19"/>
  <c r="D3216" i="19"/>
  <c r="D3192" i="19"/>
  <c r="D3289" i="19"/>
  <c r="D3253" i="19"/>
  <c r="F3253" i="19" s="1"/>
  <c r="D3314" i="19"/>
  <c r="D3447" i="19"/>
  <c r="D3501" i="19"/>
  <c r="D3041" i="19"/>
  <c r="D3017" i="19"/>
  <c r="D3087" i="19"/>
  <c r="D3075" i="19"/>
  <c r="D3063" i="19"/>
  <c r="D3166" i="19"/>
  <c r="D3154" i="19"/>
  <c r="D3130" i="19"/>
  <c r="D3118" i="19"/>
  <c r="D3227" i="19"/>
  <c r="D3215" i="19"/>
  <c r="D3203" i="19"/>
  <c r="D3191" i="19"/>
  <c r="D3179" i="19"/>
  <c r="D3288" i="19"/>
  <c r="D3264" i="19"/>
  <c r="D3252" i="19"/>
  <c r="F3252" i="19" s="1"/>
  <c r="D3240" i="19"/>
  <c r="D3458" i="19"/>
  <c r="D3446" i="19"/>
  <c r="D3434" i="19"/>
  <c r="D3422" i="19"/>
  <c r="Y5" i="3"/>
  <c r="D34" i="6" s="1"/>
  <c r="W5" i="3"/>
  <c r="E34" i="6" s="1"/>
  <c r="D480" i="19"/>
  <c r="D2715" i="19"/>
  <c r="D3291" i="19"/>
  <c r="D3324" i="19"/>
  <c r="D3316" i="19"/>
  <c r="D3308" i="19"/>
  <c r="D3300" i="19"/>
  <c r="D3292" i="19"/>
  <c r="D3340" i="19"/>
  <c r="D3332" i="19"/>
  <c r="D2755" i="19"/>
  <c r="E101" i="19"/>
  <c r="E110" i="19"/>
  <c r="Q6" i="1"/>
  <c r="E33" i="6" s="1"/>
  <c r="E111" i="19"/>
  <c r="E103" i="19"/>
  <c r="E102" i="19"/>
  <c r="E100" i="19"/>
  <c r="P6" i="1"/>
  <c r="C33" i="6" s="1"/>
  <c r="E109" i="19"/>
  <c r="E108" i="19"/>
  <c r="E107" i="19"/>
  <c r="E106" i="19"/>
  <c r="S6" i="1"/>
  <c r="D33" i="6" s="1"/>
  <c r="E105" i="19"/>
  <c r="E104" i="19"/>
  <c r="E99" i="19"/>
  <c r="E98" i="19"/>
  <c r="E113" i="19"/>
  <c r="D2619" i="19"/>
  <c r="D2618" i="19"/>
  <c r="D1432" i="19"/>
  <c r="F1432" i="19" s="1"/>
  <c r="D2629" i="19"/>
  <c r="D2621" i="19"/>
  <c r="D1442" i="19"/>
  <c r="D1450" i="19"/>
  <c r="D1433" i="19"/>
  <c r="D1948" i="19"/>
  <c r="D2628" i="19"/>
  <c r="D2620" i="19"/>
  <c r="D2646" i="19"/>
  <c r="D1426" i="19"/>
  <c r="F1426" i="19" s="1"/>
  <c r="D1427" i="19"/>
  <c r="D1435" i="19"/>
  <c r="D1950" i="19"/>
  <c r="D2644" i="19"/>
  <c r="D1437" i="19"/>
  <c r="D1428" i="19"/>
  <c r="F1428" i="19" s="1"/>
  <c r="D1438" i="19"/>
  <c r="D1455" i="19"/>
  <c r="D2615" i="19"/>
  <c r="D2632" i="19"/>
  <c r="D2624" i="19"/>
  <c r="D1447" i="19"/>
  <c r="D1430" i="19"/>
  <c r="F1430" i="19" s="1"/>
  <c r="D1440" i="19"/>
  <c r="D1448" i="19"/>
  <c r="D1431" i="19"/>
  <c r="D1946" i="19"/>
  <c r="D950" i="19"/>
  <c r="D2094" i="19"/>
  <c r="D3286" i="19"/>
  <c r="D3266" i="19"/>
  <c r="D2087" i="19"/>
  <c r="D3278" i="19"/>
  <c r="D948" i="19"/>
  <c r="D961" i="19"/>
  <c r="D3270" i="19"/>
  <c r="D1826" i="19"/>
  <c r="W7" i="11"/>
  <c r="C35" i="6" s="1"/>
  <c r="Z7" i="11"/>
  <c r="D35" i="6" s="1"/>
  <c r="D2411" i="19"/>
  <c r="F2411" i="19" s="1"/>
  <c r="F1513" i="19"/>
  <c r="D1513" i="19"/>
  <c r="F1367" i="19"/>
  <c r="D1367" i="19"/>
  <c r="F1398" i="19"/>
  <c r="D1398" i="19"/>
  <c r="F1932" i="19"/>
  <c r="D1932" i="19"/>
  <c r="F1971" i="19"/>
  <c r="D1971" i="19"/>
  <c r="D2300" i="19"/>
  <c r="F2300" i="19"/>
  <c r="D2371" i="19"/>
  <c r="F2371" i="19"/>
  <c r="D2442" i="19"/>
  <c r="F2442" i="19"/>
  <c r="F2465" i="19"/>
  <c r="D2465" i="19"/>
  <c r="F2488" i="19"/>
  <c r="D2488" i="19"/>
  <c r="F1844" i="19"/>
  <c r="D1844" i="19"/>
  <c r="F2184" i="19"/>
  <c r="D2184" i="19"/>
  <c r="F1093" i="19"/>
  <c r="D1093" i="19"/>
  <c r="F1050" i="19"/>
  <c r="D1050" i="19"/>
  <c r="F2025" i="19"/>
  <c r="D2025" i="19"/>
  <c r="F2046" i="19"/>
  <c r="D2046" i="19"/>
  <c r="F1804" i="19"/>
  <c r="D1804" i="19"/>
  <c r="F1820" i="19"/>
  <c r="D1820" i="19"/>
  <c r="F2171" i="19"/>
  <c r="D2171" i="19"/>
  <c r="F1022" i="19"/>
  <c r="D1022" i="19"/>
  <c r="F559" i="19"/>
  <c r="D559" i="19"/>
  <c r="F273" i="19"/>
  <c r="D273" i="19"/>
  <c r="F367" i="19"/>
  <c r="D367" i="19"/>
  <c r="F462" i="19"/>
  <c r="D462" i="19"/>
  <c r="D2266" i="19"/>
  <c r="D2359" i="19"/>
  <c r="F407" i="19"/>
  <c r="D407" i="19"/>
  <c r="F1510" i="19"/>
  <c r="D1510" i="19"/>
  <c r="F1418" i="19"/>
  <c r="D1418" i="19"/>
  <c r="F1376" i="19"/>
  <c r="D1376" i="19"/>
  <c r="F1938" i="19"/>
  <c r="D1938" i="19"/>
  <c r="F1930" i="19"/>
  <c r="D1930" i="19"/>
  <c r="F1535" i="19"/>
  <c r="D1535" i="19"/>
  <c r="F2281" i="19"/>
  <c r="D2281" i="19"/>
  <c r="F2269" i="19"/>
  <c r="D2269" i="19"/>
  <c r="D2303" i="19"/>
  <c r="F2303" i="19"/>
  <c r="D2329" i="19"/>
  <c r="F2329" i="19"/>
  <c r="D2374" i="19"/>
  <c r="F2374" i="19"/>
  <c r="D2433" i="19"/>
  <c r="F2433" i="19"/>
  <c r="F2456" i="19"/>
  <c r="D2456" i="19"/>
  <c r="D2503" i="19"/>
  <c r="F2503" i="19"/>
  <c r="F2569" i="19"/>
  <c r="D2569" i="19"/>
  <c r="F1997" i="19"/>
  <c r="D1997" i="19"/>
  <c r="F1759" i="19"/>
  <c r="D1759" i="19"/>
  <c r="F882" i="19"/>
  <c r="D882" i="19"/>
  <c r="F2166" i="19"/>
  <c r="D2166" i="19"/>
  <c r="F1031" i="19"/>
  <c r="D1031" i="19"/>
  <c r="F208" i="19"/>
  <c r="D208" i="19"/>
  <c r="F237" i="19"/>
  <c r="D237" i="19"/>
  <c r="F256" i="19"/>
  <c r="D256" i="19"/>
  <c r="F282" i="19"/>
  <c r="D282" i="19"/>
  <c r="F364" i="19"/>
  <c r="D364" i="19"/>
  <c r="F440" i="19"/>
  <c r="D440" i="19"/>
  <c r="F549" i="19"/>
  <c r="D549" i="19"/>
  <c r="F298" i="19"/>
  <c r="F1414" i="19"/>
  <c r="D1414" i="19"/>
  <c r="F1373" i="19"/>
  <c r="D1373" i="19"/>
  <c r="D2332" i="19"/>
  <c r="F2332" i="19"/>
  <c r="D2368" i="19"/>
  <c r="D2401" i="19"/>
  <c r="F2401" i="19" s="1"/>
  <c r="D2439" i="19"/>
  <c r="F2529" i="19"/>
  <c r="D2529" i="19"/>
  <c r="F2557" i="19"/>
  <c r="D2557" i="19"/>
  <c r="F2189" i="19"/>
  <c r="D2189" i="19"/>
  <c r="F2209" i="19"/>
  <c r="D2209" i="19"/>
  <c r="F1056" i="19"/>
  <c r="D1056" i="19"/>
  <c r="F1754" i="19"/>
  <c r="D1754" i="19"/>
  <c r="F2029" i="19"/>
  <c r="D2029" i="19"/>
  <c r="F860" i="19"/>
  <c r="D860" i="19"/>
  <c r="F2081" i="19"/>
  <c r="D2081" i="19"/>
  <c r="F1815" i="19"/>
  <c r="D1815" i="19"/>
  <c r="F965" i="19"/>
  <c r="D965" i="19"/>
  <c r="F1727" i="19"/>
  <c r="D1727" i="19"/>
  <c r="F205" i="19"/>
  <c r="D205" i="19"/>
  <c r="F231" i="19"/>
  <c r="D231" i="19"/>
  <c r="F253" i="19"/>
  <c r="D253" i="19"/>
  <c r="F279" i="19"/>
  <c r="D279" i="19"/>
  <c r="F287" i="19"/>
  <c r="D287" i="19"/>
  <c r="D305" i="19"/>
  <c r="F305" i="19"/>
  <c r="F1516" i="19"/>
  <c r="D1516" i="19"/>
  <c r="F1370" i="19"/>
  <c r="D1370" i="19"/>
  <c r="F1400" i="19"/>
  <c r="D1400" i="19"/>
  <c r="D1944" i="19"/>
  <c r="F1944" i="19"/>
  <c r="F2335" i="19"/>
  <c r="D2335" i="19"/>
  <c r="D2392" i="19"/>
  <c r="F2392" i="19" s="1"/>
  <c r="F2474" i="19"/>
  <c r="D2474" i="19"/>
  <c r="D2462" i="19"/>
  <c r="F2462" i="19"/>
  <c r="F2532" i="19"/>
  <c r="D2532" i="19"/>
  <c r="D2571" i="19"/>
  <c r="F2571" i="19"/>
  <c r="F2567" i="19"/>
  <c r="D2567" i="19"/>
  <c r="F2597" i="19"/>
  <c r="D2597" i="19"/>
  <c r="F775" i="19"/>
  <c r="D775" i="19"/>
  <c r="F1660" i="19"/>
  <c r="D1660" i="19"/>
  <c r="F2039" i="19"/>
  <c r="D2039" i="19"/>
  <c r="F1685" i="19"/>
  <c r="D1685" i="19"/>
  <c r="F2063" i="19"/>
  <c r="D2063" i="19"/>
  <c r="F1692" i="19"/>
  <c r="D1692" i="19"/>
  <c r="F1700" i="19"/>
  <c r="D1700" i="19"/>
  <c r="F202" i="19"/>
  <c r="D202" i="19"/>
  <c r="F224" i="19"/>
  <c r="D224" i="19"/>
  <c r="D372" i="19"/>
  <c r="F372" i="19" s="1"/>
  <c r="F453" i="19"/>
  <c r="D453" i="19"/>
  <c r="D788" i="19"/>
  <c r="D875" i="19"/>
  <c r="D1637" i="19"/>
  <c r="D1743" i="19"/>
  <c r="D1761" i="19"/>
  <c r="D1812" i="19"/>
  <c r="D2027" i="19"/>
  <c r="D2130" i="19"/>
  <c r="D2133" i="19"/>
  <c r="D2154" i="19"/>
  <c r="D2168" i="19"/>
  <c r="D2186" i="19"/>
  <c r="D284" i="19"/>
  <c r="D446" i="19"/>
  <c r="F446" i="19" s="1"/>
  <c r="D548" i="19"/>
  <c r="B550" i="19"/>
  <c r="F550" i="19" s="1"/>
  <c r="D720" i="19"/>
  <c r="D763" i="19"/>
  <c r="D957" i="19"/>
  <c r="D1084" i="19"/>
  <c r="D1662" i="19"/>
  <c r="D1757" i="19"/>
  <c r="D1841" i="19"/>
  <c r="D2058" i="19"/>
  <c r="D2061" i="19"/>
  <c r="D2122" i="19"/>
  <c r="D2125" i="19"/>
  <c r="D2212" i="19"/>
  <c r="D174" i="19"/>
  <c r="F174" i="19" s="1"/>
  <c r="D219" i="19"/>
  <c r="D234" i="19"/>
  <c r="D276" i="19"/>
  <c r="D342" i="19"/>
  <c r="D459" i="19"/>
  <c r="D2410" i="19"/>
  <c r="F2410" i="19" s="1"/>
  <c r="D2398" i="19"/>
  <c r="F2398" i="19" s="1"/>
  <c r="F2440" i="19"/>
  <c r="D2440" i="19"/>
  <c r="D2463" i="19"/>
  <c r="F2463" i="19"/>
  <c r="D2492" i="19"/>
  <c r="F2492" i="19"/>
  <c r="D2539" i="19"/>
  <c r="F2539" i="19"/>
  <c r="D2536" i="19"/>
  <c r="F2536" i="19"/>
  <c r="D2527" i="19"/>
  <c r="F2527" i="19"/>
  <c r="F2563" i="19"/>
  <c r="D2563" i="19"/>
  <c r="D2589" i="19"/>
  <c r="F2589" i="19"/>
  <c r="F2698" i="19"/>
  <c r="D2698" i="19"/>
  <c r="F2695" i="19"/>
  <c r="D2695" i="19"/>
  <c r="F2685" i="19"/>
  <c r="D2685" i="19"/>
  <c r="D2089" i="19"/>
  <c r="F2089" i="19"/>
  <c r="D2564" i="19"/>
  <c r="F2564" i="19"/>
  <c r="D2555" i="19"/>
  <c r="B558" i="19"/>
  <c r="B482" i="19"/>
  <c r="F482" i="19" s="1"/>
  <c r="F2273" i="19"/>
  <c r="D2273" i="19"/>
  <c r="D2472" i="19"/>
  <c r="F2472" i="19"/>
  <c r="D2530" i="19"/>
  <c r="F2530" i="19"/>
  <c r="F2683" i="19"/>
  <c r="D2683" i="19"/>
  <c r="F1781" i="19"/>
  <c r="D2336" i="19"/>
  <c r="F2336" i="19"/>
  <c r="F2561" i="19"/>
  <c r="D2561" i="19"/>
  <c r="F2586" i="19"/>
  <c r="D2586" i="19"/>
  <c r="F2692" i="19"/>
  <c r="D2692" i="19"/>
  <c r="F2686" i="19"/>
  <c r="D2686" i="19"/>
  <c r="F2682" i="19"/>
  <c r="D2682" i="19"/>
  <c r="F1778" i="19"/>
  <c r="F2566" i="19"/>
  <c r="D2566" i="19"/>
  <c r="F1779" i="19"/>
  <c r="D940" i="19"/>
  <c r="F940" i="19"/>
  <c r="F2282" i="19"/>
  <c r="D2282" i="19"/>
  <c r="D2339" i="19"/>
  <c r="D2437" i="19"/>
  <c r="F2583" i="19"/>
  <c r="F2602" i="19"/>
  <c r="F2591" i="19"/>
  <c r="D2591" i="19"/>
  <c r="F2627" i="19"/>
  <c r="D2627" i="19"/>
  <c r="F2688" i="19"/>
  <c r="D2688" i="19"/>
  <c r="F2680" i="19"/>
  <c r="D2680" i="19"/>
  <c r="D2270" i="19"/>
  <c r="D2495" i="19"/>
  <c r="F2601" i="19"/>
  <c r="D2601" i="19"/>
  <c r="F2623" i="19"/>
  <c r="D2623" i="19"/>
  <c r="F1777" i="19"/>
  <c r="F1782" i="19"/>
  <c r="D953" i="19"/>
  <c r="F953" i="19"/>
  <c r="D2278" i="19"/>
  <c r="D2297" i="19"/>
  <c r="D2405" i="19"/>
  <c r="F2405" i="19" s="1"/>
  <c r="D2402" i="19"/>
  <c r="F2402" i="19" s="1"/>
  <c r="D2500" i="19"/>
  <c r="D2494" i="19"/>
  <c r="D949" i="19"/>
  <c r="F949" i="19"/>
  <c r="B515" i="19"/>
  <c r="F515" i="19" s="1"/>
  <c r="B518" i="19"/>
  <c r="F518" i="19" s="1"/>
  <c r="D2481" i="19"/>
  <c r="F2644" i="19"/>
  <c r="D2645" i="19"/>
  <c r="D471" i="19"/>
  <c r="D1945" i="19"/>
  <c r="F1945" i="19" s="1"/>
  <c r="D1445" i="19"/>
  <c r="D2630" i="19"/>
  <c r="D1704" i="19"/>
  <c r="D1708" i="19"/>
  <c r="F1946" i="19"/>
  <c r="F1455" i="19"/>
  <c r="F1437" i="19"/>
  <c r="D1454" i="19"/>
  <c r="D2172" i="19"/>
  <c r="B478" i="19"/>
  <c r="F478" i="19" s="1"/>
  <c r="D485" i="19"/>
  <c r="D2167" i="19"/>
  <c r="D2631" i="19"/>
  <c r="B479" i="19"/>
  <c r="F479" i="19" s="1"/>
  <c r="D944" i="19"/>
  <c r="F1431" i="19"/>
  <c r="D470" i="19"/>
  <c r="D1947" i="19"/>
  <c r="F1947" i="19" s="1"/>
  <c r="D477" i="19"/>
  <c r="D1709" i="19"/>
  <c r="D486" i="19"/>
  <c r="F1433" i="19"/>
  <c r="D2090" i="19"/>
  <c r="F2629" i="19"/>
  <c r="F2094" i="19"/>
  <c r="F2646" i="19"/>
  <c r="D963" i="19"/>
  <c r="F1948" i="19"/>
  <c r="F1447" i="19"/>
  <c r="D472" i="19"/>
  <c r="D954" i="19"/>
  <c r="D939" i="19"/>
  <c r="D1710" i="19"/>
  <c r="F1950" i="19"/>
  <c r="D1949" i="19"/>
  <c r="F1949" i="19" s="1"/>
  <c r="D487" i="19"/>
  <c r="F1427" i="19"/>
  <c r="F1442" i="19"/>
  <c r="D1449" i="19"/>
  <c r="D492" i="19"/>
  <c r="D1439" i="19"/>
  <c r="D2174" i="19"/>
  <c r="F1448" i="19"/>
  <c r="F1440" i="19"/>
  <c r="D2088" i="19"/>
  <c r="D499" i="19"/>
  <c r="F2621" i="19"/>
  <c r="F2619" i="19"/>
  <c r="D2642" i="19"/>
  <c r="D3290" i="19"/>
  <c r="D943" i="19"/>
  <c r="D484" i="19"/>
  <c r="F948" i="19"/>
  <c r="F1826" i="19"/>
  <c r="F2087" i="19"/>
  <c r="D3282" i="19"/>
  <c r="F3286" i="19"/>
  <c r="F3278" i="19"/>
  <c r="F3270" i="19"/>
  <c r="F3266" i="19"/>
  <c r="D938" i="19"/>
  <c r="D505" i="19"/>
  <c r="F2620" i="19"/>
  <c r="D958" i="19"/>
  <c r="D959" i="19"/>
  <c r="F1435" i="19"/>
  <c r="F1450" i="19"/>
  <c r="D491" i="19"/>
  <c r="F2628" i="19"/>
  <c r="D2641" i="19"/>
  <c r="D473" i="19"/>
  <c r="D1827" i="19"/>
  <c r="D960" i="19"/>
  <c r="D500" i="19"/>
  <c r="D474" i="19"/>
  <c r="D483" i="19"/>
  <c r="D2093" i="19"/>
  <c r="D2170" i="19"/>
  <c r="D498" i="19"/>
  <c r="D2643" i="19"/>
  <c r="D1478" i="19"/>
  <c r="D1486" i="19"/>
  <c r="D1463" i="19"/>
  <c r="D1471" i="19"/>
  <c r="D1475" i="19"/>
  <c r="D1467" i="19"/>
  <c r="D1955" i="19"/>
  <c r="D2504" i="19"/>
  <c r="D970" i="19"/>
  <c r="D978" i="19"/>
  <c r="D986" i="19"/>
  <c r="D1711" i="19"/>
  <c r="D1476" i="19"/>
  <c r="D1484" i="19"/>
  <c r="D512" i="19"/>
  <c r="D527" i="19"/>
  <c r="D1485" i="19"/>
  <c r="D1461" i="19"/>
  <c r="D1469" i="19"/>
  <c r="D1957" i="19"/>
  <c r="D2407" i="19"/>
  <c r="F2407" i="19" s="1"/>
  <c r="D2399" i="19"/>
  <c r="F2399" i="19" s="1"/>
  <c r="D1832" i="19"/>
  <c r="D2095" i="19"/>
  <c r="D506" i="19"/>
  <c r="D513" i="19"/>
  <c r="D528" i="19"/>
  <c r="D1470" i="19"/>
  <c r="D1958" i="19"/>
  <c r="D966" i="19"/>
  <c r="D974" i="19"/>
  <c r="D982" i="19"/>
  <c r="D1715" i="19"/>
  <c r="D1834" i="19"/>
  <c r="D1489" i="19"/>
  <c r="D1464" i="19"/>
  <c r="D1952" i="19"/>
  <c r="D2391" i="19"/>
  <c r="F2391" i="19" s="1"/>
  <c r="D2404" i="19"/>
  <c r="F2404" i="19" s="1"/>
  <c r="D2396" i="19"/>
  <c r="F2396" i="19" s="1"/>
  <c r="D2423" i="19"/>
  <c r="D2428" i="19"/>
  <c r="D2507" i="19"/>
  <c r="D967" i="19"/>
  <c r="D2098" i="19"/>
  <c r="D2178" i="19"/>
  <c r="D523" i="19"/>
  <c r="D1481" i="19"/>
  <c r="D1953" i="19"/>
  <c r="D2403" i="19"/>
  <c r="F2403" i="19" s="1"/>
  <c r="D2395" i="19"/>
  <c r="F2395" i="19" s="1"/>
  <c r="D2443" i="19"/>
  <c r="D2506" i="19"/>
  <c r="D2490" i="19"/>
  <c r="D2664" i="19"/>
  <c r="D2656" i="19"/>
  <c r="D1482" i="19"/>
  <c r="D1954" i="19"/>
  <c r="D2434" i="19"/>
  <c r="D2497" i="19"/>
  <c r="D2663" i="19"/>
  <c r="D2655" i="19"/>
  <c r="D510" i="19"/>
  <c r="D525" i="19"/>
  <c r="D533" i="19"/>
  <c r="D541" i="19"/>
  <c r="D973" i="19"/>
  <c r="D981" i="19"/>
  <c r="D989" i="19"/>
  <c r="D1714" i="19"/>
  <c r="D511" i="19"/>
  <c r="D526" i="19"/>
  <c r="D534" i="19"/>
  <c r="D1716" i="19"/>
  <c r="D1835" i="19"/>
  <c r="D2099" i="19"/>
  <c r="D2179" i="19"/>
  <c r="D507" i="19"/>
  <c r="D516" i="19"/>
  <c r="D529" i="19"/>
  <c r="D969" i="19"/>
  <c r="D977" i="19"/>
  <c r="D985" i="19"/>
  <c r="D993" i="19"/>
  <c r="D2100" i="19"/>
  <c r="D2499" i="19"/>
  <c r="D2491" i="19"/>
  <c r="D2658" i="19"/>
  <c r="D2650" i="19"/>
  <c r="D1831" i="19"/>
  <c r="D1838" i="19"/>
  <c r="D2102" i="19"/>
  <c r="D2182" i="19"/>
  <c r="D532" i="19"/>
  <c r="D2292" i="19"/>
  <c r="F2292" i="19"/>
  <c r="D2290" i="19"/>
  <c r="F2290" i="19"/>
  <c r="D2661" i="19"/>
  <c r="D979" i="19"/>
  <c r="D1718" i="19"/>
  <c r="D530" i="19"/>
  <c r="F530" i="19"/>
  <c r="D538" i="19"/>
  <c r="D2294" i="19"/>
  <c r="D2322" i="19"/>
  <c r="D2358" i="19"/>
  <c r="D2386" i="19"/>
  <c r="D2422" i="19"/>
  <c r="F2422" i="19" s="1"/>
  <c r="D2450" i="19"/>
  <c r="B517" i="19"/>
  <c r="D517" i="19" s="1"/>
  <c r="F2755" i="19"/>
  <c r="F2715" i="19"/>
  <c r="D508" i="19"/>
  <c r="D519" i="19"/>
  <c r="D537" i="19"/>
  <c r="B520" i="19"/>
  <c r="F520" i="19" s="1"/>
  <c r="D2582" i="19"/>
  <c r="D2260" i="19"/>
  <c r="D2451" i="19"/>
  <c r="D2515" i="19"/>
  <c r="D2674" i="19"/>
  <c r="D509" i="19"/>
  <c r="D524" i="19"/>
  <c r="F2324" i="19"/>
  <c r="D2578" i="19"/>
  <c r="F2355" i="19"/>
  <c r="F2486" i="19"/>
  <c r="D2261" i="19"/>
  <c r="D2516" i="19"/>
  <c r="D2675" i="19"/>
  <c r="D2419" i="19"/>
  <c r="F2419" i="19" s="1"/>
  <c r="D3341" i="19"/>
  <c r="D3333" i="19"/>
  <c r="D3325" i="19"/>
  <c r="D3309" i="19"/>
  <c r="D3301" i="19"/>
  <c r="D3293" i="19"/>
  <c r="D3348" i="19"/>
  <c r="D3345" i="19"/>
  <c r="D3337" i="19"/>
  <c r="D3329" i="19"/>
  <c r="D3313" i="19"/>
  <c r="D3305" i="19"/>
  <c r="D3297" i="19"/>
  <c r="D3344" i="19"/>
  <c r="D3304" i="19"/>
  <c r="D3319" i="19"/>
  <c r="D3311" i="19"/>
  <c r="D3303" i="19"/>
  <c r="D3295" i="19"/>
  <c r="D3294" i="19"/>
  <c r="Z6" i="13"/>
  <c r="C37" i="6" s="1"/>
  <c r="AA6" i="13"/>
  <c r="D37" i="6" s="1"/>
  <c r="W6" i="13"/>
  <c r="X6" i="13"/>
  <c r="E37" i="6" s="1"/>
  <c r="D1488" i="19"/>
  <c r="D2181" i="19"/>
  <c r="D535" i="19"/>
  <c r="D539" i="19"/>
  <c r="F524" i="19"/>
  <c r="F3332" i="19"/>
  <c r="F1711" i="19"/>
  <c r="D3339" i="19"/>
  <c r="F3341" i="19"/>
  <c r="F2677" i="19"/>
  <c r="D3326" i="19"/>
  <c r="D3327" i="19"/>
  <c r="F1471" i="19"/>
  <c r="F2661" i="19"/>
  <c r="F967" i="19"/>
  <c r="F974" i="19"/>
  <c r="F507" i="19"/>
  <c r="F512" i="19"/>
  <c r="F538" i="19"/>
  <c r="D2180" i="19"/>
  <c r="F532" i="19"/>
  <c r="F1463" i="19"/>
  <c r="F508" i="19"/>
  <c r="F513" i="19"/>
  <c r="D1479" i="19"/>
  <c r="D2653" i="19"/>
  <c r="D2175" i="19"/>
  <c r="D1837" i="19"/>
  <c r="F1470" i="19"/>
  <c r="D2096" i="19"/>
  <c r="D1477" i="19"/>
  <c r="D2097" i="19"/>
  <c r="F2655" i="19"/>
  <c r="F978" i="19"/>
  <c r="F2095" i="19"/>
  <c r="F528" i="19"/>
  <c r="F3318" i="19"/>
  <c r="D1836" i="19"/>
  <c r="D980" i="19"/>
  <c r="D1717" i="19"/>
  <c r="F1469" i="19"/>
  <c r="D531" i="19"/>
  <c r="F523" i="19"/>
  <c r="F534" i="19"/>
  <c r="D3343" i="19"/>
  <c r="F3324" i="19"/>
  <c r="F3317" i="19"/>
  <c r="F3309" i="19"/>
  <c r="F979" i="19"/>
  <c r="F3344" i="19"/>
  <c r="F3315" i="19"/>
  <c r="F3314" i="19"/>
  <c r="F3312" i="19"/>
  <c r="D968" i="19"/>
  <c r="F1478" i="19"/>
  <c r="F2100" i="19"/>
  <c r="F2179" i="19"/>
  <c r="F2678" i="19"/>
  <c r="F3319" i="19"/>
  <c r="F2663" i="19"/>
  <c r="D988" i="19"/>
  <c r="D1462" i="19"/>
  <c r="D536" i="19"/>
  <c r="F1485" i="19"/>
  <c r="D2662" i="19"/>
  <c r="D2649" i="19"/>
  <c r="F970" i="19"/>
  <c r="F986" i="19"/>
  <c r="F1831" i="19"/>
  <c r="F526" i="19"/>
  <c r="D971" i="19"/>
  <c r="D987" i="19"/>
  <c r="D984" i="19"/>
  <c r="F2656" i="19"/>
  <c r="F519" i="19"/>
  <c r="F3300" i="19"/>
  <c r="D972" i="19"/>
  <c r="D1833" i="19"/>
  <c r="D2176" i="19"/>
  <c r="D2177" i="19"/>
  <c r="F966" i="19"/>
  <c r="F982" i="19"/>
  <c r="F1715" i="19"/>
  <c r="F1832" i="19"/>
  <c r="F2099" i="19"/>
  <c r="F511" i="19"/>
  <c r="F527" i="19"/>
  <c r="F3306" i="19"/>
  <c r="F3292" i="19"/>
  <c r="D3338" i="19"/>
  <c r="F3297" i="19"/>
  <c r="F3329" i="19"/>
  <c r="F3316" i="19"/>
  <c r="F1957" i="19"/>
  <c r="F1461" i="19"/>
  <c r="F1467" i="19"/>
  <c r="D1956" i="19"/>
  <c r="D2101" i="19"/>
  <c r="D1468" i="19"/>
  <c r="D2648" i="19"/>
  <c r="F2675" i="19"/>
  <c r="F3293" i="19"/>
  <c r="F969" i="19"/>
  <c r="F973" i="19"/>
  <c r="F977" i="19"/>
  <c r="F981" i="19"/>
  <c r="F985" i="19"/>
  <c r="F989" i="19"/>
  <c r="F993" i="19"/>
  <c r="F1714" i="19"/>
  <c r="F1718" i="19"/>
  <c r="F1834" i="19"/>
  <c r="F1838" i="19"/>
  <c r="F2098" i="19"/>
  <c r="F2102" i="19"/>
  <c r="F2178" i="19"/>
  <c r="F2182" i="19"/>
  <c r="F506" i="19"/>
  <c r="F510" i="19"/>
  <c r="F516" i="19"/>
  <c r="F525" i="19"/>
  <c r="F529" i="19"/>
  <c r="F533" i="19"/>
  <c r="F537" i="19"/>
  <c r="F541" i="19"/>
  <c r="B522" i="19"/>
  <c r="F522" i="19" s="1"/>
  <c r="D3307" i="19"/>
  <c r="F3307" i="19" s="1"/>
  <c r="F3345" i="19"/>
  <c r="F3340" i="19"/>
  <c r="F3299" i="19"/>
  <c r="F3304" i="19"/>
  <c r="F3298" i="19"/>
  <c r="D3336" i="19"/>
  <c r="D3347" i="19"/>
  <c r="F3303" i="19"/>
  <c r="F3348" i="19"/>
  <c r="F3325" i="19"/>
  <c r="F3313" i="19"/>
  <c r="F3308" i="19"/>
  <c r="F3302" i="19"/>
  <c r="F1482" i="19"/>
  <c r="F2650" i="19"/>
  <c r="F1955" i="19"/>
  <c r="F1484" i="19"/>
  <c r="F2664" i="19"/>
  <c r="D1490" i="19"/>
  <c r="F2647" i="19"/>
  <c r="F3294" i="19"/>
  <c r="D1465" i="19"/>
  <c r="F1465" i="19"/>
  <c r="F2667" i="19"/>
  <c r="D2667" i="19"/>
  <c r="D2651" i="19"/>
  <c r="F2651" i="19"/>
  <c r="D2676" i="19"/>
  <c r="F2676" i="19"/>
  <c r="F1473" i="19"/>
  <c r="D1473" i="19"/>
  <c r="D2666" i="19"/>
  <c r="F2666" i="19"/>
  <c r="B514" i="19"/>
  <c r="F1481" i="19"/>
  <c r="D1472" i="19"/>
  <c r="D2659" i="19"/>
  <c r="F2658" i="19"/>
  <c r="F1954" i="19"/>
  <c r="F1464" i="19"/>
  <c r="D3321" i="19"/>
  <c r="D1480" i="19"/>
  <c r="F1480" i="19"/>
  <c r="D1474" i="19"/>
  <c r="F1474" i="19"/>
  <c r="D1466" i="19"/>
  <c r="F1466" i="19"/>
  <c r="F3291" i="19"/>
  <c r="F3333" i="19"/>
  <c r="F3301" i="19"/>
  <c r="F521" i="19"/>
  <c r="D521" i="19"/>
  <c r="F1489" i="19"/>
  <c r="F2652" i="19"/>
  <c r="F1953" i="19"/>
  <c r="F3295" i="19"/>
  <c r="D2660" i="19"/>
  <c r="F2660" i="19"/>
  <c r="F1952" i="19"/>
  <c r="F3337" i="19"/>
  <c r="F3305" i="19"/>
  <c r="F2674" i="19"/>
  <c r="F1476" i="19"/>
  <c r="D1483" i="19"/>
  <c r="D2657" i="19"/>
  <c r="D2665" i="19"/>
  <c r="D3334" i="19"/>
  <c r="D3310" i="19"/>
  <c r="F3310" i="19" s="1"/>
  <c r="F3311" i="19"/>
  <c r="F1475" i="19"/>
  <c r="D3346" i="19"/>
  <c r="D3342" i="19"/>
  <c r="X7" i="12"/>
  <c r="E36" i="6" s="1"/>
  <c r="D196" i="19" l="1"/>
  <c r="D262" i="19"/>
  <c r="E4586" i="20"/>
  <c r="E4152" i="20"/>
  <c r="E4214" i="20"/>
  <c r="E4183" i="20"/>
  <c r="Y46" i="18"/>
  <c r="E4585" i="20"/>
  <c r="E4213" i="20"/>
  <c r="E4182" i="20"/>
  <c r="E4151" i="20"/>
  <c r="Y45" i="18"/>
  <c r="Y18" i="18"/>
  <c r="E4192" i="20"/>
  <c r="E4564" i="20"/>
  <c r="E4130" i="20"/>
  <c r="D232" i="19"/>
  <c r="D406" i="19"/>
  <c r="D553" i="19"/>
  <c r="F371" i="19"/>
  <c r="D161" i="19"/>
  <c r="D197" i="19"/>
  <c r="D628" i="19"/>
  <c r="D194" i="19"/>
  <c r="Y23" i="18"/>
  <c r="E4567" i="20"/>
  <c r="E4195" i="20"/>
  <c r="E4164" i="20"/>
  <c r="E4133" i="20"/>
  <c r="Y24" i="18"/>
  <c r="E4568" i="20"/>
  <c r="E4196" i="20"/>
  <c r="E4165" i="20"/>
  <c r="E4134" i="20"/>
  <c r="D306" i="19"/>
  <c r="F265" i="19"/>
  <c r="D266" i="19"/>
  <c r="X7" i="11"/>
  <c r="E35" i="6" s="1"/>
  <c r="D268" i="19"/>
  <c r="D409" i="19"/>
  <c r="D230" i="19"/>
  <c r="D229" i="19"/>
  <c r="F442" i="19"/>
  <c r="F443" i="19"/>
  <c r="F445" i="19"/>
  <c r="E4211" i="20"/>
  <c r="E4583" i="20"/>
  <c r="E4180" i="20"/>
  <c r="E4149" i="20"/>
  <c r="Y43" i="18"/>
  <c r="E4150" i="20"/>
  <c r="E4584" i="20"/>
  <c r="E4181" i="20"/>
  <c r="E4212" i="20"/>
  <c r="Y44" i="18"/>
  <c r="D378" i="19"/>
  <c r="D263" i="19"/>
  <c r="F338" i="19"/>
  <c r="F374" i="19"/>
  <c r="F335" i="19"/>
  <c r="D154" i="19"/>
  <c r="D162" i="19"/>
  <c r="D662" i="19"/>
  <c r="D155" i="19"/>
  <c r="D158" i="19"/>
  <c r="D481" i="19"/>
  <c r="D479" i="19"/>
  <c r="F334" i="19"/>
  <c r="D515" i="19"/>
  <c r="D482" i="19"/>
  <c r="F661" i="19"/>
  <c r="D661" i="19"/>
  <c r="D554" i="19"/>
  <c r="F227" i="19"/>
  <c r="D227" i="19"/>
  <c r="F551" i="19"/>
  <c r="D551" i="19"/>
  <c r="D302" i="19"/>
  <c r="D658" i="19"/>
  <c r="F301" i="19"/>
  <c r="D301" i="19"/>
  <c r="F157" i="19"/>
  <c r="D157" i="19"/>
  <c r="F623" i="19"/>
  <c r="D623" i="19"/>
  <c r="D625" i="19"/>
  <c r="F299" i="19"/>
  <c r="D299" i="19"/>
  <c r="F557" i="19"/>
  <c r="D557" i="19"/>
  <c r="F665" i="19"/>
  <c r="D665" i="19"/>
  <c r="D522" i="19"/>
  <c r="F664" i="19"/>
  <c r="F226" i="19"/>
  <c r="D226" i="19"/>
  <c r="D198" i="19"/>
  <c r="D518" i="19"/>
  <c r="F622" i="19"/>
  <c r="D622" i="19"/>
  <c r="D556" i="19"/>
  <c r="D478" i="19"/>
  <c r="F659" i="19"/>
  <c r="D659" i="19"/>
  <c r="C41" i="6"/>
  <c r="D41" i="6"/>
  <c r="D520" i="19"/>
  <c r="F558" i="19"/>
  <c r="D558" i="19"/>
  <c r="D550" i="19"/>
  <c r="F517" i="19"/>
  <c r="D514" i="19"/>
  <c r="F514" i="19"/>
  <c r="Y7" i="18" l="1"/>
  <c r="E38" i="6" s="1"/>
  <c r="E41" i="6" s="1"/>
  <c r="F24" i="6" s="1"/>
  <c r="H26" i="6" l="1"/>
  <c r="H23" i="6"/>
  <c r="F20" i="6"/>
  <c r="H25" i="6"/>
  <c r="F25" i="6"/>
  <c r="F22" i="6"/>
  <c r="E43" i="6"/>
  <c r="F26" i="6"/>
  <c r="F23" i="6"/>
  <c r="H21" i="6"/>
  <c r="F21" i="6"/>
  <c r="H24" i="6"/>
  <c r="H22" i="6"/>
  <c r="H20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<sst xmlns="http://schemas.openxmlformats.org/spreadsheetml/2006/main" count="16562" uniqueCount="1269">
  <si>
    <r>
      <rPr>
        <b/>
        <sz val="72"/>
        <color rgb="FFFF40FF"/>
        <rFont val="Calibri (Textkörper)"/>
      </rPr>
      <t xml:space="preserve">- 10% </t>
    </r>
    <r>
      <rPr>
        <b/>
        <sz val="36"/>
        <color rgb="FFFF40FF"/>
        <rFont val="Calibri (Textkörper)"/>
      </rPr>
      <t xml:space="preserve"> </t>
    </r>
    <r>
      <rPr>
        <b/>
        <sz val="24"/>
        <color rgb="FFFF40FF"/>
        <rFont val="Calibri (Textkörper)"/>
      </rPr>
      <t>more discount  on  some  full  set</t>
    </r>
  </si>
  <si>
    <t>NEW products</t>
  </si>
  <si>
    <t>Billing Information</t>
  </si>
  <si>
    <t>Delivery Information</t>
  </si>
  <si>
    <t>Company name</t>
  </si>
  <si>
    <t>Street</t>
  </si>
  <si>
    <t>Postcode, City</t>
  </si>
  <si>
    <t>Country</t>
  </si>
  <si>
    <t>VAT-number</t>
  </si>
  <si>
    <t>Responsible person:</t>
  </si>
  <si>
    <t xml:space="preserve">Originals </t>
  </si>
  <si>
    <t>Telephon:</t>
  </si>
  <si>
    <t>E-Mail:</t>
  </si>
  <si>
    <t>Opening hour / delivery</t>
  </si>
  <si>
    <t>select your discount on your order here mark the field with an X</t>
  </si>
  <si>
    <t>BP.GR.00051.jpg</t>
  </si>
  <si>
    <t>BONUS</t>
  </si>
  <si>
    <t>or</t>
  </si>
  <si>
    <t>DISCOUNT</t>
  </si>
  <si>
    <t>Impossibles</t>
  </si>
  <si>
    <t>&gt;</t>
  </si>
  <si>
    <t>7,5%</t>
  </si>
  <si>
    <t>5%</t>
  </si>
  <si>
    <t>10%</t>
  </si>
  <si>
    <t>12,5%</t>
  </si>
  <si>
    <t>15%</t>
  </si>
  <si>
    <t>20%</t>
  </si>
  <si>
    <t>bonus material with a value of:</t>
  </si>
  <si>
    <t>financial discount with a value of</t>
  </si>
  <si>
    <t>Wings &amp; Diamonds</t>
  </si>
  <si>
    <t>Amount single pieces</t>
  </si>
  <si>
    <t>Weight</t>
  </si>
  <si>
    <t>Price</t>
  </si>
  <si>
    <t>Wall Volumes</t>
  </si>
  <si>
    <t>Volume Holds</t>
  </si>
  <si>
    <t>Macros</t>
  </si>
  <si>
    <t>PU Holds</t>
  </si>
  <si>
    <t>PE Holds</t>
  </si>
  <si>
    <t>sets &amp; selections</t>
  </si>
  <si>
    <t>cloth + route setting tools</t>
  </si>
  <si>
    <t>cleaning products</t>
  </si>
  <si>
    <t>Total</t>
  </si>
  <si>
    <t>Amount Volumes+Holds</t>
  </si>
  <si>
    <t>additional</t>
  </si>
  <si>
    <t>Shipping</t>
  </si>
  <si>
    <t>Total Amount without VAT</t>
  </si>
  <si>
    <t xml:space="preserve">Version </t>
  </si>
  <si>
    <t>V23.5</t>
  </si>
  <si>
    <t>Date</t>
  </si>
  <si>
    <r>
      <t xml:space="preserve">                               up to </t>
    </r>
    <r>
      <rPr>
        <b/>
        <sz val="72"/>
        <color rgb="FFFF40FF"/>
        <rFont val="Calibri"/>
        <family val="2"/>
        <scheme val="minor"/>
      </rPr>
      <t>10</t>
    </r>
    <r>
      <rPr>
        <b/>
        <sz val="72"/>
        <color rgb="FFFF40FF"/>
        <rFont val="Calibri (Textkörper)"/>
      </rPr>
      <t>%</t>
    </r>
    <r>
      <rPr>
        <b/>
        <sz val="48"/>
        <color rgb="FFFF40FF"/>
        <rFont val="Calibri (Textkörper)"/>
      </rPr>
      <t xml:space="preserve"> discount</t>
    </r>
    <r>
      <rPr>
        <b/>
        <sz val="48"/>
        <color rgb="FFFF40FF"/>
        <rFont val="Calibri"/>
        <family val="2"/>
        <scheme val="minor"/>
      </rPr>
      <t xml:space="preserve"> on   -   sets and special selections</t>
    </r>
  </si>
  <si>
    <t>type</t>
  </si>
  <si>
    <t>price</t>
  </si>
  <si>
    <t>amount of pieces</t>
  </si>
  <si>
    <t>special</t>
  </si>
  <si>
    <t>Yellow RAL 1023</t>
  </si>
  <si>
    <t>Orange RAL 2004</t>
  </si>
  <si>
    <t>Red 
RAL 3020</t>
  </si>
  <si>
    <t>Violet RAL 4008</t>
  </si>
  <si>
    <t>Blue 
RAL 5015</t>
  </si>
  <si>
    <t>Mint 
RAL 6027</t>
  </si>
  <si>
    <t>Green RAL 6037</t>
  </si>
  <si>
    <t>Brown RAL 8007</t>
  </si>
  <si>
    <t>Grey 
RAL 7040</t>
  </si>
  <si>
    <t>Black RAL 9005</t>
  </si>
  <si>
    <t>White RAL 9010</t>
  </si>
  <si>
    <t>luminous price</t>
  </si>
  <si>
    <t>Luminous Yellow</t>
  </si>
  <si>
    <t xml:space="preserve">Luminous Orange </t>
  </si>
  <si>
    <t>Luminous Pink</t>
  </si>
  <si>
    <t>Luminous Green</t>
  </si>
  <si>
    <t>total Qty</t>
  </si>
  <si>
    <t>total price</t>
  </si>
  <si>
    <t>weight</t>
  </si>
  <si>
    <t>color ID</t>
  </si>
  <si>
    <t>color ID DT</t>
  </si>
  <si>
    <t>number of products</t>
  </si>
  <si>
    <t>volume holds</t>
  </si>
  <si>
    <t>Spalte12</t>
  </si>
  <si>
    <t>Spalte122</t>
  </si>
  <si>
    <t>Spalte123</t>
  </si>
  <si>
    <t>Spalte124</t>
  </si>
  <si>
    <t>Spalte13</t>
  </si>
  <si>
    <t>Spalte14</t>
  </si>
  <si>
    <t>Spalte15</t>
  </si>
  <si>
    <t>Spalte16</t>
  </si>
  <si>
    <t>Spalte17</t>
  </si>
  <si>
    <t>Spalte18</t>
  </si>
  <si>
    <t>Spalte19</t>
  </si>
  <si>
    <t>Spalte110</t>
  </si>
  <si>
    <t>Spalte111</t>
  </si>
  <si>
    <t>Spalte112</t>
  </si>
  <si>
    <t>Spalte113</t>
  </si>
  <si>
    <t>Spalte114</t>
  </si>
  <si>
    <t>Spalte115</t>
  </si>
  <si>
    <t>Spalte116</t>
  </si>
  <si>
    <t>Spalte117</t>
  </si>
  <si>
    <t>Spalte118</t>
  </si>
  <si>
    <t>Spalte119</t>
  </si>
  <si>
    <t>Spalte120</t>
  </si>
  <si>
    <t>Spalte121</t>
  </si>
  <si>
    <t>Spalte1222</t>
  </si>
  <si>
    <t>NEW</t>
  </si>
  <si>
    <t>full wing set</t>
  </si>
  <si>
    <t>BP.VG.WGSET</t>
  </si>
  <si>
    <t>full diamond 900 set</t>
  </si>
  <si>
    <t>BP.VG.DI900SET</t>
  </si>
  <si>
    <t>full mega + giga diamond set</t>
  </si>
  <si>
    <t>BP.VG.DIMGSET</t>
  </si>
  <si>
    <t>full diamond set</t>
  </si>
  <si>
    <t>BP.VG.DISET</t>
  </si>
  <si>
    <t>diamond special set 1</t>
  </si>
  <si>
    <t>BP.VG.DISPSET1</t>
  </si>
  <si>
    <t>full wing set  DUALTEXTURE</t>
  </si>
  <si>
    <t>DUAL TEXTURE</t>
  </si>
  <si>
    <t>BP.VG.WGDTSET</t>
  </si>
  <si>
    <t>full diamond 900 set DUALTEXTURE</t>
  </si>
  <si>
    <t>BP.VG.DI900DTSET</t>
  </si>
  <si>
    <t>full mega + giga diamond set DUALTEXTURE</t>
  </si>
  <si>
    <t>BP.VG.DIMGDTSET</t>
  </si>
  <si>
    <t>full diamond set DUALTEXTURE</t>
  </si>
  <si>
    <t>BP.VG.DIDTSET</t>
  </si>
  <si>
    <t>BP.VG.DISPDTSET1</t>
  </si>
  <si>
    <t>macros</t>
  </si>
  <si>
    <t>full dope  set</t>
  </si>
  <si>
    <r>
      <rPr>
        <b/>
        <sz val="48"/>
        <color rgb="FFFD0D02"/>
        <rFont val="Calibri"/>
        <family val="2"/>
      </rPr>
      <t xml:space="preserve">10% </t>
    </r>
    <r>
      <rPr>
        <b/>
        <sz val="28"/>
        <color rgb="FFFD0D02"/>
        <rFont val="Calibri"/>
        <family val="2"/>
      </rPr>
      <t>discount</t>
    </r>
  </si>
  <si>
    <t>BP.VM.DOSET</t>
  </si>
  <si>
    <t>full dope rings set</t>
  </si>
  <si>
    <t>BP.VM.DORSET</t>
  </si>
  <si>
    <t>full dope jugs set</t>
  </si>
  <si>
    <t>BP.VM.DOJSET</t>
  </si>
  <si>
    <t>full dope sloper set</t>
  </si>
  <si>
    <t>BP.VM.DOSSET</t>
  </si>
  <si>
    <t>full dope edges set</t>
  </si>
  <si>
    <t>BP.VM.DOESET</t>
  </si>
  <si>
    <t>full dope set DUALTEXTURE</t>
  </si>
  <si>
    <r>
      <t xml:space="preserve">DUAL TEXTURE </t>
    </r>
    <r>
      <rPr>
        <b/>
        <sz val="48"/>
        <color rgb="FFFD0D02"/>
        <rFont val="Calibri"/>
        <family val="2"/>
      </rPr>
      <t xml:space="preserve">10% </t>
    </r>
    <r>
      <rPr>
        <b/>
        <sz val="28"/>
        <color rgb="FFFD0D02"/>
        <rFont val="Calibri"/>
        <family val="2"/>
      </rPr>
      <t>discount</t>
    </r>
  </si>
  <si>
    <t>BP.VM.DODTSET</t>
  </si>
  <si>
    <t>full dope rings set DUALTEXTURE</t>
  </si>
  <si>
    <t>BP.VM.DORDTSET</t>
  </si>
  <si>
    <t>full dope jugs set DUALTEXTURE</t>
  </si>
  <si>
    <t>BP.VM.DOJDTSET</t>
  </si>
  <si>
    <t>full dope slopers set DUALTEXTURE</t>
  </si>
  <si>
    <t>BP.VM.DOSDTSET</t>
  </si>
  <si>
    <t>full dope edges set DUALTEXTURE</t>
  </si>
  <si>
    <t>BP.VM.DOEDTSET</t>
  </si>
  <si>
    <t>full pills set DUALTEXTURE</t>
  </si>
  <si>
    <t xml:space="preserve"> picture is  coming soon </t>
  </si>
  <si>
    <t>BP.VM.PISET</t>
  </si>
  <si>
    <t>full impossible set</t>
  </si>
  <si>
    <r>
      <t xml:space="preserve"> </t>
    </r>
    <r>
      <rPr>
        <b/>
        <sz val="48"/>
        <color rgb="FFFD0D02"/>
        <rFont val="Calibri"/>
        <family val="2"/>
      </rPr>
      <t xml:space="preserve">10% </t>
    </r>
    <r>
      <rPr>
        <b/>
        <sz val="28"/>
        <color rgb="FFFD0D02"/>
        <rFont val="Calibri"/>
        <family val="2"/>
      </rPr>
      <t>discount</t>
    </r>
  </si>
  <si>
    <t>BP.VM.IMSET</t>
  </si>
  <si>
    <t>full impossible set DUALTEXTURE</t>
  </si>
  <si>
    <t>BP.VM.IMDTSET</t>
  </si>
  <si>
    <t>full fiber impression set</t>
  </si>
  <si>
    <t>BP.VM.FISET</t>
  </si>
  <si>
    <t>full fiber impression set  DUALTEXTURE</t>
  </si>
  <si>
    <t>BP.VM.FIDTSET</t>
  </si>
  <si>
    <t>full original set</t>
  </si>
  <si>
    <t>different
 color!!!</t>
  </si>
  <si>
    <t>BP.VMOR000</t>
  </si>
  <si>
    <t>holds</t>
  </si>
  <si>
    <t>BP.GR.IMSET</t>
  </si>
  <si>
    <t>full pills set</t>
  </si>
  <si>
    <t>picture is  coming soon</t>
  </si>
  <si>
    <t>coming soon</t>
  </si>
  <si>
    <t>full competition set</t>
  </si>
  <si>
    <t>BP.GR.CLSET</t>
  </si>
  <si>
    <t>BP.GR.ORSET</t>
  </si>
  <si>
    <t>full split grip set</t>
  </si>
  <si>
    <t>BP.GRSG000</t>
  </si>
  <si>
    <t>full straight bloc set</t>
  </si>
  <si>
    <t>BP.GRSB000</t>
  </si>
  <si>
    <t>Type</t>
  </si>
  <si>
    <t>Traffic Yellow     RAL 1023</t>
  </si>
  <si>
    <t>Traffic Red RAL 3020</t>
  </si>
  <si>
    <t>Sky Blue     RAL 5015</t>
  </si>
  <si>
    <t>Pure Green RAL 6037</t>
  </si>
  <si>
    <t>Window Grey RAL 7040</t>
  </si>
  <si>
    <t>Jet Black     RAL 9005</t>
  </si>
  <si>
    <t>Individual Colour</t>
  </si>
  <si>
    <t>SKU</t>
  </si>
  <si>
    <t>10005</t>
  </si>
  <si>
    <t>Spalte1</t>
  </si>
  <si>
    <t>Spalte2</t>
  </si>
  <si>
    <t>Spalte3</t>
  </si>
  <si>
    <t>Spalte4</t>
  </si>
  <si>
    <t>Spalte5</t>
  </si>
  <si>
    <t>Spalte6</t>
  </si>
  <si>
    <t>Spalte7</t>
  </si>
  <si>
    <t>Spalte8</t>
  </si>
  <si>
    <t>Spalte9</t>
  </si>
  <si>
    <t>Spalte10</t>
  </si>
  <si>
    <t>Spalte11</t>
  </si>
  <si>
    <t>colour ID</t>
  </si>
  <si>
    <t>standard</t>
  </si>
  <si>
    <t xml:space="preserve">Sand Yellow </t>
  </si>
  <si>
    <t>RAL 1002</t>
  </si>
  <si>
    <t>10000</t>
  </si>
  <si>
    <t>fat tetres 1200 L/R Set</t>
  </si>
  <si>
    <t>BP.VW.00001.M10.ST.ST</t>
  </si>
  <si>
    <t xml:space="preserve">Oyster White </t>
  </si>
  <si>
    <t>RAL 1013</t>
  </si>
  <si>
    <t>10001</t>
  </si>
  <si>
    <t>fat tetres 600 L/R Set</t>
  </si>
  <si>
    <t>BP.VW.00002.M10.ST.ST</t>
  </si>
  <si>
    <t xml:space="preserve">Ivory </t>
  </si>
  <si>
    <t>RAL 1014</t>
  </si>
  <si>
    <t>10002</t>
  </si>
  <si>
    <t>fat square 600</t>
  </si>
  <si>
    <t>BP.VW.00003.M10.ST.ST</t>
  </si>
  <si>
    <t xml:space="preserve">Light Ivory </t>
  </si>
  <si>
    <t>RAL 1015</t>
  </si>
  <si>
    <t>10003</t>
  </si>
  <si>
    <t>thin square 600</t>
  </si>
  <si>
    <t>BP.VW.00004.M10.ST.ST</t>
  </si>
  <si>
    <t xml:space="preserve">Sulfur Yellow </t>
  </si>
  <si>
    <t>RAL 1016</t>
  </si>
  <si>
    <t>10004</t>
  </si>
  <si>
    <t>fat square 300</t>
  </si>
  <si>
    <t>BP.VW.00005.M10.ST.ST</t>
  </si>
  <si>
    <t>Melon Yellow</t>
  </si>
  <si>
    <t>RAL 1028</t>
  </si>
  <si>
    <t>10006</t>
  </si>
  <si>
    <t>thin square 300</t>
  </si>
  <si>
    <t>BP.VW.00006.M10.ST.ST</t>
  </si>
  <si>
    <t xml:space="preserve">Red Orange </t>
  </si>
  <si>
    <t>RAL 2001</t>
  </si>
  <si>
    <t>10007</t>
  </si>
  <si>
    <t>fat bloc 1200</t>
  </si>
  <si>
    <t>BP.VW.00007.M10.ST.ST</t>
  </si>
  <si>
    <t xml:space="preserve">Pastel Orange    </t>
  </si>
  <si>
    <t>RAL 2003</t>
  </si>
  <si>
    <t>10008</t>
  </si>
  <si>
    <t>fat bloc 600</t>
  </si>
  <si>
    <t>BP.VW.00008.M10.ST.ST</t>
  </si>
  <si>
    <t xml:space="preserve">Pure Orange      </t>
  </si>
  <si>
    <t>RAL 2004</t>
  </si>
  <si>
    <t>fat long triangle 1200</t>
  </si>
  <si>
    <t>BP.VW.00009.M10.ST.ST</t>
  </si>
  <si>
    <t xml:space="preserve">Luminous Orange
</t>
  </si>
  <si>
    <t>RAL 2005</t>
  </si>
  <si>
    <t>10009</t>
  </si>
  <si>
    <t>thin long triangle 1200</t>
  </si>
  <si>
    <t>BP.VW.00010.M10.ST.ST</t>
  </si>
  <si>
    <t xml:space="preserve">Bright Red Orange
</t>
  </si>
  <si>
    <t>RAL 2008</t>
  </si>
  <si>
    <t>10010</t>
  </si>
  <si>
    <t>fat long triangle 600</t>
  </si>
  <si>
    <t>BP.VW.00011.M10.ST.ST</t>
  </si>
  <si>
    <t xml:space="preserve">Brown Red   </t>
  </si>
  <si>
    <t>RAL 3011</t>
  </si>
  <si>
    <t>10011</t>
  </si>
  <si>
    <t>thin long triangle 600</t>
  </si>
  <si>
    <t>BP.VW.00012.M10.ST.ST</t>
  </si>
  <si>
    <t xml:space="preserve">Tomato Red </t>
  </si>
  <si>
    <t>RAL 3013</t>
  </si>
  <si>
    <t>10012</t>
  </si>
  <si>
    <t>fat classic triangle 600</t>
  </si>
  <si>
    <t>BP.VW.00013.M10.ST.ST</t>
  </si>
  <si>
    <t>Strawberry Red</t>
  </si>
  <si>
    <t>RAL 3018</t>
  </si>
  <si>
    <t>10013</t>
  </si>
  <si>
    <t>thin classic triangle 600</t>
  </si>
  <si>
    <t>BP.VW.00014.M10.ST.ST</t>
  </si>
  <si>
    <t xml:space="preserve">Luminous Red </t>
  </si>
  <si>
    <t>RAL 3024</t>
  </si>
  <si>
    <t>fat classic triangle 300</t>
  </si>
  <si>
    <t>BP.VW.00015.M10.ST.ST</t>
  </si>
  <si>
    <t xml:space="preserve">Raspberry Red </t>
  </si>
  <si>
    <t>RAL 3027</t>
  </si>
  <si>
    <t>10015</t>
  </si>
  <si>
    <t>thin classic triangle 300</t>
  </si>
  <si>
    <t>BP.VW.00016.M10.ST.ST</t>
  </si>
  <si>
    <t xml:space="preserve">Blue Lilac </t>
  </si>
  <si>
    <t>RAL 4005</t>
  </si>
  <si>
    <t>10016</t>
  </si>
  <si>
    <t>Traffic Purple</t>
  </si>
  <si>
    <t>RAL 4006</t>
  </si>
  <si>
    <t>10017</t>
  </si>
  <si>
    <t xml:space="preserve">Signal Violet </t>
  </si>
  <si>
    <t>RAL 4008</t>
  </si>
  <si>
    <t>10018</t>
  </si>
  <si>
    <t xml:space="preserve">Telemagenta </t>
  </si>
  <si>
    <t>RAL 4010</t>
  </si>
  <si>
    <t>10019</t>
  </si>
  <si>
    <t>Ultramarine Blue</t>
  </si>
  <si>
    <t>RAL 5002</t>
  </si>
  <si>
    <t>10021</t>
  </si>
  <si>
    <t xml:space="preserve">Signal Blue </t>
  </si>
  <si>
    <t>RAL 5005</t>
  </si>
  <si>
    <t>10022</t>
  </si>
  <si>
    <t xml:space="preserve">Turquoise Flashh </t>
  </si>
  <si>
    <t>RAL 1907035</t>
  </si>
  <si>
    <t xml:space="preserve">Light Blue </t>
  </si>
  <si>
    <t>RAL 5012</t>
  </si>
  <si>
    <t>10024</t>
  </si>
  <si>
    <t xml:space="preserve">Turquoise blue </t>
  </si>
  <si>
    <t>RAL 5018</t>
  </si>
  <si>
    <t>10026</t>
  </si>
  <si>
    <t>Night Blue</t>
  </si>
  <si>
    <t>RAL 5022</t>
  </si>
  <si>
    <t>10027</t>
  </si>
  <si>
    <t>Pearl Gentian Blue</t>
  </si>
  <si>
    <t>RAL 5025</t>
  </si>
  <si>
    <t>10028</t>
  </si>
  <si>
    <t xml:space="preserve">Emerald Green </t>
  </si>
  <si>
    <t>RAL 6001</t>
  </si>
  <si>
    <t>10029</t>
  </si>
  <si>
    <t xml:space="preserve">Yellow Green </t>
  </si>
  <si>
    <t>RAL 6018</t>
  </si>
  <si>
    <t>10030</t>
  </si>
  <si>
    <t xml:space="preserve">Pale Green </t>
  </si>
  <si>
    <t>RAL 6021</t>
  </si>
  <si>
    <t>10031</t>
  </si>
  <si>
    <t xml:space="preserve">Traffic Green </t>
  </si>
  <si>
    <t>RAL 6024</t>
  </si>
  <si>
    <t>10032</t>
  </si>
  <si>
    <t>Light Green</t>
  </si>
  <si>
    <t>RAL 6027</t>
  </si>
  <si>
    <t>10033</t>
  </si>
  <si>
    <t>Pastel Turquoise</t>
  </si>
  <si>
    <t>RAL 6034</t>
  </si>
  <si>
    <t>10034</t>
  </si>
  <si>
    <t>Silver Grey</t>
  </si>
  <si>
    <t>RAL 7001</t>
  </si>
  <si>
    <t>10037</t>
  </si>
  <si>
    <t xml:space="preserve">Olive Grey </t>
  </si>
  <si>
    <t>RAL 7002</t>
  </si>
  <si>
    <t>10038</t>
  </si>
  <si>
    <t xml:space="preserve">Signal Grey </t>
  </si>
  <si>
    <t>RAL 7004</t>
  </si>
  <si>
    <t>10039</t>
  </si>
  <si>
    <t>Mouse Grey</t>
  </si>
  <si>
    <t>RAL 7005</t>
  </si>
  <si>
    <t>10040</t>
  </si>
  <si>
    <t xml:space="preserve">Iron Grey </t>
  </si>
  <si>
    <t>RAL 7011</t>
  </si>
  <si>
    <t>10041</t>
  </si>
  <si>
    <t xml:space="preserve">Basalt Grey </t>
  </si>
  <si>
    <t>RAL 7012</t>
  </si>
  <si>
    <t>10042</t>
  </si>
  <si>
    <t xml:space="preserve">Slate Grey </t>
  </si>
  <si>
    <t>RAL 7015</t>
  </si>
  <si>
    <t>10043</t>
  </si>
  <si>
    <t xml:space="preserve">Anthracite Grey </t>
  </si>
  <si>
    <t>RAL 7016</t>
  </si>
  <si>
    <t>10044</t>
  </si>
  <si>
    <t>Umbragrey</t>
  </si>
  <si>
    <t>RAL 7022</t>
  </si>
  <si>
    <t>Concrete Grey</t>
  </si>
  <si>
    <t>RAL 7023</t>
  </si>
  <si>
    <t>10045</t>
  </si>
  <si>
    <t>Graphite Grey</t>
  </si>
  <si>
    <t>RAL 7024</t>
  </si>
  <si>
    <t xml:space="preserve">Stone Grey </t>
  </si>
  <si>
    <t>RAL 7030</t>
  </si>
  <si>
    <t>10046</t>
  </si>
  <si>
    <t>Blue Grey</t>
  </si>
  <si>
    <t>RAL 7031</t>
  </si>
  <si>
    <t>10047</t>
  </si>
  <si>
    <t xml:space="preserve">Pebble Grey </t>
  </si>
  <si>
    <t>RAL 7032</t>
  </si>
  <si>
    <t>10048</t>
  </si>
  <si>
    <t>Cement Grey</t>
  </si>
  <si>
    <t>RAL 7033</t>
  </si>
  <si>
    <t>10049</t>
  </si>
  <si>
    <t xml:space="preserve">Light Grey </t>
  </si>
  <si>
    <t>RAL 7035</t>
  </si>
  <si>
    <t>10050</t>
  </si>
  <si>
    <t>Dusty Grey</t>
  </si>
  <si>
    <t>RAL 7037</t>
  </si>
  <si>
    <t>10051</t>
  </si>
  <si>
    <t xml:space="preserve">Agate Grey </t>
  </si>
  <si>
    <t>RAL 7038</t>
  </si>
  <si>
    <t>10052</t>
  </si>
  <si>
    <t xml:space="preserve">Quartz Grey </t>
  </si>
  <si>
    <t>RAL 7039</t>
  </si>
  <si>
    <t>10053</t>
  </si>
  <si>
    <t xml:space="preserve">Traffic Grey A </t>
  </si>
  <si>
    <t>RAL 7042</t>
  </si>
  <si>
    <t>10055</t>
  </si>
  <si>
    <t xml:space="preserve">Traffic Grey B </t>
  </si>
  <si>
    <t>RAL 7043</t>
  </si>
  <si>
    <t>10056</t>
  </si>
  <si>
    <t xml:space="preserve">Silk Grey </t>
  </si>
  <si>
    <t>RAL 7044</t>
  </si>
  <si>
    <t>10057</t>
  </si>
  <si>
    <t>Telegrey 2</t>
  </si>
  <si>
    <t>RAL 7046</t>
  </si>
  <si>
    <t xml:space="preserve">Telegrey 4 </t>
  </si>
  <si>
    <t>RAL 7047</t>
  </si>
  <si>
    <t>10058</t>
  </si>
  <si>
    <t xml:space="preserve">Terra Brown </t>
  </si>
  <si>
    <t>RAL 8028</t>
  </si>
  <si>
    <t>10059</t>
  </si>
  <si>
    <t xml:space="preserve">Cream </t>
  </si>
  <si>
    <t>RAL 9001</t>
  </si>
  <si>
    <t>10060</t>
  </si>
  <si>
    <t xml:space="preserve">Grey White </t>
  </si>
  <si>
    <t>RAL 9002</t>
  </si>
  <si>
    <t>10061</t>
  </si>
  <si>
    <t xml:space="preserve">Signal White </t>
  </si>
  <si>
    <t>RAL 9003</t>
  </si>
  <si>
    <t>10062</t>
  </si>
  <si>
    <t xml:space="preserve">Pure White </t>
  </si>
  <si>
    <t>RAL 9010</t>
  </si>
  <si>
    <t>10064</t>
  </si>
  <si>
    <t>Sikkens 1</t>
  </si>
  <si>
    <t>N5.48.17</t>
  </si>
  <si>
    <t>Sikkens 2</t>
  </si>
  <si>
    <t>F8.18.76</t>
  </si>
  <si>
    <t xml:space="preserve">Yellow Orange </t>
  </si>
  <si>
    <t>Onyx 215</t>
  </si>
  <si>
    <t>10066</t>
  </si>
  <si>
    <t>Neon Green</t>
  </si>
  <si>
    <t>10068</t>
  </si>
  <si>
    <t>Neon Pink</t>
  </si>
  <si>
    <t>10069</t>
  </si>
  <si>
    <t>full sets</t>
  </si>
  <si>
    <t>wings</t>
  </si>
  <si>
    <t>1</t>
  </si>
  <si>
    <t>good wings left 1500</t>
  </si>
  <si>
    <t>BP.VG.00007</t>
  </si>
  <si>
    <t>good wings right 1500</t>
  </si>
  <si>
    <t>BP.VG.00008</t>
  </si>
  <si>
    <t>good wings left 750</t>
  </si>
  <si>
    <t>BP.VG.00005</t>
  </si>
  <si>
    <t>good wings right 750</t>
  </si>
  <si>
    <t>BP.VG.00006</t>
  </si>
  <si>
    <t>bad wings left 1500</t>
  </si>
  <si>
    <t>BP.VG.00003</t>
  </si>
  <si>
    <t>bad wings right 1500</t>
  </si>
  <si>
    <t>BP.VG.00004</t>
  </si>
  <si>
    <t>bad wings left 750</t>
  </si>
  <si>
    <t>BP.VG.00001</t>
  </si>
  <si>
    <t>bad wings right 750</t>
  </si>
  <si>
    <t>BP.VG.00002</t>
  </si>
  <si>
    <r>
      <t>dual</t>
    </r>
    <r>
      <rPr>
        <b/>
        <u/>
        <sz val="26"/>
        <color theme="0"/>
        <rFont val="Calibri (Textkörper)_x0000_"/>
      </rPr>
      <t>texture</t>
    </r>
    <r>
      <rPr>
        <b/>
        <u/>
        <sz val="26"/>
        <color theme="0"/>
        <rFont val="Calibri"/>
        <family val="2"/>
        <scheme val="minor"/>
      </rPr>
      <t xml:space="preserve"> </t>
    </r>
    <r>
      <rPr>
        <b/>
        <u/>
        <sz val="26"/>
        <color theme="0"/>
        <rFont val="Calibri (Textkörper)_x0000_"/>
      </rPr>
      <t>wing</t>
    </r>
    <r>
      <rPr>
        <b/>
        <u/>
        <sz val="26"/>
        <color theme="0"/>
        <rFont val="Calibri"/>
        <family val="2"/>
        <scheme val="minor"/>
      </rPr>
      <t>s</t>
    </r>
  </si>
  <si>
    <t>BP.VG.00025</t>
  </si>
  <si>
    <t>BP.VG.00026</t>
  </si>
  <si>
    <t>BP.VG.00023</t>
  </si>
  <si>
    <t>BP.VG.00024</t>
  </si>
  <si>
    <t>BP.VG.00021</t>
  </si>
  <si>
    <t>BP.VG.00022</t>
  </si>
  <si>
    <t>BP.VG.00019</t>
  </si>
  <si>
    <t>BP.VG.00020</t>
  </si>
  <si>
    <t>diamonds</t>
  </si>
  <si>
    <t>Giga broken diamonds left 1</t>
  </si>
  <si>
    <t>BP.VG.00041</t>
  </si>
  <si>
    <t>Giga broken diamonds left 2</t>
  </si>
  <si>
    <t>BP.VG.00042</t>
  </si>
  <si>
    <t>Giga broken diamonds right 1</t>
  </si>
  <si>
    <t>BP.VG.00043</t>
  </si>
  <si>
    <t>Giga broken diamonds right 2</t>
  </si>
  <si>
    <t>BP.VG.00044</t>
  </si>
  <si>
    <t>Mega broken diamonds left 1</t>
  </si>
  <si>
    <t>BP.VG.00037</t>
  </si>
  <si>
    <t>Mega broken diamonds left 2</t>
  </si>
  <si>
    <t>BP.VG.00038</t>
  </si>
  <si>
    <t>Mega broken diamonds right 1</t>
  </si>
  <si>
    <t>BP.VG.00039</t>
  </si>
  <si>
    <t>Mega broken diamonds right 2</t>
  </si>
  <si>
    <t>BP.VG.00040</t>
  </si>
  <si>
    <t>broken diamond
part 1 L</t>
  </si>
  <si>
    <t>BP.VG.00009</t>
  </si>
  <si>
    <t>broken diamond
part 2 L</t>
  </si>
  <si>
    <t>BP.VG.00011</t>
  </si>
  <si>
    <t>broken diamond
part 3 L</t>
  </si>
  <si>
    <t>BP.VG.00013</t>
  </si>
  <si>
    <t>broken diamond
part 1 R</t>
  </si>
  <si>
    <t>BP.VG.00010</t>
  </si>
  <si>
    <t>broken diamond
part 2 R</t>
  </si>
  <si>
    <t>BP.VG.00012</t>
  </si>
  <si>
    <t>broken diamond
part 3 R</t>
  </si>
  <si>
    <t>BP.VG.00014</t>
  </si>
  <si>
    <t>diamond 1</t>
  </si>
  <si>
    <t>BP.VG.00015</t>
  </si>
  <si>
    <t>diamond 2</t>
  </si>
  <si>
    <t>BP.VG.00016</t>
  </si>
  <si>
    <t>diamond 3</t>
  </si>
  <si>
    <t>BP.VG.00017</t>
  </si>
  <si>
    <t>diamond 4</t>
  </si>
  <si>
    <t>BP.VG.00018</t>
  </si>
  <si>
    <r>
      <t>dual</t>
    </r>
    <r>
      <rPr>
        <b/>
        <u/>
        <sz val="26"/>
        <color theme="0"/>
        <rFont val="Calibri (Textkörper)_x0000_"/>
      </rPr>
      <t>texture diamonds</t>
    </r>
    <r>
      <rPr>
        <b/>
        <u/>
        <sz val="26"/>
        <color theme="0"/>
        <rFont val="Calibri"/>
        <family val="2"/>
        <scheme val="minor"/>
      </rPr>
      <t xml:space="preserve">    or    no texture (</t>
    </r>
    <r>
      <rPr>
        <b/>
        <u/>
        <sz val="14"/>
        <color theme="0"/>
        <rFont val="Calibri (Textkörper)"/>
      </rPr>
      <t>when no texture please leave us a message</t>
    </r>
    <r>
      <rPr>
        <b/>
        <u/>
        <sz val="26"/>
        <color theme="0"/>
        <rFont val="Calibri"/>
        <family val="2"/>
        <scheme val="minor"/>
      </rPr>
      <t>)</t>
    </r>
  </si>
  <si>
    <t>BP.VG.00049</t>
  </si>
  <si>
    <t>BP.VG.00050</t>
  </si>
  <si>
    <t>BP.VG.00051</t>
  </si>
  <si>
    <t>BP.VG.00052</t>
  </si>
  <si>
    <t>BP.VG.00045</t>
  </si>
  <si>
    <t>BP.VG.00046</t>
  </si>
  <si>
    <t>BP.VG.00047</t>
  </si>
  <si>
    <t>BP.VG.00048</t>
  </si>
  <si>
    <t>BP.VG.00027</t>
  </si>
  <si>
    <t>BP.VG.00029</t>
  </si>
  <si>
    <t>BP.VG.00031</t>
  </si>
  <si>
    <t>BP.VG.00028</t>
  </si>
  <si>
    <t>BP.VG.00030</t>
  </si>
  <si>
    <t>BP.VG.00032</t>
  </si>
  <si>
    <t>BP.VG.00033</t>
  </si>
  <si>
    <t>BP.VG.00034</t>
  </si>
  <si>
    <t>BP.VG.00035</t>
  </si>
  <si>
    <t>BP.VG.00036</t>
  </si>
  <si>
    <t>more discount on some set</t>
  </si>
  <si>
    <t>v</t>
  </si>
  <si>
    <t>dopes</t>
  </si>
  <si>
    <t>Dope Ring 1</t>
  </si>
  <si>
    <t>-</t>
  </si>
  <si>
    <t>BP.VM.00061</t>
  </si>
  <si>
    <t>5,83 kg</t>
  </si>
  <si>
    <t>Dope Ring 2</t>
  </si>
  <si>
    <t>BP.VM.00062</t>
  </si>
  <si>
    <t>4,03 kg</t>
  </si>
  <si>
    <t>Dope Ring 3</t>
  </si>
  <si>
    <t>BP.VM.00063</t>
  </si>
  <si>
    <t>2,90 kg</t>
  </si>
  <si>
    <t>Dope Ring 4</t>
  </si>
  <si>
    <t>BP.VM.00064</t>
  </si>
  <si>
    <t>2,35 kg</t>
  </si>
  <si>
    <t>Dope Ring 5</t>
  </si>
  <si>
    <t>BP.VM.00065</t>
  </si>
  <si>
    <t>4,05 kg</t>
  </si>
  <si>
    <t>Dope Ring 6</t>
  </si>
  <si>
    <t>BP.VM.00066</t>
  </si>
  <si>
    <t>1,57 kg</t>
  </si>
  <si>
    <t>Dope Jug 1</t>
  </si>
  <si>
    <t>BP.VM.00067</t>
  </si>
  <si>
    <t>4,31 kg</t>
  </si>
  <si>
    <t>Dope Jug 2</t>
  </si>
  <si>
    <t>BP.VM.00068</t>
  </si>
  <si>
    <t>2,86 kg</t>
  </si>
  <si>
    <t>Dope Jug 3</t>
  </si>
  <si>
    <t>BP.VM.00069</t>
  </si>
  <si>
    <t>3,20 kg</t>
  </si>
  <si>
    <t>Dope Jug 4</t>
  </si>
  <si>
    <t>BP.VM.00070</t>
  </si>
  <si>
    <t>3,06 kg</t>
  </si>
  <si>
    <t>Dope Jug 5</t>
  </si>
  <si>
    <t>BP.VM.00071</t>
  </si>
  <si>
    <t>1,77 kg</t>
  </si>
  <si>
    <t>Dope Jug 6</t>
  </si>
  <si>
    <t>BP.VM.00072</t>
  </si>
  <si>
    <t>1,75 kg</t>
  </si>
  <si>
    <t>Dope Jug 7</t>
  </si>
  <si>
    <t>BP.VM.00073</t>
  </si>
  <si>
    <t>1,50 kg</t>
  </si>
  <si>
    <t>Dope Sloper 1</t>
  </si>
  <si>
    <t>BP.VM.00074</t>
  </si>
  <si>
    <t>4,24 kg</t>
  </si>
  <si>
    <t>Dope Sloper 2</t>
  </si>
  <si>
    <t>BP.VM.00075</t>
  </si>
  <si>
    <t>3,23 kg</t>
  </si>
  <si>
    <t>Dope Sloper 3</t>
  </si>
  <si>
    <t>BP.VM.00076</t>
  </si>
  <si>
    <t>3,39 kg</t>
  </si>
  <si>
    <t>Dope Sloper 4</t>
  </si>
  <si>
    <t>BP.VM.00077</t>
  </si>
  <si>
    <t>Dope Edge 1</t>
  </si>
  <si>
    <t>BP.VM.00079</t>
  </si>
  <si>
    <t>2,79 kg</t>
  </si>
  <si>
    <t>Dope Edge 2</t>
  </si>
  <si>
    <t>BP.VM.00080</t>
  </si>
  <si>
    <t>1,80 kg</t>
  </si>
  <si>
    <t>Dope Edge 3</t>
  </si>
  <si>
    <t>BP.VM.00081</t>
  </si>
  <si>
    <t>1,64 kg</t>
  </si>
  <si>
    <t>Dope Edge 4</t>
  </si>
  <si>
    <t>BP.VM.00082</t>
  </si>
  <si>
    <t>Dope Edge 5</t>
  </si>
  <si>
    <t>BP.VM.00083</t>
  </si>
  <si>
    <t>1,68 kg</t>
  </si>
  <si>
    <t>Dope Edge 6</t>
  </si>
  <si>
    <t>BP.VM.00084</t>
  </si>
  <si>
    <t>Dope Edge 7</t>
  </si>
  <si>
    <t>BP.VM.00085</t>
  </si>
  <si>
    <t>Dope Edge 8</t>
  </si>
  <si>
    <t>BP.VM.00086</t>
  </si>
  <si>
    <t>1,13 kg</t>
  </si>
  <si>
    <t>Dope Edge 9</t>
  </si>
  <si>
    <t>BP.VM.00087</t>
  </si>
  <si>
    <t>0,94 kg</t>
  </si>
  <si>
    <t>Dope Edge 10</t>
  </si>
  <si>
    <t>BP.VM.00088</t>
  </si>
  <si>
    <t>Dope Edge 11</t>
  </si>
  <si>
    <t>BP.VM.00089</t>
  </si>
  <si>
    <t>1,84 kg</t>
  </si>
  <si>
    <t>Dope Edge 12</t>
  </si>
  <si>
    <t>BP.VM.00091</t>
  </si>
  <si>
    <t>1,96 kg</t>
  </si>
  <si>
    <t>dualtexture dopes</t>
  </si>
  <si>
    <t>BP.VM.00092</t>
  </si>
  <si>
    <t>BP.VM.00093</t>
  </si>
  <si>
    <t>BP.VM.00094</t>
  </si>
  <si>
    <t>BP.VM.00095</t>
  </si>
  <si>
    <t>BP.VM.00096</t>
  </si>
  <si>
    <t>BP.VM.00097</t>
  </si>
  <si>
    <t>BP.VM.00098</t>
  </si>
  <si>
    <t>BP.VM.00099</t>
  </si>
  <si>
    <t>BP.VM.00100</t>
  </si>
  <si>
    <t>BP.VM.00101</t>
  </si>
  <si>
    <t>BP.VM.00102</t>
  </si>
  <si>
    <t>BP.VM.00103</t>
  </si>
  <si>
    <t>BP.VM.00104</t>
  </si>
  <si>
    <t>BP.VM.00105</t>
  </si>
  <si>
    <t>BP.VM.00106</t>
  </si>
  <si>
    <t>BP.VM.00107</t>
  </si>
  <si>
    <t>BP.VM.00108</t>
  </si>
  <si>
    <t>BP.VM.00110</t>
  </si>
  <si>
    <t>BP.VM.00111</t>
  </si>
  <si>
    <t>BP.VM.00112</t>
  </si>
  <si>
    <t>BP.VM.00113</t>
  </si>
  <si>
    <t>BP.VM.00114</t>
  </si>
  <si>
    <t>BP.VM.00115</t>
  </si>
  <si>
    <t>BP.VM.00116</t>
  </si>
  <si>
    <t>BP.VM.00117</t>
  </si>
  <si>
    <t>BP.VM.00118</t>
  </si>
  <si>
    <t>BP.VM.00119</t>
  </si>
  <si>
    <t>BP.VM.00120</t>
  </si>
  <si>
    <t>BP.VM.00122</t>
  </si>
  <si>
    <t>dualtexture pills</t>
  </si>
  <si>
    <t>Macro Big</t>
  </si>
  <si>
    <t>BP.VM.00125</t>
  </si>
  <si>
    <t>Macros Small</t>
  </si>
  <si>
    <t>BP.VM.00126</t>
  </si>
  <si>
    <t>impossibles</t>
  </si>
  <si>
    <t>Impossibles 1</t>
  </si>
  <si>
    <t>BP.VM.00045</t>
  </si>
  <si>
    <t>Impossibles 2</t>
  </si>
  <si>
    <t>BP.VM.00046</t>
  </si>
  <si>
    <t>Impossibles 3</t>
  </si>
  <si>
    <t>BP.VM.00047</t>
  </si>
  <si>
    <t>Impossibles 4</t>
  </si>
  <si>
    <t>BP.VM.00048</t>
  </si>
  <si>
    <t>Impossibles 5</t>
  </si>
  <si>
    <t>BP.VM.00049</t>
  </si>
  <si>
    <t>Impossibles 6</t>
  </si>
  <si>
    <t>BP.VM.00050</t>
  </si>
  <si>
    <t>Impossibles 7</t>
  </si>
  <si>
    <t>BP.VM.00051</t>
  </si>
  <si>
    <t>Impossibles 8</t>
  </si>
  <si>
    <t>BP.VM.00052</t>
  </si>
  <si>
    <t>dualtexture impossible</t>
  </si>
  <si>
    <t>BP.VM.00053</t>
  </si>
  <si>
    <t>BP.VM.00054</t>
  </si>
  <si>
    <t>BP.VM.00055</t>
  </si>
  <si>
    <t>BP.VM.00056</t>
  </si>
  <si>
    <t>BP.VM.00057</t>
  </si>
  <si>
    <t>BP.VM.00058</t>
  </si>
  <si>
    <t>BP.VM.00059</t>
  </si>
  <si>
    <t>BP.VM.00060</t>
  </si>
  <si>
    <t>fiber impressions</t>
  </si>
  <si>
    <t>Fiber Impression 1</t>
  </si>
  <si>
    <t>BP.VM.00001</t>
  </si>
  <si>
    <t>Fiber Impression 2</t>
  </si>
  <si>
    <t>BP.VM.00002</t>
  </si>
  <si>
    <t>Fiber Impression 3</t>
  </si>
  <si>
    <t>BP.VM.00003</t>
  </si>
  <si>
    <t>Fiber Impression 4</t>
  </si>
  <si>
    <t>BP.VM.00004</t>
  </si>
  <si>
    <t>Fiber Impression 5</t>
  </si>
  <si>
    <t>BP.VM.00005</t>
  </si>
  <si>
    <t>Fiber Impression 6</t>
  </si>
  <si>
    <t>BP.VM.00006</t>
  </si>
  <si>
    <t>Fiber Impression 7</t>
  </si>
  <si>
    <t>BP.VM.00007</t>
  </si>
  <si>
    <t>Fiber Impression 8</t>
  </si>
  <si>
    <t>BP.VM.00008</t>
  </si>
  <si>
    <t>Fiber Impression 9</t>
  </si>
  <si>
    <t>BP.VM.00009</t>
  </si>
  <si>
    <t>Fiber Impression 10</t>
  </si>
  <si>
    <t>BP.VM.00010</t>
  </si>
  <si>
    <t>Fiber Impression 11</t>
  </si>
  <si>
    <t>BP.VM.00011</t>
  </si>
  <si>
    <t>Fiber Impression 12</t>
  </si>
  <si>
    <t>BP.VM.00012</t>
  </si>
  <si>
    <t>Fiber Impression 13</t>
  </si>
  <si>
    <t>BP.VM.00013</t>
  </si>
  <si>
    <t>Fiber Impression 14</t>
  </si>
  <si>
    <t>BP.VM.00014</t>
  </si>
  <si>
    <t>Fiber Impression 15</t>
  </si>
  <si>
    <t>BP.VM.00029</t>
  </si>
  <si>
    <t>Fiber Impression 16</t>
  </si>
  <si>
    <t>BP.VM.00030</t>
  </si>
  <si>
    <t>Fiber Impression 17</t>
  </si>
  <si>
    <t>BP.VM.00031</t>
  </si>
  <si>
    <t>Fiber Impression 18</t>
  </si>
  <si>
    <t>BP.VM.00032</t>
  </si>
  <si>
    <t>Fiber Impression 19</t>
  </si>
  <si>
    <t>BP.VM.00033</t>
  </si>
  <si>
    <t>Fiber Impression 20</t>
  </si>
  <si>
    <t>BP.VM.00034</t>
  </si>
  <si>
    <t>Fiber Impression 21</t>
  </si>
  <si>
    <t>BP.VM.00035</t>
  </si>
  <si>
    <t>Fiber Impression 22</t>
  </si>
  <si>
    <t>BP.VM.00036</t>
  </si>
  <si>
    <r>
      <t>dual</t>
    </r>
    <r>
      <rPr>
        <b/>
        <u/>
        <sz val="26"/>
        <color theme="0"/>
        <rFont val="Calibri (Textkörper)_x0000_"/>
      </rPr>
      <t>texture</t>
    </r>
    <r>
      <rPr>
        <b/>
        <u/>
        <sz val="26"/>
        <color theme="0"/>
        <rFont val="Calibri"/>
        <family val="2"/>
        <scheme val="minor"/>
      </rPr>
      <t xml:space="preserve"> fiber i</t>
    </r>
    <r>
      <rPr>
        <b/>
        <u/>
        <sz val="26"/>
        <color theme="0"/>
        <rFont val="Calibri (Textkörper)_x0000_"/>
      </rPr>
      <t>mpression</t>
    </r>
  </si>
  <si>
    <t>BP.VM.00015</t>
  </si>
  <si>
    <t>BP.VM.00016</t>
  </si>
  <si>
    <t>BP.VM.00017</t>
  </si>
  <si>
    <t>BP.VM.00018</t>
  </si>
  <si>
    <t>BP.VM.00019</t>
  </si>
  <si>
    <t>BP.VM.00020</t>
  </si>
  <si>
    <t>BP.VM.00021</t>
  </si>
  <si>
    <t>BP.VM.00022</t>
  </si>
  <si>
    <t>BP.VM.00023</t>
  </si>
  <si>
    <t>BP.VM.00024</t>
  </si>
  <si>
    <t>BP.VM.00025</t>
  </si>
  <si>
    <t>BP.VM.00026</t>
  </si>
  <si>
    <t>BP.VM.00027</t>
  </si>
  <si>
    <t>BP.VM.00028</t>
  </si>
  <si>
    <t>BP.VM.00037</t>
  </si>
  <si>
    <t>BP.VM.00038</t>
  </si>
  <si>
    <t>BP.VM.00039</t>
  </si>
  <si>
    <t>BP.VM.00040</t>
  </si>
  <si>
    <t>BP.VM.00041</t>
  </si>
  <si>
    <t>BP.VM.00042</t>
  </si>
  <si>
    <t>BP.VM.00043</t>
  </si>
  <si>
    <t>BP.VM.00044</t>
  </si>
  <si>
    <t>originals</t>
  </si>
  <si>
    <t>Yellow RAL 1018</t>
  </si>
  <si>
    <t>Orange RAL 1033</t>
  </si>
  <si>
    <t>Red 
RAL 3000</t>
  </si>
  <si>
    <t>Green RAL 6018</t>
  </si>
  <si>
    <t>Grey 
RAL 7001</t>
  </si>
  <si>
    <t>Originals fiberglass 1</t>
  </si>
  <si>
    <t>BP.VMOR001</t>
  </si>
  <si>
    <t>Originals fiberglass 2</t>
  </si>
  <si>
    <t>BP.VMOR002</t>
  </si>
  <si>
    <t>Originals fiberglass 3</t>
  </si>
  <si>
    <t>BP.VMOR003</t>
  </si>
  <si>
    <t>Originals fiberglass 4</t>
  </si>
  <si>
    <t>BP.VMOR004</t>
  </si>
  <si>
    <t>Originals fiberglass 5</t>
  </si>
  <si>
    <t>BP.VMOR005</t>
  </si>
  <si>
    <t>Originals fiberglass 6</t>
  </si>
  <si>
    <t>BP.VMOR006</t>
  </si>
  <si>
    <t>Originals fiberglass 7</t>
  </si>
  <si>
    <t>BP.VMOR007</t>
  </si>
  <si>
    <t>Originals fiberglass 8</t>
  </si>
  <si>
    <t>BP.VMOR008</t>
  </si>
  <si>
    <t>Originals fiberglass 9</t>
  </si>
  <si>
    <t>BP.VMOR009</t>
  </si>
  <si>
    <t>Originals fiberglass 10</t>
  </si>
  <si>
    <t>BP.VMOR010</t>
  </si>
  <si>
    <t>Originals fiberglass 11</t>
  </si>
  <si>
    <t>BP.VMOR011</t>
  </si>
  <si>
    <t>Originals fiberglass 12</t>
  </si>
  <si>
    <t>BP.VMOR012</t>
  </si>
  <si>
    <t>more discount, on some set</t>
  </si>
  <si>
    <t>amount of holds</t>
  </si>
  <si>
    <t>Spalte1212</t>
  </si>
  <si>
    <t>giga hueco</t>
  </si>
  <si>
    <t>BP.GR.00044</t>
  </si>
  <si>
    <t>high mega hueco</t>
  </si>
  <si>
    <t>BP.GR.00045</t>
  </si>
  <si>
    <t>mega hueco</t>
  </si>
  <si>
    <t>BP.GR.00046</t>
  </si>
  <si>
    <t>curved XXl hueco</t>
  </si>
  <si>
    <t>BP.GR.00047</t>
  </si>
  <si>
    <t>giga pinch</t>
  </si>
  <si>
    <t>BP.GR.00048</t>
  </si>
  <si>
    <t>XL double user</t>
  </si>
  <si>
    <t>BP.GR.00049</t>
  </si>
  <si>
    <t>large double user</t>
  </si>
  <si>
    <t>BP.GR.00050</t>
  </si>
  <si>
    <t>good giga sloper</t>
  </si>
  <si>
    <t>BP.GR.00051</t>
  </si>
  <si>
    <t>bad giga sloper</t>
  </si>
  <si>
    <t>BP.GR.00052</t>
  </si>
  <si>
    <t>large sloper</t>
  </si>
  <si>
    <t>BP.GR.00056</t>
  </si>
  <si>
    <t>good giga ledges</t>
  </si>
  <si>
    <t>BP.GR.00073</t>
  </si>
  <si>
    <t>bad giga ledges</t>
  </si>
  <si>
    <t>BP.GR.00074</t>
  </si>
  <si>
    <t>giga jugs</t>
  </si>
  <si>
    <t>BP.GR.00057</t>
  </si>
  <si>
    <t>open giga jugs</t>
  </si>
  <si>
    <t>BP.GR.00058</t>
  </si>
  <si>
    <t>XL ledges</t>
  </si>
  <si>
    <t>BP.GR.00059</t>
  </si>
  <si>
    <t>XL jugs</t>
  </si>
  <si>
    <t>BP.GR.00060</t>
  </si>
  <si>
    <t>large  jugs</t>
  </si>
  <si>
    <t>BP.GR.00061</t>
  </si>
  <si>
    <t>medium jugs</t>
  </si>
  <si>
    <t>BP.GR.00062</t>
  </si>
  <si>
    <t>large edges</t>
  </si>
  <si>
    <t>BP.GR.00063</t>
  </si>
  <si>
    <t>medium crimps</t>
  </si>
  <si>
    <t>BP.GR.00064</t>
  </si>
  <si>
    <t>slopy crimps</t>
  </si>
  <si>
    <t>BP.GR.00065</t>
  </si>
  <si>
    <t>incut crimps</t>
  </si>
  <si>
    <t>BP.GR.00066</t>
  </si>
  <si>
    <t>footholds</t>
  </si>
  <si>
    <t>BP.GR.00067</t>
  </si>
  <si>
    <t>screw on blocky</t>
  </si>
  <si>
    <t>BP.GR.00077</t>
  </si>
  <si>
    <t>screw on crimps S</t>
  </si>
  <si>
    <t>BP.GR.00075</t>
  </si>
  <si>
    <t>screw on crimps XS</t>
  </si>
  <si>
    <t>BP.GR.00076</t>
  </si>
  <si>
    <t>screw on specials</t>
  </si>
  <si>
    <t>BP.GR.00078</t>
  </si>
  <si>
    <t>mini wings fat</t>
  </si>
  <si>
    <t>BP.GR.00033</t>
  </si>
  <si>
    <t>mini wings thin</t>
  </si>
  <si>
    <t>BP.GR.00032</t>
  </si>
  <si>
    <t>micro wings</t>
  </si>
  <si>
    <t>BP.GR.00031</t>
  </si>
  <si>
    <t>mini diamonds fat</t>
  </si>
  <si>
    <t>BP.GR.00036</t>
  </si>
  <si>
    <t>mini diamonds thin</t>
  </si>
  <si>
    <t>BP.GR.00035</t>
  </si>
  <si>
    <t>micro diamonds</t>
  </si>
  <si>
    <t>BP.GR.00034</t>
  </si>
  <si>
    <t>pills</t>
  </si>
  <si>
    <t>XXL pills</t>
  </si>
  <si>
    <t>product and picture is coming soon</t>
  </si>
  <si>
    <t>BP.GR.00081</t>
  </si>
  <si>
    <t>flat XXL pills</t>
  </si>
  <si>
    <t>BP.GR.00079</t>
  </si>
  <si>
    <t>XL pills</t>
  </si>
  <si>
    <t>BP.GR.00080</t>
  </si>
  <si>
    <t>flat XL pills</t>
  </si>
  <si>
    <t>BP.GR.00072</t>
  </si>
  <si>
    <t>large pills</t>
  </si>
  <si>
    <t>BP.GR.00071</t>
  </si>
  <si>
    <t>medium pills</t>
  </si>
  <si>
    <t>BP.GR.00070</t>
  </si>
  <si>
    <t>small pills</t>
  </si>
  <si>
    <t>BP.GR.00069</t>
  </si>
  <si>
    <t>tiny pills</t>
  </si>
  <si>
    <t>BP.GR.00068</t>
  </si>
  <si>
    <t>Slopy plates</t>
  </si>
  <si>
    <t>BP.GR.00020</t>
  </si>
  <si>
    <t>Pinchy plates</t>
  </si>
  <si>
    <t>BP.GR.00043</t>
  </si>
  <si>
    <t>Pinchy pair</t>
  </si>
  <si>
    <t>BP.GR.00025</t>
  </si>
  <si>
    <t>Big lip</t>
  </si>
  <si>
    <t>BP.GR.00023</t>
  </si>
  <si>
    <t>Juggy lips</t>
  </si>
  <si>
    <t>BP.GR.00026</t>
  </si>
  <si>
    <t>slopy pair</t>
  </si>
  <si>
    <t>BP.GR.00037</t>
  </si>
  <si>
    <t>high pinchy triple</t>
  </si>
  <si>
    <t>BP.GR.00038</t>
  </si>
  <si>
    <t>low pinchy triple</t>
  </si>
  <si>
    <t>BP.GR.00039</t>
  </si>
  <si>
    <t>Rounded lips</t>
  </si>
  <si>
    <t>BP.GR.00024</t>
  </si>
  <si>
    <t>slopy lips</t>
  </si>
  <si>
    <t>BP.GR.00028</t>
  </si>
  <si>
    <t>Big jib lips</t>
  </si>
  <si>
    <t>BP.GR.00027</t>
  </si>
  <si>
    <t>foot lips</t>
  </si>
  <si>
    <t>BP.GR.00029</t>
  </si>
  <si>
    <t>juggy trifles</t>
  </si>
  <si>
    <t>BP.GR.00041</t>
  </si>
  <si>
    <t>open trifles</t>
  </si>
  <si>
    <t>BP.GR.00040</t>
  </si>
  <si>
    <t>crimpy trifles</t>
  </si>
  <si>
    <t>BP.GR.00042</t>
  </si>
  <si>
    <t>Trifles 1</t>
  </si>
  <si>
    <t>BP.GR.00021</t>
  </si>
  <si>
    <t>Trifles 2</t>
  </si>
  <si>
    <t>BP.GR.00022</t>
  </si>
  <si>
    <t>small trifles</t>
  </si>
  <si>
    <t>BP.GR.00030</t>
  </si>
  <si>
    <t>competition line</t>
  </si>
  <si>
    <t>Giga jugs</t>
  </si>
  <si>
    <t>BP.GR.00017</t>
  </si>
  <si>
    <t>Giga ledges</t>
  </si>
  <si>
    <t>BP.GR.00018</t>
  </si>
  <si>
    <t>Big ledges</t>
  </si>
  <si>
    <t>BP.GR.00014</t>
  </si>
  <si>
    <t>Giga</t>
  </si>
  <si>
    <t>BP.GR.00001</t>
  </si>
  <si>
    <t>Impression</t>
  </si>
  <si>
    <t>BP.GR.00002</t>
  </si>
  <si>
    <t>Pinches</t>
  </si>
  <si>
    <t>BP.GR.00003</t>
  </si>
  <si>
    <t>Slopy</t>
  </si>
  <si>
    <t>BP.GR.00004</t>
  </si>
  <si>
    <t>Open hand jugs</t>
  </si>
  <si>
    <t>BP.GR.00013</t>
  </si>
  <si>
    <t>Jugs</t>
  </si>
  <si>
    <t>BP.GR.00010</t>
  </si>
  <si>
    <t>Big crimps 2</t>
  </si>
  <si>
    <t>BP.GR.00015</t>
  </si>
  <si>
    <t>Big Crimps</t>
  </si>
  <si>
    <t>BP.GR.00005</t>
  </si>
  <si>
    <t>Crimps</t>
  </si>
  <si>
    <t>BP.GR.00011</t>
  </si>
  <si>
    <t>Footholds</t>
  </si>
  <si>
    <t>BP.GR.00009</t>
  </si>
  <si>
    <t>Spax jugs</t>
  </si>
  <si>
    <t>BP.GR.00016</t>
  </si>
  <si>
    <t>Screw on Mini Jugs</t>
  </si>
  <si>
    <t>BP.GR.00012</t>
  </si>
  <si>
    <t>Screw on impressions</t>
  </si>
  <si>
    <t>BP.GR.00019</t>
  </si>
  <si>
    <t>Screw on Crimps</t>
  </si>
  <si>
    <t>BP.GR.00006</t>
  </si>
  <si>
    <t>Screw on Set 1</t>
  </si>
  <si>
    <t>BP.GR.00007</t>
  </si>
  <si>
    <t>Screw on Set 2</t>
  </si>
  <si>
    <t>BP.GR.00008</t>
  </si>
  <si>
    <t>yellow</t>
  </si>
  <si>
    <t>orange</t>
  </si>
  <si>
    <t>red</t>
  </si>
  <si>
    <t>purple</t>
  </si>
  <si>
    <t>blue</t>
  </si>
  <si>
    <t>mint</t>
  </si>
  <si>
    <t>green</t>
  </si>
  <si>
    <t>brown</t>
  </si>
  <si>
    <t>grey</t>
  </si>
  <si>
    <t>black</t>
  </si>
  <si>
    <t>white</t>
  </si>
  <si>
    <t>fluoyellow</t>
  </si>
  <si>
    <t>fluoorange</t>
  </si>
  <si>
    <t>fluopink</t>
  </si>
  <si>
    <t>fluogreen</t>
  </si>
  <si>
    <t>down climb</t>
  </si>
  <si>
    <t>mini down climb jug</t>
  </si>
  <si>
    <t>BP.GRDC004</t>
  </si>
  <si>
    <t>down climb jug</t>
  </si>
  <si>
    <t>BP.GRDC001</t>
  </si>
  <si>
    <t>LOGO
DOWN CLIMB JUG
WITHOUT sticker
NEW</t>
  </si>
  <si>
    <t>BP.GRDC002</t>
  </si>
  <si>
    <t>LOGO
DOWN CLIMB JUG
with sticker  NEW
(Sticker
(1-49 = 5€/Sticker,
50-1000 = 2,50€/Sticker
+ 12,90€ basic payment )</t>
  </si>
  <si>
    <t>BP.GRDC003</t>
  </si>
  <si>
    <t>split grip</t>
  </si>
  <si>
    <t xml:space="preserve">grip feature </t>
  </si>
  <si>
    <t>BP.GRSG001</t>
  </si>
  <si>
    <t xml:space="preserve">giga handholds           </t>
  </si>
  <si>
    <t>BP.GRSG002</t>
  </si>
  <si>
    <t xml:space="preserve">open giga handholds           </t>
  </si>
  <si>
    <t>BP.GRSG003</t>
  </si>
  <si>
    <t xml:space="preserve">XX-large handholds   </t>
  </si>
  <si>
    <t>BP.GRSG004</t>
  </si>
  <si>
    <t xml:space="preserve">flat XX-large handholds           </t>
  </si>
  <si>
    <t>BP.GRSG005</t>
  </si>
  <si>
    <t xml:space="preserve">ledges         </t>
  </si>
  <si>
    <t>BP.GRSG006</t>
  </si>
  <si>
    <t xml:space="preserve">X-large handholds        </t>
  </si>
  <si>
    <t>BP.GRSG007</t>
  </si>
  <si>
    <t xml:space="preserve">large handholds  </t>
  </si>
  <si>
    <t>BP.GRSG008</t>
  </si>
  <si>
    <t xml:space="preserve">medium handholds </t>
  </si>
  <si>
    <t>BP.GRSG009</t>
  </si>
  <si>
    <t>small handholds</t>
  </si>
  <si>
    <t>BP.GRSG010</t>
  </si>
  <si>
    <t>BP.GRSG011</t>
  </si>
  <si>
    <t>small crimps</t>
  </si>
  <si>
    <t>BP.GRSG012</t>
  </si>
  <si>
    <t xml:space="preserve">mini specials </t>
  </si>
  <si>
    <t>BP.GRSG013</t>
  </si>
  <si>
    <t>big footholds</t>
  </si>
  <si>
    <t>BP.GRSG014</t>
  </si>
  <si>
    <t>BP.GRSG015</t>
  </si>
  <si>
    <t>screw ons</t>
  </si>
  <si>
    <t>BP.GRSG016</t>
  </si>
  <si>
    <t>straight bloc</t>
  </si>
  <si>
    <t>big feature</t>
  </si>
  <si>
    <t>BP.GRSB001</t>
  </si>
  <si>
    <t>features</t>
  </si>
  <si>
    <t>BP.GRSB003</t>
  </si>
  <si>
    <t>giga roof jugs</t>
  </si>
  <si>
    <t>BP.GRSB004</t>
  </si>
  <si>
    <t>big roof jugs</t>
  </si>
  <si>
    <t>BP.GRSB005</t>
  </si>
  <si>
    <t>roof jugs</t>
  </si>
  <si>
    <t>BP.GRSB006</t>
  </si>
  <si>
    <t>super jugs</t>
  </si>
  <si>
    <t>BP.GRSB007</t>
  </si>
  <si>
    <t>jugs</t>
  </si>
  <si>
    <t>BP.GRSB008</t>
  </si>
  <si>
    <t>mini jugs</t>
  </si>
  <si>
    <t>BP.GRSB009</t>
  </si>
  <si>
    <t>pokets</t>
  </si>
  <si>
    <t>BP.GRSB010</t>
  </si>
  <si>
    <t>mega pinches</t>
  </si>
  <si>
    <t>BP.GRSB011</t>
  </si>
  <si>
    <t>big pinches</t>
  </si>
  <si>
    <t>BP.GRSB012</t>
  </si>
  <si>
    <t>medium pinches</t>
  </si>
  <si>
    <t>BP.GRSB013</t>
  </si>
  <si>
    <t>crimpy pinches</t>
  </si>
  <si>
    <t>BP.GRSB014</t>
  </si>
  <si>
    <t>BP.GRSB015</t>
  </si>
  <si>
    <t>mini sloper</t>
  </si>
  <si>
    <t>BP.GRSB016</t>
  </si>
  <si>
    <t>mini special</t>
  </si>
  <si>
    <t>BP.GRSB017</t>
  </si>
  <si>
    <t>screw on's</t>
  </si>
  <si>
    <t>BP.GRSB018</t>
  </si>
  <si>
    <t>amount of proucts</t>
  </si>
  <si>
    <t>cloth</t>
  </si>
  <si>
    <r>
      <t xml:space="preserve">size
</t>
    </r>
    <r>
      <rPr>
        <sz val="18"/>
        <color theme="0"/>
        <rFont val="Calibri (Textkörper)_x0000_"/>
      </rPr>
      <t>S</t>
    </r>
  </si>
  <si>
    <r>
      <t xml:space="preserve">size
</t>
    </r>
    <r>
      <rPr>
        <sz val="18"/>
        <color theme="0"/>
        <rFont val="Calibri (Textkörper)_x0000_"/>
      </rPr>
      <t>M</t>
    </r>
  </si>
  <si>
    <r>
      <t xml:space="preserve">size
</t>
    </r>
    <r>
      <rPr>
        <sz val="18"/>
        <color theme="0"/>
        <rFont val="Calibri (Textkörper)_x0000_"/>
      </rPr>
      <t>L</t>
    </r>
  </si>
  <si>
    <r>
      <t xml:space="preserve">size
</t>
    </r>
    <r>
      <rPr>
        <sz val="18"/>
        <color theme="0"/>
        <rFont val="Calibri (Textkörper)_x0000_"/>
      </rPr>
      <t>XL</t>
    </r>
  </si>
  <si>
    <t>jumper grey</t>
  </si>
  <si>
    <t>front stick and stick on the back</t>
  </si>
  <si>
    <t>BP.AC.0001</t>
  </si>
  <si>
    <t>sweather blue</t>
  </si>
  <si>
    <t>front print and print on the arm</t>
  </si>
  <si>
    <t>BP.AC.0002</t>
  </si>
  <si>
    <t>t-shirt</t>
  </si>
  <si>
    <t xml:space="preserve">front bluepill print </t>
  </si>
  <si>
    <t>BP.AC.0003</t>
  </si>
  <si>
    <t>sock's</t>
  </si>
  <si>
    <t>bp stick's</t>
  </si>
  <si>
    <t>BP.AC.0004</t>
  </si>
  <si>
    <t>cap - oak wooden shield and wooden patch</t>
  </si>
  <si>
    <t>can be customised with YOUR idea</t>
  </si>
  <si>
    <t>BP.AC.0005</t>
  </si>
  <si>
    <t>cap - oak wooden shield (branded bp) and wooden patch</t>
  </si>
  <si>
    <t>BP.AC.0006</t>
  </si>
  <si>
    <t>cap - oak wooden shield and stick</t>
  </si>
  <si>
    <t>BP.AC.0007</t>
  </si>
  <si>
    <t>cap - oak wooden shield (branded bp)  and stick</t>
  </si>
  <si>
    <t>BP.AC.0008</t>
  </si>
  <si>
    <t>cap - palisander wooden shield and stick</t>
  </si>
  <si>
    <t>BP.AC.0009</t>
  </si>
  <si>
    <t>cap - palisander wooden shield (branded bp)  and stick</t>
  </si>
  <si>
    <t>BP.AC.0010</t>
  </si>
  <si>
    <t>your cap customised (made by a laser)</t>
  </si>
  <si>
    <t>for this we need your logo or slogan, (Your idea as an black/white jpeg picture via mail.)</t>
  </si>
  <si>
    <t>BP.AC.0011</t>
  </si>
  <si>
    <t>cap - effect stick black</t>
  </si>
  <si>
    <t>feels like special</t>
  </si>
  <si>
    <t>BP.AC.0012</t>
  </si>
  <si>
    <t>cap - grey</t>
  </si>
  <si>
    <t>standard cap</t>
  </si>
  <si>
    <t>BP.AC.0013</t>
  </si>
  <si>
    <t>hat - front stick</t>
  </si>
  <si>
    <t xml:space="preserve"> keeps you nice and warm</t>
  </si>
  <si>
    <t>BP.AC.0014</t>
  </si>
  <si>
    <t>bag</t>
  </si>
  <si>
    <t>black hat with a blue stick in front</t>
  </si>
  <si>
    <t>BP.AC.0015</t>
  </si>
  <si>
    <t>brush - golden logo</t>
  </si>
  <si>
    <t>perfect grip on every handle, no more opened finger wrists</t>
  </si>
  <si>
    <t>BP.AC.0016</t>
  </si>
  <si>
    <t>brush - white logo</t>
  </si>
  <si>
    <t>BP.AC.0017</t>
  </si>
  <si>
    <t>brush - blue logo</t>
  </si>
  <si>
    <t>BP.AC.0018</t>
  </si>
  <si>
    <t>setting tool's</t>
  </si>
  <si>
    <t>Inbus Innensechkantbit M10 /SW 8 - 25mm</t>
  </si>
  <si>
    <t>picture coming soon</t>
  </si>
  <si>
    <t>CC.AC00058</t>
  </si>
  <si>
    <t>Inbus Innensechkantbit M10 /SW 8 - 100mm</t>
  </si>
  <si>
    <t>CC.AC00061</t>
  </si>
  <si>
    <t xml:space="preserve">Inbus Innensechkantbit L-Griff Handschlüssel M10 /SW 8 </t>
  </si>
  <si>
    <t>CC.AC00062</t>
  </si>
  <si>
    <t xml:space="preserve">Inbus Innensechkantbit T-Griff Handschlüssel M10 /SW 8 </t>
  </si>
  <si>
    <t>CC.AC00063</t>
  </si>
  <si>
    <t>Magnetic bit holder</t>
  </si>
  <si>
    <t>CC.AC00064</t>
  </si>
  <si>
    <t>Windeisen Handgewindeschneider Set</t>
  </si>
  <si>
    <t>CC.AC00069</t>
  </si>
  <si>
    <t>Windeisen Maschinengewindeschneider Set</t>
  </si>
  <si>
    <t>CC.AC00070</t>
  </si>
  <si>
    <t>Bit Bohrsenker Kombi</t>
  </si>
  <si>
    <t>CC.AC00071</t>
  </si>
  <si>
    <t>Bitset 02 - Torxbit kurz, mittel, lang - Magnetbithalter</t>
  </si>
  <si>
    <t>TX20</t>
  </si>
  <si>
    <t>CC.AC00075-TX20</t>
  </si>
  <si>
    <t>TX25</t>
  </si>
  <si>
    <t>CC.AC00075-TX25</t>
  </si>
  <si>
    <t>Bitset 03 - Torxbit kurz, mittel, lang - Magnetbithalter - Maschinengewindeschneider - Inbus SW 8,6,4</t>
  </si>
  <si>
    <t>CC.AC00076-TX20</t>
  </si>
  <si>
    <t>CC.AC00076-TX25</t>
  </si>
  <si>
    <t>Bit holder with key ring - orange</t>
  </si>
  <si>
    <t>CC.AC00087</t>
  </si>
  <si>
    <t>Eurobox - closed - grey - 60 x 40 x 12 cm</t>
  </si>
  <si>
    <t>Eurobox - opn - grey - 60 x 40 x 22 cm</t>
  </si>
  <si>
    <t>Eurobox - open - gry - 60 x 40 x 32 cm</t>
  </si>
  <si>
    <t>Eurobox - cosed - coloured - 60 x 40 x 22 cm</t>
  </si>
  <si>
    <t>Kisteneinsatz - LARGE - Eurokiste</t>
  </si>
  <si>
    <t>Postbox - closed - grey - 47 x 26,7 x 15 cm</t>
  </si>
  <si>
    <t>Postbx - closed - grey - 47 x 26,7 x 28 cm</t>
  </si>
  <si>
    <t>Kisteneinsatz - SMALL - Postkiste</t>
  </si>
  <si>
    <t>Big Sander</t>
  </si>
  <si>
    <t>CC.AC00072</t>
  </si>
  <si>
    <t>Pocket Sander</t>
  </si>
  <si>
    <t>CC.AC00073</t>
  </si>
  <si>
    <t>Leiterschutz Wand - 2 Stk</t>
  </si>
  <si>
    <t>full metal rosette - 25 Stk</t>
  </si>
  <si>
    <t>CC.AC00009</t>
  </si>
  <si>
    <t>full metal rosette - 50 Stk</t>
  </si>
  <si>
    <t>CC.AC00010</t>
  </si>
  <si>
    <t>full metal rosette - 200 Stk</t>
  </si>
  <si>
    <t>Flanschmutter (T-Nut) M10 - 10 Stk</t>
  </si>
  <si>
    <t>Flanschmutter (T-Nut) M10 - 100 Stk</t>
  </si>
  <si>
    <t>Flanschmutter (T-Nut) M10 - 1000 Stk</t>
  </si>
  <si>
    <t>cleaning kit's</t>
  </si>
  <si>
    <r>
      <t xml:space="preserve">SMALL bluewash kit
</t>
    </r>
    <r>
      <rPr>
        <sz val="13"/>
        <color rgb="FF000000"/>
        <rFont val="Calibri"/>
        <family val="2"/>
      </rPr>
      <t>- starter -</t>
    </r>
  </si>
  <si>
    <t>(5kg holds cleaner, spray bottle, outlet tap)</t>
  </si>
  <si>
    <r>
      <t xml:space="preserve">BIG bluewash kit
</t>
    </r>
    <r>
      <rPr>
        <sz val="13"/>
        <color rgb="FF000000"/>
        <rFont val="Calibri"/>
        <family val="2"/>
      </rPr>
      <t>- starter -</t>
    </r>
  </si>
  <si>
    <t>(12kg holds cleaner, spray bottle, outlet tap)</t>
  </si>
  <si>
    <r>
      <t xml:space="preserve">SMALL wall cleaning -kit (200m² of wall)
</t>
    </r>
    <r>
      <rPr>
        <sz val="13"/>
        <color rgb="FF000000"/>
        <rFont val="Calibri"/>
        <family val="2"/>
      </rPr>
      <t>- starter -</t>
    </r>
  </si>
  <si>
    <t>5kg holds cleaner, spray bottle, outlet tap, brush, stick brush, gloves</t>
  </si>
  <si>
    <r>
      <t xml:space="preserve">BIG wall cleaning-kit (500m² of wall)
</t>
    </r>
    <r>
      <rPr>
        <sz val="13"/>
        <color rgb="FF000000"/>
        <rFont val="Calibri"/>
        <family val="2"/>
      </rPr>
      <t xml:space="preserve"> - starter -</t>
    </r>
  </si>
  <si>
    <t>12kg holds cleaner, spray bottle, outlet tap, brush, stick brush, gloves</t>
  </si>
  <si>
    <r>
      <t xml:space="preserve">matwash kit
</t>
    </r>
    <r>
      <rPr>
        <sz val="13"/>
        <color rgb="FF000000"/>
        <rFont val="Calibri"/>
        <family val="2"/>
      </rPr>
      <t>- starter -</t>
    </r>
  </si>
  <si>
    <t>5kg mat cleaner, spray bottle, outlet tap</t>
  </si>
  <si>
    <r>
      <t xml:space="preserve">shoewash kit
</t>
    </r>
    <r>
      <rPr>
        <sz val="13"/>
        <color rgb="FF000000"/>
        <rFont val="Calibri"/>
        <family val="2"/>
      </rPr>
      <t>- starter -</t>
    </r>
  </si>
  <si>
    <t>5kg shoe cleaner, spray bottle, outlet tap</t>
  </si>
  <si>
    <t>cleaning product's</t>
  </si>
  <si>
    <t>BIG cleaning tub</t>
  </si>
  <si>
    <r>
      <rPr>
        <b/>
        <sz val="18"/>
        <color rgb="FFFD0D02"/>
        <rFont val="Calibri"/>
        <family val="2"/>
      </rPr>
      <t>price on request</t>
    </r>
    <r>
      <rPr>
        <sz val="12"/>
        <color rgb="FFFD0D02"/>
        <rFont val="Calibri"/>
        <family val="2"/>
      </rPr>
      <t xml:space="preserve"> 
 perfect for high-pressure cleaning with splash protection, 2m x 1m x 2,2m</t>
    </r>
  </si>
  <si>
    <t>BP.BW0045</t>
  </si>
  <si>
    <t>SMALL cleaning tub</t>
  </si>
  <si>
    <r>
      <rPr>
        <b/>
        <sz val="18"/>
        <color rgb="FFFD0D02"/>
        <rFont val="Calibri"/>
        <family val="2"/>
      </rPr>
      <t>price on request</t>
    </r>
    <r>
      <rPr>
        <sz val="12"/>
        <color rgb="FFFD0D02"/>
        <rFont val="Calibri"/>
        <family val="2"/>
      </rPr>
      <t xml:space="preserve"> 
 perfect for soaking in cleaning solution, 1m x 1m x 0,7m</t>
    </r>
  </si>
  <si>
    <t>BP.BW0046</t>
  </si>
  <si>
    <t xml:space="preserve">finger spray bottle
0,25l </t>
  </si>
  <si>
    <t>BP.BW0047</t>
  </si>
  <si>
    <t>figer spray bottle
0,5l</t>
  </si>
  <si>
    <t>BP.BW0048</t>
  </si>
  <si>
    <t>outlet tap
(5kg und 12kg box)</t>
  </si>
  <si>
    <t>BP.BW0049</t>
  </si>
  <si>
    <t>brush
(hard and strong for wall, holds and volumes cleaning)</t>
  </si>
  <si>
    <t>BP.BW0050</t>
  </si>
  <si>
    <t>stick brush
for wall cleaning, extra wide an extra strong</t>
  </si>
  <si>
    <t>BP.BW0051</t>
  </si>
  <si>
    <t>gloves</t>
  </si>
  <si>
    <t>BP.BW0052</t>
  </si>
  <si>
    <t>!</t>
  </si>
  <si>
    <t>bluewash 1kg
holds cleaner</t>
  </si>
  <si>
    <t>just in DEU, AUT, CHE</t>
  </si>
  <si>
    <t>Solution bath 1:20 Ultrasonic bath 1:40 Washing machine 0,5-1,5:100</t>
  </si>
  <si>
    <t>BP.BW0001</t>
  </si>
  <si>
    <t>bluewash 5kg
 holds cleaner</t>
  </si>
  <si>
    <t>BP.BW0002</t>
  </si>
  <si>
    <t>bluewash 12kg
 holds cleaner</t>
  </si>
  <si>
    <t>BP.BW0003</t>
  </si>
  <si>
    <t>bluewash 24kg
 holds cleaner</t>
  </si>
  <si>
    <t>BP.BW0004</t>
  </si>
  <si>
    <t>bluewash 20kg
 holds cleaner</t>
  </si>
  <si>
    <t>BP.BW0005</t>
  </si>
  <si>
    <t>EXTREM
bluewash 1kg
holds cleaner</t>
  </si>
  <si>
    <t>Solution bath 1:50 Ultrasonic bath 1:100 Washing machine 0,5-1,5:100</t>
  </si>
  <si>
    <t>BP.BW0016</t>
  </si>
  <si>
    <t>EXTREM
bluewash 5kg
holds cleaner</t>
  </si>
  <si>
    <t>BP.BW0017</t>
  </si>
  <si>
    <t>EXTREM
bluewash 12kg
holds cleaner</t>
  </si>
  <si>
    <t>BP.BW0018</t>
  </si>
  <si>
    <t>EXTREM
bluewash 24kg
holds cleaner</t>
  </si>
  <si>
    <t>BP.BW0019</t>
  </si>
  <si>
    <t>EXTREM
bluewash 20kg
holds cleaner</t>
  </si>
  <si>
    <t>BP.BW0020</t>
  </si>
  <si>
    <t>SOFT
bluewash 1kg
Griffreiniger</t>
  </si>
  <si>
    <t>BP.BW0011</t>
  </si>
  <si>
    <t>SOFT
bluewash 5kg
holds cleaner</t>
  </si>
  <si>
    <t>BP.BW0012</t>
  </si>
  <si>
    <t>SOFT
bluewash 12kg
holds cleaner</t>
  </si>
  <si>
    <t>BP.BW0013</t>
  </si>
  <si>
    <t>SOFT
bluewash 24kg
holds cleaner</t>
  </si>
  <si>
    <t>BP.BW0014</t>
  </si>
  <si>
    <t>SOFT
bluewash 20kg
holds cleaner</t>
  </si>
  <si>
    <t>BP.BW0015</t>
  </si>
  <si>
    <t>bluewash 1kg concentrate
holds cleaner</t>
  </si>
  <si>
    <t>not in DEU, AUT, CHE</t>
  </si>
  <si>
    <t>BP.BW0030</t>
  </si>
  <si>
    <t>bluewash 5kg concentrate
holds cleaner</t>
  </si>
  <si>
    <t>BP.BW0031</t>
  </si>
  <si>
    <t>bluewash 12kg concentrate
 holds cleaner</t>
  </si>
  <si>
    <t>BP.BW0032</t>
  </si>
  <si>
    <t>bluewash 24kg concentrate 
holds cleaner</t>
  </si>
  <si>
    <t>BP.BW0033</t>
  </si>
  <si>
    <t>bluewash 20kg concentrate
 holds cleaner</t>
  </si>
  <si>
    <t>BP.BW0034</t>
  </si>
  <si>
    <t>EXTREM
bluewash 1kg concentrate 
holds cleaner</t>
  </si>
  <si>
    <t>BP.BW0035</t>
  </si>
  <si>
    <t>EXTREM
bluewash 5kg concentrate 
holds cleaner</t>
  </si>
  <si>
    <t>BP.BW0036</t>
  </si>
  <si>
    <t>EXTREM
bluewash 12kg concentrate 
holds cleaner</t>
  </si>
  <si>
    <t>BP.BW0037</t>
  </si>
  <si>
    <t>EXTREM
bluewash 24kg concentrate 
holds cleaner</t>
  </si>
  <si>
    <t>BP.BW0038</t>
  </si>
  <si>
    <t>EXTREM
bluewash 20kg concentrate
holds cleaner</t>
  </si>
  <si>
    <t>BP.BW0039</t>
  </si>
  <si>
    <t>SOFT
bluewash 1kg concentrate
holds cleaner</t>
  </si>
  <si>
    <t>BP.BW0040</t>
  </si>
  <si>
    <t>SOFT
bluewash 5kg concentrate
holds cleaner</t>
  </si>
  <si>
    <t>BP.BW0041</t>
  </si>
  <si>
    <t>SOFT
bluewash 12kg concentrate
holds cleaner</t>
  </si>
  <si>
    <t>BP.BW0042</t>
  </si>
  <si>
    <t>SOFT
bluewash 24kg concentrate
holds cleaner</t>
  </si>
  <si>
    <t>BP.BW0043</t>
  </si>
  <si>
    <t>SOFT
bluewash 20kg concentrate
holds cleaner</t>
  </si>
  <si>
    <t>BP.BW0044</t>
  </si>
  <si>
    <t>matwash 1kg
mat cleaner</t>
  </si>
  <si>
    <t>cleaning water 0,5-1:100       (oil 1:1)</t>
  </si>
  <si>
    <t>BP.BW0006</t>
  </si>
  <si>
    <t>matwash 5kg
mat cleaner</t>
  </si>
  <si>
    <t>BP.BW0007</t>
  </si>
  <si>
    <t>matwash 12kg
mat cleaner</t>
  </si>
  <si>
    <t>BP.BW0008</t>
  </si>
  <si>
    <t>matwash 24kg
mat cleaner</t>
  </si>
  <si>
    <t>BP.BW0009</t>
  </si>
  <si>
    <t>matwash 20kg
mat cleaner</t>
  </si>
  <si>
    <t>BP.BW0010</t>
  </si>
  <si>
    <t>shoewash 0,25kg
inkl. finger sprayer</t>
  </si>
  <si>
    <t>rerady to go</t>
  </si>
  <si>
    <t>BP.BW0021</t>
  </si>
  <si>
    <t>shoewash 0,5kg.
inkl. finger sprayer</t>
  </si>
  <si>
    <t>BP.BW0022</t>
  </si>
  <si>
    <t>shoewash 1kg</t>
  </si>
  <si>
    <t>BP.BW0023</t>
  </si>
  <si>
    <t>shoewash 5kg</t>
  </si>
  <si>
    <t>BP.BW0024</t>
  </si>
  <si>
    <t>shoewash 12kg</t>
  </si>
  <si>
    <t>BP.BW0025</t>
  </si>
  <si>
    <t>Lieferantennummer</t>
  </si>
  <si>
    <t>Artikelnummer - Farbe</t>
  </si>
  <si>
    <t>Menge</t>
  </si>
  <si>
    <t>Preis</t>
  </si>
  <si>
    <t>Rabatt</t>
  </si>
  <si>
    <t>Menge 1</t>
  </si>
  <si>
    <t>Menge 2</t>
  </si>
  <si>
    <t>Artikelnummer</t>
  </si>
  <si>
    <t>Farbe</t>
  </si>
  <si>
    <t>Yellow</t>
  </si>
  <si>
    <t>organge</t>
  </si>
  <si>
    <t>BP.VMOR0001</t>
  </si>
  <si>
    <t>violet</t>
  </si>
  <si>
    <t>BP.VMOR0002</t>
  </si>
  <si>
    <t>BP.VMOR0003</t>
  </si>
  <si>
    <t>BP.VMOR0004</t>
  </si>
  <si>
    <t>BP.VMOR0005</t>
  </si>
  <si>
    <t>BP.VMOR0006</t>
  </si>
  <si>
    <t>BP.VMOR0007</t>
  </si>
  <si>
    <t>BP.VMOR0008</t>
  </si>
  <si>
    <t>BP.VMOR0009</t>
  </si>
  <si>
    <t>BP.VMOR0010</t>
  </si>
  <si>
    <t>BP.VMOR0011</t>
  </si>
  <si>
    <t>BP.VMOR0012</t>
  </si>
  <si>
    <t>Size S</t>
  </si>
  <si>
    <t>Size M</t>
  </si>
  <si>
    <t>Size L</t>
  </si>
  <si>
    <t>Size XL</t>
  </si>
  <si>
    <r>
      <t xml:space="preserve">SMALL bluewash kit
</t>
    </r>
    <r>
      <rPr>
        <sz val="13"/>
        <color theme="1"/>
        <rFont val="Calibri (Textkörper)"/>
      </rPr>
      <t>- starter -</t>
    </r>
  </si>
  <si>
    <r>
      <t xml:space="preserve">BIG bluewash kit
</t>
    </r>
    <r>
      <rPr>
        <sz val="13"/>
        <color theme="1"/>
        <rFont val="Calibri (Textkörper)"/>
      </rPr>
      <t>- starter -</t>
    </r>
  </si>
  <si>
    <r>
      <t xml:space="preserve">SMALL wall cleaning -kit (200m² of wall)
</t>
    </r>
    <r>
      <rPr>
        <sz val="13"/>
        <color theme="1"/>
        <rFont val="Calibri (Textkörper)"/>
      </rPr>
      <t>- starter -</t>
    </r>
  </si>
  <si>
    <r>
      <t xml:space="preserve">BIG wall cleaning-kit (500m² of wall)
</t>
    </r>
    <r>
      <rPr>
        <sz val="13"/>
        <color theme="1"/>
        <rFont val="Calibri (Textkörper)"/>
      </rPr>
      <t xml:space="preserve"> - starter -</t>
    </r>
  </si>
  <si>
    <r>
      <t xml:space="preserve">matwash kit
</t>
    </r>
    <r>
      <rPr>
        <sz val="13"/>
        <color theme="1"/>
        <rFont val="Calibri (Textkörper)"/>
      </rPr>
      <t>- starter -</t>
    </r>
  </si>
  <si>
    <r>
      <t xml:space="preserve">shoewash kit
</t>
    </r>
    <r>
      <rPr>
        <sz val="13"/>
        <color theme="1"/>
        <rFont val="Calibri (Textkörper)"/>
      </rPr>
      <t>- starter -</t>
    </r>
  </si>
  <si>
    <t>Menge Full sets</t>
  </si>
  <si>
    <t>Artikelnr.</t>
  </si>
  <si>
    <t>Rabatt %</t>
  </si>
  <si>
    <t>set 1</t>
  </si>
  <si>
    <t xml:space="preserve">set 2 und 2*3 </t>
  </si>
  <si>
    <t>Set 2</t>
  </si>
  <si>
    <t>2 und 3</t>
  </si>
  <si>
    <t>Set 4</t>
  </si>
  <si>
    <t>set 5</t>
  </si>
  <si>
    <t>BP.GR.00029-10084</t>
  </si>
  <si>
    <t>BP.GR.00021-10084</t>
  </si>
  <si>
    <t>BP.GR.00040-10084</t>
  </si>
  <si>
    <t>BP.GR.00041-10084</t>
  </si>
  <si>
    <t>BP.GR.00042-10084</t>
  </si>
  <si>
    <t>PILLS</t>
  </si>
  <si>
    <t>PILLs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</si>
</sst>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0\ &quot;kg&quot;"/>
    <numFmt numFmtId="166" formatCode="0.0\ &quot;kg&quot;"/>
    <numFmt numFmtId="167" formatCode="[$€-2]&quot; &quot;0.00"/>
    <numFmt numFmtId="168" formatCode="_-* #,##0\ &quot;€&quot;_-;\-* #,##0\ &quot;€&quot;_-;_-* &quot;-&quot;??\ &quot;€&quot;_-;_-@_-"/>
    <numFmt numFmtId="169" formatCode="_-* #,##0\ _€_-;\-* #,##0\ _€_-;_-* &quot;-&quot;??\ _€_-;_-@_-"/>
  </numFmts>
  <fonts count="147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22"/>
      <color rgb="FFFD0D02"/>
      <name val="Calibri"/>
      <family val="2"/>
    </font>
    <font>
      <b/>
      <sz val="13"/>
      <color rgb="FF000000"/>
      <name val="Calibri"/>
      <family val="2"/>
    </font>
    <font>
      <sz val="11"/>
      <color rgb="FF007DB2"/>
      <name val="Calibri"/>
      <family val="2"/>
      <scheme val="minor"/>
    </font>
    <font>
      <sz val="10"/>
      <color rgb="FF007DB2"/>
      <name val="Calibri"/>
      <family val="2"/>
      <scheme val="minor"/>
    </font>
    <font>
      <b/>
      <sz val="12"/>
      <color rgb="FFFD0D02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007DB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26"/>
      <color theme="0"/>
      <name val="Calibri"/>
      <family val="2"/>
      <scheme val="minor"/>
    </font>
    <font>
      <b/>
      <u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13"/>
      <color rgb="FF000000"/>
      <name val="Calibri"/>
      <family val="2"/>
    </font>
    <font>
      <sz val="12"/>
      <color rgb="FFFD0D02"/>
      <name val="Calibri"/>
      <family val="2"/>
    </font>
    <font>
      <b/>
      <sz val="12"/>
      <color rgb="FFFF0000"/>
      <name val="Calibri"/>
      <family val="2"/>
    </font>
    <font>
      <b/>
      <sz val="48"/>
      <color rgb="FFFD0D02"/>
      <name val="Calibri"/>
      <family val="2"/>
    </font>
    <font>
      <sz val="10"/>
      <color theme="0"/>
      <name val="Calibri"/>
      <family val="2"/>
      <scheme val="minor"/>
    </font>
    <font>
      <sz val="18"/>
      <color theme="0"/>
      <name val="Calibri (Textkörper)_x0000_"/>
    </font>
    <font>
      <b/>
      <u/>
      <sz val="26"/>
      <color theme="0"/>
      <name val="Calibri (Textkörper)_x0000_"/>
    </font>
    <font>
      <sz val="11"/>
      <color rgb="FFFF0000"/>
      <name val="Calibri"/>
      <family val="2"/>
      <scheme val="minor"/>
    </font>
    <font>
      <b/>
      <sz val="16"/>
      <color rgb="FFFF40FF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rgb="FF007DB2"/>
      <name val="Calibri"/>
      <family val="2"/>
      <scheme val="minor"/>
    </font>
    <font>
      <b/>
      <sz val="13"/>
      <color rgb="FFFF40FF"/>
      <name val="Calibri"/>
      <family val="2"/>
    </font>
    <font>
      <sz val="12"/>
      <color rgb="FFFF40FF"/>
      <name val="Calibri"/>
      <family val="2"/>
    </font>
    <font>
      <b/>
      <sz val="20"/>
      <color rgb="FFFD0D02"/>
      <name val="Calibri"/>
      <family val="2"/>
    </font>
    <font>
      <sz val="11"/>
      <color rgb="FFFF40FF"/>
      <name val="Calibri"/>
      <family val="2"/>
      <scheme val="minor"/>
    </font>
    <font>
      <b/>
      <sz val="18"/>
      <color rgb="FFFD0D02"/>
      <name val="Calibri"/>
      <family val="2"/>
    </font>
    <font>
      <b/>
      <sz val="11"/>
      <color rgb="FFFF0000"/>
      <name val="Calibri"/>
      <family val="2"/>
      <scheme val="minor"/>
    </font>
    <font>
      <b/>
      <sz val="10"/>
      <color rgb="FF007DB2"/>
      <name val="Calibri"/>
      <family val="2"/>
      <scheme val="minor"/>
    </font>
    <font>
      <b/>
      <sz val="28"/>
      <color rgb="FFFD0D02"/>
      <name val="Calibri"/>
      <family val="2"/>
    </font>
    <font>
      <b/>
      <sz val="72"/>
      <color rgb="FFFF40FF"/>
      <name val="Calibri"/>
      <family val="2"/>
      <scheme val="minor"/>
    </font>
    <font>
      <sz val="14"/>
      <color rgb="FF7EBAB7"/>
      <name val="Calibri"/>
      <family val="2"/>
      <scheme val="minor"/>
    </font>
    <font>
      <b/>
      <sz val="14"/>
      <color rgb="FF7EBAB7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14"/>
      <color rgb="FFFF40FF"/>
      <name val="Calibri"/>
      <family val="2"/>
      <scheme val="minor"/>
    </font>
    <font>
      <b/>
      <sz val="18"/>
      <color rgb="FFFF40FF"/>
      <name val="Calibri"/>
      <family val="2"/>
      <scheme val="minor"/>
    </font>
    <font>
      <sz val="11"/>
      <color rgb="FF1F2D5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rgb="FFFF40FF"/>
      <name val="Calibri"/>
      <family val="2"/>
      <scheme val="minor"/>
    </font>
    <font>
      <b/>
      <sz val="11"/>
      <color theme="0"/>
      <name val="Calibri (Textkörper)"/>
    </font>
    <font>
      <sz val="48"/>
      <color rgb="FFFF40FF"/>
      <name val="Calibri"/>
      <family val="2"/>
      <scheme val="minor"/>
    </font>
    <font>
      <sz val="11"/>
      <color theme="0"/>
      <name val="Calibri (Textkörper)"/>
    </font>
    <font>
      <b/>
      <sz val="11"/>
      <color rgb="FF182F50"/>
      <name val="Calibri (Textkörper)"/>
    </font>
    <font>
      <b/>
      <sz val="11"/>
      <color rgb="FF182F50"/>
      <name val="Calibri"/>
      <family val="2"/>
      <scheme val="minor"/>
    </font>
    <font>
      <sz val="9"/>
      <color rgb="FF182F50"/>
      <name val="Calibri"/>
      <family val="2"/>
      <scheme val="minor"/>
    </font>
    <font>
      <sz val="11"/>
      <color rgb="FF182F50"/>
      <name val="Calibri (Textkörper)"/>
    </font>
    <font>
      <sz val="11"/>
      <color rgb="FF182F50"/>
      <name val="Calibri"/>
      <family val="2"/>
      <scheme val="minor"/>
    </font>
    <font>
      <b/>
      <u/>
      <sz val="26"/>
      <color theme="0"/>
      <name val="Calibri (Textkörper)"/>
    </font>
    <font>
      <sz val="10"/>
      <color rgb="FFFF40FF"/>
      <name val="Calibri"/>
      <family val="2"/>
      <scheme val="minor"/>
    </font>
    <font>
      <b/>
      <sz val="20"/>
      <color theme="0"/>
      <name val="Calibri (Textkörper)"/>
    </font>
    <font>
      <sz val="10"/>
      <color theme="0"/>
      <name val="Calibri (Textkörper)"/>
    </font>
    <font>
      <sz val="9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rgb="FF182F50"/>
      <name val="Calibri"/>
      <family val="2"/>
      <scheme val="minor"/>
    </font>
    <font>
      <b/>
      <sz val="14"/>
      <color rgb="FF182F50"/>
      <name val="Calibri"/>
      <family val="2"/>
      <scheme val="minor"/>
    </font>
    <font>
      <sz val="22"/>
      <color rgb="FFFF40FF"/>
      <name val="Calibri"/>
      <family val="2"/>
      <scheme val="minor"/>
    </font>
    <font>
      <sz val="14"/>
      <color rgb="FFFF40FF"/>
      <name val="Calibri"/>
      <family val="2"/>
      <scheme val="minor"/>
    </font>
    <font>
      <b/>
      <sz val="9"/>
      <color rgb="FF182F5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rgb="FF7EBAB7"/>
      <name val="Calibri"/>
      <family val="2"/>
      <scheme val="minor"/>
    </font>
    <font>
      <b/>
      <sz val="13"/>
      <color theme="0"/>
      <name val="Calibri"/>
      <family val="2"/>
    </font>
    <font>
      <b/>
      <sz val="11"/>
      <color rgb="FF1F2D50"/>
      <name val="Calibri"/>
      <family val="2"/>
      <scheme val="minor"/>
    </font>
    <font>
      <sz val="14"/>
      <color rgb="FF1F2D50"/>
      <name val="Calibri"/>
      <family val="2"/>
      <scheme val="minor"/>
    </font>
    <font>
      <b/>
      <sz val="14"/>
      <color rgb="FF1F2D50"/>
      <name val="Calibri"/>
      <family val="2"/>
      <scheme val="minor"/>
    </font>
    <font>
      <sz val="14"/>
      <color rgb="FF0070C0"/>
      <name val="Calibri"/>
      <family val="2"/>
      <scheme val="minor"/>
    </font>
    <font>
      <sz val="9"/>
      <color rgb="FF1F2D50"/>
      <name val="Calibri"/>
      <family val="2"/>
      <scheme val="minor"/>
    </font>
    <font>
      <b/>
      <sz val="9"/>
      <color rgb="FF1F2D50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theme="0"/>
      <name val="Calibri (Textkörper)"/>
    </font>
    <font>
      <sz val="10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22"/>
      <color rgb="FF0070C0"/>
      <name val="Calibri"/>
      <family val="2"/>
      <scheme val="minor"/>
    </font>
    <font>
      <sz val="10"/>
      <color rgb="FF182F50"/>
      <name val="Calibri"/>
      <family val="2"/>
      <scheme val="minor"/>
    </font>
    <font>
      <sz val="22"/>
      <color rgb="FF182F5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9"/>
      <color theme="0"/>
      <name val="Calibri (Textkörper)"/>
    </font>
    <font>
      <sz val="10"/>
      <color rgb="FF7EBAB7"/>
      <name val="Calibri (Textkörper)"/>
    </font>
    <font>
      <b/>
      <sz val="14"/>
      <color theme="0"/>
      <name val="Calibri (Textkörper)"/>
    </font>
    <font>
      <sz val="14"/>
      <color theme="0"/>
      <name val="Calibri (Textkörper)"/>
    </font>
    <font>
      <sz val="10"/>
      <color rgb="FF0070C0"/>
      <name val="Calibri (Textkörper)"/>
    </font>
    <font>
      <sz val="9"/>
      <color rgb="FFFF0000"/>
      <name val="Calibri"/>
      <family val="2"/>
      <scheme val="minor"/>
    </font>
    <font>
      <b/>
      <sz val="9"/>
      <color theme="0"/>
      <name val="Calibri (Textkörper)"/>
    </font>
    <font>
      <b/>
      <sz val="12"/>
      <color theme="0"/>
      <name val="Calibri (Textkörper)"/>
    </font>
    <font>
      <sz val="10"/>
      <color theme="0" tint="-0.249977111117893"/>
      <name val="Calibri"/>
      <family val="2"/>
      <scheme val="minor"/>
    </font>
    <font>
      <b/>
      <sz val="14"/>
      <color theme="0" tint="-0.249977111117893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26"/>
      <color rgb="FF1F2D50"/>
      <name val="Calibri"/>
      <family val="2"/>
      <scheme val="minor"/>
    </font>
    <font>
      <sz val="10"/>
      <color rgb="FF1F2D5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3"/>
      <color rgb="FFFF40FF"/>
      <name val="Calibri"/>
      <family val="2"/>
      <scheme val="minor"/>
    </font>
    <font>
      <b/>
      <u/>
      <sz val="26"/>
      <color rgb="FF182F5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FF40FF"/>
      <name val="Calibri (Textkörper)"/>
    </font>
    <font>
      <b/>
      <sz val="28"/>
      <color rgb="FFFF40FF"/>
      <name val="Calibri"/>
      <family val="2"/>
      <scheme val="minor"/>
    </font>
    <font>
      <sz val="11"/>
      <color rgb="FF172E51"/>
      <name val="Calibri"/>
      <family val="2"/>
      <scheme val="minor"/>
    </font>
    <font>
      <b/>
      <sz val="22"/>
      <color rgb="FFFD0D02"/>
      <name val="Calibri"/>
      <family val="2"/>
      <scheme val="minor"/>
    </font>
    <font>
      <b/>
      <u/>
      <sz val="26"/>
      <color rgb="FF00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14"/>
      <color rgb="FFFFFFFF"/>
      <name val="Calibri"/>
      <family val="2"/>
      <scheme val="minor"/>
    </font>
    <font>
      <b/>
      <sz val="12"/>
      <color rgb="FFFD0D0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4"/>
      <color theme="0"/>
      <name val="Calibri (Textkörper)"/>
    </font>
    <font>
      <b/>
      <sz val="48"/>
      <color rgb="FFFF40FF"/>
      <name val="Calibri"/>
      <family val="2"/>
      <scheme val="minor"/>
    </font>
    <font>
      <b/>
      <sz val="72"/>
      <color rgb="FFFF40FF"/>
      <name val="Calibri (Textkörper)"/>
    </font>
    <font>
      <b/>
      <sz val="48"/>
      <color rgb="FFFF40FF"/>
      <name val="Calibri (Textkörper)"/>
    </font>
    <font>
      <b/>
      <sz val="20"/>
      <color rgb="FFFF40FF"/>
      <name val="Calibri"/>
      <family val="2"/>
      <scheme val="minor"/>
    </font>
    <font>
      <b/>
      <sz val="36"/>
      <color rgb="FFFF40FF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6"/>
      <color rgb="FFFF40FF"/>
      <name val="Calibri"/>
      <family val="2"/>
      <scheme val="minor"/>
    </font>
    <font>
      <sz val="16"/>
      <color rgb="FF182F50"/>
      <name val="Calibri"/>
      <family val="2"/>
      <scheme val="minor"/>
    </font>
    <font>
      <b/>
      <sz val="36"/>
      <color rgb="FFFF40FF"/>
      <name val="Calibri (Textkörper)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1"/>
      <color theme="1"/>
      <name val="Calibri (Textkörper)"/>
    </font>
    <font>
      <sz val="13"/>
      <color theme="1"/>
      <name val="Calibri (Textkörper)"/>
    </font>
    <font>
      <u/>
      <sz val="30"/>
      <color theme="10"/>
      <name val="Calibri"/>
      <family val="2"/>
      <scheme val="minor"/>
    </font>
    <font>
      <u/>
      <sz val="25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u/>
      <sz val="24"/>
      <color theme="10"/>
      <name val="Calibri"/>
      <family val="2"/>
      <scheme val="minor"/>
    </font>
    <font>
      <sz val="11"/>
      <color rgb="FF000000"/>
      <name val="Calibri"/>
      <family val="2"/>
    </font>
    <font>
      <u/>
      <sz val="16"/>
      <color theme="0"/>
      <name val="Calibri"/>
      <family val="2"/>
      <scheme val="minor"/>
    </font>
    <font>
      <b/>
      <sz val="16"/>
      <color theme="0"/>
      <name val="Calibri (Textkörper)"/>
    </font>
  </fonts>
  <fills count="10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7B528"/>
        <bgColor indexed="64"/>
      </patternFill>
    </fill>
    <fill>
      <patternFill patternType="solid">
        <fgColor rgb="FFBB1E10"/>
        <bgColor indexed="64"/>
      </patternFill>
    </fill>
    <fill>
      <patternFill patternType="solid">
        <fgColor rgb="FF007CB0"/>
        <bgColor rgb="FF000000"/>
      </patternFill>
    </fill>
    <fill>
      <patternFill patternType="solid">
        <fgColor rgb="FF008B29"/>
        <bgColor rgb="FF000000"/>
      </patternFill>
    </fill>
    <fill>
      <patternFill patternType="solid">
        <fgColor rgb="FF989EA1"/>
        <bgColor rgb="FF000000"/>
      </patternFill>
    </fill>
    <fill>
      <patternFill patternType="solid">
        <fgColor rgb="FF0E0E10"/>
        <bgColor indexed="64"/>
      </patternFill>
    </fill>
    <fill>
      <patternFill patternType="solid">
        <fgColor rgb="FFD2AA6D"/>
        <bgColor indexed="64"/>
      </patternFill>
    </fill>
    <fill>
      <patternFill patternType="solid">
        <fgColor rgb="FFE3D9C6"/>
        <bgColor rgb="FF000000"/>
      </patternFill>
    </fill>
    <fill>
      <patternFill patternType="solid">
        <fgColor rgb="FFDDC49A"/>
        <bgColor indexed="64"/>
      </patternFill>
    </fill>
    <fill>
      <patternFill patternType="solid">
        <fgColor rgb="FFE6D2B5"/>
        <bgColor indexed="64"/>
      </patternFill>
    </fill>
    <fill>
      <patternFill patternType="solid">
        <fgColor rgb="FFF1DD38"/>
        <bgColor indexed="64"/>
      </patternFill>
    </fill>
    <fill>
      <patternFill patternType="solid">
        <fgColor rgb="FFBA481B"/>
        <bgColor indexed="64"/>
      </patternFill>
    </fill>
    <fill>
      <patternFill patternType="solid">
        <fgColor rgb="FFF67828"/>
        <bgColor indexed="64"/>
      </patternFill>
    </fill>
    <fill>
      <patternFill patternType="solid">
        <fgColor rgb="FFE25303"/>
        <bgColor rgb="FF000000"/>
      </patternFill>
    </fill>
    <fill>
      <patternFill patternType="solid">
        <fgColor rgb="FFFF4D06"/>
        <bgColor rgb="FF000000"/>
      </patternFill>
    </fill>
    <fill>
      <patternFill patternType="solid">
        <fgColor rgb="FFED6B21"/>
        <bgColor indexed="64"/>
      </patternFill>
    </fill>
    <fill>
      <patternFill patternType="solid">
        <fgColor rgb="FF792423"/>
        <bgColor rgb="FF000000"/>
      </patternFill>
    </fill>
    <fill>
      <patternFill patternType="solid">
        <fgColor rgb="FF972E25"/>
        <bgColor rgb="FF000000"/>
      </patternFill>
    </fill>
    <fill>
      <patternFill patternType="solid">
        <fgColor rgb="FFFF2D21"/>
        <bgColor indexed="64"/>
      </patternFill>
    </fill>
    <fill>
      <patternFill patternType="solid">
        <fgColor rgb="FFAB273C"/>
        <bgColor indexed="64"/>
      </patternFill>
    </fill>
    <fill>
      <patternFill patternType="solid">
        <fgColor rgb="FF76689A"/>
        <bgColor rgb="FF000000"/>
      </patternFill>
    </fill>
    <fill>
      <patternFill patternType="solid">
        <fgColor rgb="FF844C82"/>
        <bgColor indexed="64"/>
      </patternFill>
    </fill>
    <fill>
      <patternFill patternType="solid">
        <fgColor rgb="FFBC4077"/>
        <bgColor rgb="FF000000"/>
      </patternFill>
    </fill>
    <fill>
      <patternFill patternType="solid">
        <fgColor rgb="FF005387"/>
        <bgColor indexed="64"/>
      </patternFill>
    </fill>
    <fill>
      <patternFill patternType="solid">
        <fgColor rgb="FF3DE7EB"/>
        <bgColor indexed="64"/>
      </patternFill>
    </fill>
    <fill>
      <patternFill patternType="solid">
        <fgColor rgb="FF0089B6"/>
        <bgColor indexed="64"/>
      </patternFill>
    </fill>
    <fill>
      <patternFill patternType="solid">
        <fgColor rgb="FF058B8C"/>
        <bgColor rgb="FF000000"/>
      </patternFill>
    </fill>
    <fill>
      <patternFill patternType="solid">
        <fgColor rgb="FF287233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8A9977"/>
        <bgColor indexed="64"/>
      </patternFill>
    </fill>
    <fill>
      <patternFill patternType="solid">
        <fgColor rgb="FF008351"/>
        <bgColor indexed="64"/>
      </patternFill>
    </fill>
    <fill>
      <patternFill patternType="solid">
        <fgColor rgb="FF817863"/>
        <bgColor indexed="64"/>
      </patternFill>
    </fill>
    <fill>
      <patternFill patternType="solid">
        <fgColor rgb="FF9B9B9B"/>
        <bgColor indexed="64"/>
      </patternFill>
    </fill>
    <fill>
      <patternFill patternType="solid">
        <fgColor rgb="FF434B4D"/>
        <bgColor rgb="FF000000"/>
      </patternFill>
    </fill>
    <fill>
      <patternFill patternType="solid">
        <fgColor rgb="FF575D5E"/>
        <bgColor rgb="FF000000"/>
      </patternFill>
    </fill>
    <fill>
      <patternFill patternType="solid">
        <fgColor rgb="FF4F5358"/>
        <bgColor rgb="FF000000"/>
      </patternFill>
    </fill>
    <fill>
      <patternFill patternType="solid">
        <fgColor rgb="FF383E42"/>
        <bgColor rgb="FF000000"/>
      </patternFill>
    </fill>
    <fill>
      <patternFill patternType="solid">
        <fgColor rgb="FF928E85"/>
        <bgColor rgb="FF000000"/>
      </patternFill>
    </fill>
    <fill>
      <patternFill patternType="solid">
        <fgColor rgb="FFB5B0A1"/>
        <bgColor indexed="64"/>
      </patternFill>
    </fill>
    <fill>
      <patternFill patternType="solid">
        <fgColor rgb="FFC5C7C4"/>
        <bgColor rgb="FF000000"/>
      </patternFill>
    </fill>
    <fill>
      <patternFill patternType="solid">
        <fgColor rgb="FFB0B0A9"/>
        <bgColor rgb="FF000000"/>
      </patternFill>
    </fill>
    <fill>
      <patternFill patternType="solid">
        <fgColor rgb="FF6B665E"/>
        <bgColor rgb="FF000000"/>
      </patternFill>
    </fill>
    <fill>
      <patternFill patternType="solid">
        <fgColor rgb="FF8E9291"/>
        <bgColor indexed="64"/>
      </patternFill>
    </fill>
    <fill>
      <patternFill patternType="solid">
        <fgColor rgb="FF4F5250"/>
        <bgColor indexed="64"/>
      </patternFill>
    </fill>
    <fill>
      <patternFill patternType="solid">
        <fgColor rgb="FFB7B3A8"/>
        <bgColor indexed="64"/>
      </patternFill>
    </fill>
    <fill>
      <patternFill patternType="solid">
        <fgColor rgb="FFC8C8C7"/>
        <bgColor rgb="FF000000"/>
      </patternFill>
    </fill>
    <fill>
      <patternFill patternType="solid">
        <fgColor rgb="FF513A2A"/>
        <bgColor indexed="64"/>
      </patternFill>
    </fill>
    <fill>
      <patternFill patternType="solid">
        <fgColor rgb="FFE9E0D2"/>
        <bgColor indexed="64"/>
      </patternFill>
    </fill>
    <fill>
      <patternFill patternType="solid">
        <fgColor rgb="FFD7D5CB"/>
        <bgColor indexed="64"/>
      </patternFill>
    </fill>
    <fill>
      <patternFill patternType="solid">
        <fgColor rgb="FFECECE7"/>
        <bgColor indexed="64"/>
      </patternFill>
    </fill>
    <fill>
      <patternFill patternType="solid">
        <fgColor rgb="FFF1ECE1"/>
        <bgColor indexed="64"/>
      </patternFill>
    </fill>
    <fill>
      <patternFill patternType="solid">
        <fgColor rgb="FF00453F"/>
        <bgColor rgb="FF000000"/>
      </patternFill>
    </fill>
    <fill>
      <patternFill patternType="solid">
        <fgColor rgb="FFE0C999"/>
        <bgColor rgb="FF000000"/>
      </patternFill>
    </fill>
    <fill>
      <patternFill patternType="solid">
        <fgColor rgb="FFFCBC24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7EBAB5"/>
        <bgColor indexed="64"/>
      </patternFill>
    </fill>
    <fill>
      <patternFill patternType="solid">
        <fgColor rgb="FF008B29"/>
        <bgColor indexed="64"/>
      </patternFill>
    </fill>
    <fill>
      <patternFill patternType="solid">
        <fgColor rgb="FF70452A"/>
        <bgColor indexed="64"/>
      </patternFill>
    </fill>
    <fill>
      <patternFill patternType="solid">
        <fgColor rgb="FF989E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4D06"/>
        <bgColor indexed="64"/>
      </patternFill>
    </fill>
    <fill>
      <patternFill patternType="solid">
        <fgColor rgb="FFFF9B00"/>
        <bgColor indexed="64"/>
      </patternFill>
    </fill>
    <fill>
      <patternFill patternType="solid">
        <fgColor rgb="FFC73F4A"/>
        <bgColor rgb="FF000000"/>
      </patternFill>
    </fill>
    <fill>
      <patternFill patternType="solid">
        <fgColor rgb="FFA03472"/>
        <bgColor rgb="FF000000"/>
      </patternFill>
    </fill>
    <fill>
      <patternFill patternType="solid">
        <fgColor rgb="FF00387B"/>
        <bgColor rgb="FF000000"/>
      </patternFill>
    </fill>
    <fill>
      <patternFill patternType="solid">
        <fgColor rgb="FF252850"/>
        <bgColor rgb="FF000000"/>
      </patternFill>
    </fill>
    <fill>
      <patternFill patternType="solid">
        <fgColor rgb="FF21697C"/>
        <bgColor rgb="FF000000"/>
      </patternFill>
    </fill>
    <fill>
      <patternFill patternType="solid">
        <fgColor rgb="FF7FB5B5"/>
        <bgColor indexed="64"/>
      </patternFill>
    </fill>
    <fill>
      <patternFill patternType="solid">
        <fgColor rgb="FF8A9597"/>
        <bgColor rgb="FF000000"/>
      </patternFill>
    </fill>
    <fill>
      <patternFill patternType="solid">
        <fgColor rgb="FF646B63"/>
        <bgColor indexed="64"/>
      </patternFill>
    </fill>
    <fill>
      <patternFill patternType="solid">
        <fgColor rgb="FF808076"/>
        <bgColor rgb="FF000000"/>
      </patternFill>
    </fill>
    <fill>
      <patternFill patternType="solid">
        <fgColor rgb="FF4C4A44"/>
        <bgColor rgb="FF000000"/>
      </patternFill>
    </fill>
    <fill>
      <patternFill patternType="solid">
        <fgColor rgb="FF45494E"/>
        <bgColor rgb="FF000000"/>
      </patternFill>
    </fill>
    <fill>
      <patternFill patternType="solid">
        <fgColor rgb="FF5B686D"/>
        <bgColor rgb="FF000000"/>
      </patternFill>
    </fill>
    <fill>
      <patternFill patternType="solid">
        <fgColor rgb="FF7F8274"/>
        <bgColor indexed="64"/>
      </patternFill>
    </fill>
    <fill>
      <patternFill patternType="solid">
        <fgColor rgb="FF7A7B7A"/>
        <bgColor rgb="FF000000"/>
      </patternFill>
    </fill>
    <fill>
      <patternFill patternType="solid">
        <fgColor rgb="FF7F868A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40FF"/>
        <bgColor indexed="64"/>
      </patternFill>
    </fill>
    <fill>
      <patternFill patternType="solid">
        <fgColor rgb="FF00FA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1F2D50"/>
        <bgColor indexed="64"/>
      </patternFill>
    </fill>
    <fill>
      <patternFill patternType="solid">
        <fgColor rgb="FF182F50"/>
        <bgColor theme="5"/>
      </patternFill>
    </fill>
    <fill>
      <patternFill patternType="solid">
        <fgColor rgb="FF182F50"/>
        <bgColor indexed="64"/>
      </patternFill>
    </fill>
    <fill>
      <patternFill patternType="solid">
        <fgColor rgb="FF182F50"/>
        <bgColor rgb="FF000000"/>
      </patternFill>
    </fill>
    <fill>
      <patternFill patternType="solid">
        <fgColor rgb="FF7EBAB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theme="5"/>
      </patternFill>
    </fill>
    <fill>
      <patternFill patternType="solid">
        <fgColor theme="0" tint="-0.249977111117893"/>
        <bgColor theme="5"/>
      </patternFill>
    </fill>
    <fill>
      <patternFill patternType="solid">
        <fgColor rgb="FF1F2D50"/>
        <bgColor theme="5"/>
      </patternFill>
    </fill>
    <fill>
      <patternFill patternType="solid">
        <fgColor rgb="FF1F2D5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172E51"/>
        <bgColor indexed="64"/>
      </patternFill>
    </fill>
    <fill>
      <patternFill patternType="solid">
        <fgColor rgb="FFD9D9D9"/>
        <bgColor rgb="FF000000"/>
      </patternFill>
    </fill>
  </fills>
  <borders count="59">
    <border>
      <left/>
      <right/>
      <top/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medium">
        <color auto="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theme="5" tint="0.39997558519241921"/>
      </top>
      <bottom/>
      <diagonal/>
    </border>
    <border>
      <left/>
      <right/>
      <top/>
      <bottom style="thin">
        <color theme="5" tint="0.39997558519241921"/>
      </bottom>
      <diagonal/>
    </border>
    <border>
      <left/>
      <right/>
      <top style="medium">
        <color theme="1" tint="0.14999847407452621"/>
      </top>
      <bottom style="thin">
        <color theme="5" tint="0.39997558519241921"/>
      </bottom>
      <diagonal/>
    </border>
    <border>
      <left style="medium">
        <color indexed="64"/>
      </left>
      <right/>
      <top style="medium">
        <color indexed="64"/>
      </top>
      <bottom style="thin">
        <color theme="5" tint="0.3999755851924192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/>
      <top style="thin">
        <color theme="5" tint="0.39997558519241921"/>
      </top>
      <bottom/>
      <diagonal/>
    </border>
    <border>
      <left/>
      <right style="medium">
        <color indexed="64"/>
      </right>
      <top style="thin">
        <color theme="5" tint="0.39997558519241921"/>
      </top>
      <bottom/>
      <diagonal/>
    </border>
    <border>
      <left style="medium">
        <color indexed="64"/>
      </left>
      <right/>
      <top/>
      <bottom style="thin">
        <color theme="5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rgb="FFF4B084"/>
      </top>
      <bottom/>
      <diagonal/>
    </border>
    <border>
      <left/>
      <right/>
      <top style="thin">
        <color rgb="FFF4B084"/>
      </top>
      <bottom style="thin">
        <color rgb="FFF4B08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</cellStyleXfs>
  <cellXfs count="678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165" fontId="9" fillId="0" borderId="3" xfId="0" applyNumberFormat="1" applyFont="1" applyBorder="1"/>
    <xf numFmtId="0" fontId="9" fillId="0" borderId="3" xfId="1" applyNumberFormat="1" applyFont="1" applyBorder="1" applyProtection="1"/>
    <xf numFmtId="0" fontId="0" fillId="0" borderId="0" xfId="0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59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24" borderId="1" xfId="0" applyFont="1" applyFill="1" applyBorder="1" applyAlignment="1">
      <alignment horizontal="center" vertical="center" wrapText="1"/>
    </xf>
    <xf numFmtId="0" fontId="10" fillId="60" borderId="1" xfId="0" applyFont="1" applyFill="1" applyBorder="1" applyAlignment="1">
      <alignment horizontal="center" vertical="center" wrapText="1"/>
    </xf>
    <xf numFmtId="0" fontId="11" fillId="61" borderId="1" xfId="0" applyFont="1" applyFill="1" applyBorder="1" applyAlignment="1">
      <alignment horizontal="center" vertical="center" wrapText="1"/>
    </xf>
    <xf numFmtId="0" fontId="10" fillId="62" borderId="1" xfId="0" applyFont="1" applyFill="1" applyBorder="1" applyAlignment="1">
      <alignment horizontal="center" vertical="center" wrapText="1"/>
    </xf>
    <xf numFmtId="0" fontId="10" fillId="63" borderId="1" xfId="0" applyFont="1" applyFill="1" applyBorder="1" applyAlignment="1">
      <alignment horizontal="center" vertical="center" wrapText="1"/>
    </xf>
    <xf numFmtId="0" fontId="10" fillId="64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1" fillId="53" borderId="1" xfId="0" applyFont="1" applyFill="1" applyBorder="1" applyAlignment="1">
      <alignment horizontal="center" vertical="center" wrapText="1"/>
    </xf>
    <xf numFmtId="49" fontId="14" fillId="85" borderId="0" xfId="0" applyNumberFormat="1" applyFont="1" applyFill="1" applyAlignment="1">
      <alignment horizontal="center" vertical="center" wrapText="1"/>
    </xf>
    <xf numFmtId="44" fontId="0" fillId="84" borderId="0" xfId="1" applyFont="1" applyFill="1" applyBorder="1" applyProtection="1"/>
    <xf numFmtId="0" fontId="9" fillId="0" borderId="13" xfId="1" applyNumberFormat="1" applyFont="1" applyBorder="1" applyProtection="1"/>
    <xf numFmtId="0" fontId="11" fillId="65" borderId="40" xfId="0" applyFont="1" applyFill="1" applyBorder="1" applyAlignment="1">
      <alignment horizontal="center" vertical="center" wrapText="1"/>
    </xf>
    <xf numFmtId="0" fontId="11" fillId="66" borderId="40" xfId="0" applyFont="1" applyFill="1" applyBorder="1" applyAlignment="1">
      <alignment horizontal="center" vertical="center" wrapText="1"/>
    </xf>
    <xf numFmtId="44" fontId="19" fillId="0" borderId="3" xfId="1" applyFont="1" applyBorder="1" applyProtection="1"/>
    <xf numFmtId="0" fontId="22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44" fontId="0" fillId="84" borderId="0" xfId="1" applyFont="1" applyFill="1" applyBorder="1" applyAlignment="1" applyProtection="1">
      <alignment horizontal="center" vertical="center"/>
    </xf>
    <xf numFmtId="44" fontId="0" fillId="84" borderId="0" xfId="1" applyFont="1" applyFill="1" applyBorder="1" applyAlignment="1" applyProtection="1">
      <alignment horizontal="center" vertical="center" textRotation="90" wrapText="1"/>
    </xf>
    <xf numFmtId="0" fontId="26" fillId="84" borderId="3" xfId="0" applyFont="1" applyFill="1" applyBorder="1" applyAlignment="1" applyProtection="1">
      <alignment horizontal="center" vertical="center"/>
      <protection locked="0"/>
    </xf>
    <xf numFmtId="0" fontId="26" fillId="86" borderId="3" xfId="0" applyFont="1" applyFill="1" applyBorder="1" applyAlignment="1" applyProtection="1">
      <alignment horizontal="center" vertical="center"/>
      <protection locked="0"/>
    </xf>
    <xf numFmtId="44" fontId="27" fillId="84" borderId="0" xfId="1" applyFont="1" applyFill="1" applyBorder="1" applyAlignment="1" applyProtection="1">
      <alignment horizontal="center" vertical="center"/>
    </xf>
    <xf numFmtId="0" fontId="11" fillId="65" borderId="42" xfId="0" applyFont="1" applyFill="1" applyBorder="1" applyAlignment="1">
      <alignment horizontal="center" vertical="center" wrapText="1"/>
    </xf>
    <xf numFmtId="0" fontId="11" fillId="66" borderId="42" xfId="0" applyFont="1" applyFill="1" applyBorder="1" applyAlignment="1">
      <alignment horizontal="center" vertical="center" wrapText="1"/>
    </xf>
    <xf numFmtId="49" fontId="30" fillId="85" borderId="0" xfId="0" applyNumberFormat="1" applyFont="1" applyFill="1" applyAlignment="1">
      <alignment horizontal="center" vertical="center" wrapText="1"/>
    </xf>
    <xf numFmtId="49" fontId="30" fillId="85" borderId="0" xfId="0" applyNumberFormat="1" applyFont="1" applyFill="1" applyAlignment="1">
      <alignment horizontal="center" vertical="center" textRotation="90" wrapText="1"/>
    </xf>
    <xf numFmtId="0" fontId="38" fillId="86" borderId="3" xfId="0" applyFont="1" applyFill="1" applyBorder="1" applyAlignment="1" applyProtection="1">
      <alignment horizontal="center" vertical="center"/>
      <protection locked="0"/>
    </xf>
    <xf numFmtId="0" fontId="38" fillId="84" borderId="3" xfId="0" applyFont="1" applyFill="1" applyBorder="1" applyAlignment="1" applyProtection="1">
      <alignment horizontal="center" vertical="center"/>
      <protection locked="0"/>
    </xf>
    <xf numFmtId="49" fontId="41" fillId="85" borderId="0" xfId="0" applyNumberFormat="1" applyFont="1" applyFill="1" applyAlignment="1">
      <alignment horizontal="center" vertical="center" wrapText="1"/>
    </xf>
    <xf numFmtId="49" fontId="14" fillId="87" borderId="0" xfId="0" applyNumberFormat="1" applyFont="1" applyFill="1" applyAlignment="1">
      <alignment horizontal="center" vertical="center" wrapText="1"/>
    </xf>
    <xf numFmtId="49" fontId="30" fillId="87" borderId="0" xfId="0" applyNumberFormat="1" applyFont="1" applyFill="1" applyAlignment="1">
      <alignment horizontal="center" vertical="center" wrapText="1"/>
    </xf>
    <xf numFmtId="49" fontId="14" fillId="88" borderId="0" xfId="0" applyNumberFormat="1" applyFont="1" applyFill="1" applyAlignment="1">
      <alignment horizontal="center" vertical="center" wrapText="1"/>
    </xf>
    <xf numFmtId="49" fontId="30" fillId="88" borderId="0" xfId="0" applyNumberFormat="1" applyFont="1" applyFill="1" applyAlignment="1">
      <alignment horizontal="center" vertical="center" wrapText="1"/>
    </xf>
    <xf numFmtId="49" fontId="14" fillId="89" borderId="0" xfId="0" applyNumberFormat="1" applyFont="1" applyFill="1" applyAlignment="1">
      <alignment horizontal="center" vertical="center" wrapText="1"/>
    </xf>
    <xf numFmtId="49" fontId="30" fillId="89" borderId="0" xfId="0" applyNumberFormat="1" applyFont="1" applyFill="1" applyAlignment="1">
      <alignment horizontal="center" vertical="center" wrapText="1"/>
    </xf>
    <xf numFmtId="0" fontId="0" fillId="0" borderId="48" xfId="0" applyBorder="1" applyAlignment="1">
      <alignment horizontal="center"/>
    </xf>
    <xf numFmtId="0" fontId="0" fillId="86" borderId="48" xfId="0" applyFill="1" applyBorder="1" applyAlignment="1">
      <alignment horizontal="center"/>
    </xf>
    <xf numFmtId="44" fontId="44" fillId="84" borderId="0" xfId="1" applyFont="1" applyFill="1" applyBorder="1" applyAlignment="1" applyProtection="1">
      <alignment horizontal="center" vertical="center"/>
    </xf>
    <xf numFmtId="0" fontId="39" fillId="84" borderId="3" xfId="0" applyFont="1" applyFill="1" applyBorder="1" applyAlignment="1" applyProtection="1">
      <alignment horizontal="center" vertical="center"/>
      <protection locked="0"/>
    </xf>
    <xf numFmtId="0" fontId="2" fillId="83" borderId="47" xfId="0" applyFont="1" applyFill="1" applyBorder="1" applyAlignment="1" applyProtection="1">
      <alignment vertical="center"/>
      <protection locked="0"/>
    </xf>
    <xf numFmtId="0" fontId="2" fillId="83" borderId="47" xfId="0" applyFont="1" applyFill="1" applyBorder="1" applyAlignment="1" applyProtection="1">
      <alignment horizontal="center" vertical="center"/>
      <protection locked="0"/>
    </xf>
    <xf numFmtId="0" fontId="39" fillId="86" borderId="3" xfId="0" applyFont="1" applyFill="1" applyBorder="1" applyAlignment="1" applyProtection="1">
      <alignment horizontal="center" vertical="center"/>
      <protection locked="0"/>
    </xf>
    <xf numFmtId="0" fontId="0" fillId="9" borderId="0" xfId="0" applyFill="1" applyAlignment="1">
      <alignment vertical="center"/>
    </xf>
    <xf numFmtId="0" fontId="5" fillId="10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2" borderId="0" xfId="0" applyFill="1" applyAlignment="1">
      <alignment vertical="center"/>
    </xf>
    <xf numFmtId="0" fontId="0" fillId="13" borderId="0" xfId="0" applyFill="1" applyAlignment="1">
      <alignment vertical="center"/>
    </xf>
    <xf numFmtId="0" fontId="0" fillId="67" borderId="0" xfId="0" applyFill="1" applyAlignment="1">
      <alignment vertical="center"/>
    </xf>
    <xf numFmtId="0" fontId="3" fillId="14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5" fillId="16" borderId="0" xfId="0" applyFont="1" applyFill="1" applyAlignment="1">
      <alignment vertical="center"/>
    </xf>
    <xf numFmtId="0" fontId="6" fillId="17" borderId="0" xfId="0" applyFont="1" applyFill="1" applyAlignment="1">
      <alignment vertical="center"/>
    </xf>
    <xf numFmtId="0" fontId="6" fillId="18" borderId="0" xfId="0" applyFont="1" applyFill="1" applyAlignment="1">
      <alignment vertical="center"/>
    </xf>
    <xf numFmtId="0" fontId="3" fillId="19" borderId="0" xfId="0" applyFont="1" applyFill="1" applyAlignment="1">
      <alignment vertical="center"/>
    </xf>
    <xf numFmtId="0" fontId="3" fillId="20" borderId="0" xfId="0" applyFont="1" applyFill="1" applyAlignment="1">
      <alignment vertical="center"/>
    </xf>
    <xf numFmtId="0" fontId="3" fillId="68" borderId="0" xfId="0" applyFont="1" applyFill="1" applyAlignment="1">
      <alignment vertical="center"/>
    </xf>
    <xf numFmtId="0" fontId="0" fillId="21" borderId="0" xfId="0" applyFill="1" applyAlignment="1">
      <alignment vertical="center"/>
    </xf>
    <xf numFmtId="0" fontId="3" fillId="22" borderId="0" xfId="0" applyFont="1" applyFill="1" applyAlignment="1">
      <alignment vertical="center"/>
    </xf>
    <xf numFmtId="0" fontId="3" fillId="23" borderId="0" xfId="0" applyFont="1" applyFill="1" applyAlignment="1">
      <alignment vertical="center"/>
    </xf>
    <xf numFmtId="0" fontId="3" fillId="69" borderId="0" xfId="0" applyFont="1" applyFill="1" applyAlignment="1">
      <alignment horizontal="center" vertical="center"/>
    </xf>
    <xf numFmtId="0" fontId="3" fillId="24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3" fillId="70" borderId="0" xfId="0" applyFont="1" applyFill="1" applyAlignment="1">
      <alignment vertical="center"/>
    </xf>
    <xf numFmtId="0" fontId="3" fillId="26" borderId="0" xfId="0" applyFont="1" applyFill="1" applyAlignment="1">
      <alignment vertical="center"/>
    </xf>
    <xf numFmtId="0" fontId="0" fillId="27" borderId="0" xfId="0" applyFill="1" applyAlignment="1">
      <alignment vertical="center"/>
    </xf>
    <xf numFmtId="0" fontId="0" fillId="28" borderId="0" xfId="0" applyFill="1" applyAlignment="1">
      <alignment vertical="center"/>
    </xf>
    <xf numFmtId="0" fontId="5" fillId="29" borderId="0" xfId="0" applyFont="1" applyFill="1" applyAlignment="1">
      <alignment vertical="center"/>
    </xf>
    <xf numFmtId="0" fontId="3" fillId="71" borderId="0" xfId="0" applyFont="1" applyFill="1" applyAlignment="1">
      <alignment vertical="center"/>
    </xf>
    <xf numFmtId="0" fontId="3" fillId="72" borderId="0" xfId="0" applyFont="1" applyFill="1" applyAlignment="1">
      <alignment vertical="center"/>
    </xf>
    <xf numFmtId="0" fontId="3" fillId="30" borderId="0" xfId="0" applyFont="1" applyFill="1" applyAlignment="1">
      <alignment vertical="center"/>
    </xf>
    <xf numFmtId="0" fontId="0" fillId="31" borderId="0" xfId="0" applyFill="1" applyAlignment="1">
      <alignment vertical="center"/>
    </xf>
    <xf numFmtId="0" fontId="6" fillId="32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0" fillId="61" borderId="0" xfId="0" applyFill="1" applyAlignment="1">
      <alignment vertical="center"/>
    </xf>
    <xf numFmtId="0" fontId="0" fillId="73" borderId="0" xfId="0" applyFill="1" applyAlignment="1">
      <alignment vertical="center"/>
    </xf>
    <xf numFmtId="0" fontId="5" fillId="74" borderId="0" xfId="0" applyFont="1" applyFill="1" applyAlignment="1">
      <alignment vertical="center"/>
    </xf>
    <xf numFmtId="0" fontId="3" fillId="34" borderId="0" xfId="0" applyFont="1" applyFill="1" applyAlignment="1">
      <alignment vertical="center"/>
    </xf>
    <xf numFmtId="0" fontId="3" fillId="35" borderId="0" xfId="0" applyFont="1" applyFill="1" applyAlignment="1">
      <alignment vertical="center"/>
    </xf>
    <xf numFmtId="0" fontId="3" fillId="75" borderId="0" xfId="0" applyFont="1" applyFill="1" applyAlignment="1">
      <alignment vertical="center"/>
    </xf>
    <xf numFmtId="0" fontId="3" fillId="36" borderId="0" xfId="0" applyFont="1" applyFill="1" applyAlignment="1">
      <alignment vertical="center"/>
    </xf>
    <xf numFmtId="0" fontId="7" fillId="37" borderId="0" xfId="0" applyFont="1" applyFill="1" applyAlignment="1">
      <alignment vertical="center"/>
    </xf>
    <xf numFmtId="0" fontId="7" fillId="38" borderId="0" xfId="0" applyFont="1" applyFill="1" applyAlignment="1">
      <alignment vertical="center"/>
    </xf>
    <xf numFmtId="0" fontId="3" fillId="39" borderId="0" xfId="0" applyFont="1" applyFill="1" applyAlignment="1">
      <alignment vertical="center"/>
    </xf>
    <xf numFmtId="0" fontId="3" fillId="77" borderId="0" xfId="0" applyFont="1" applyFill="1" applyAlignment="1">
      <alignment vertical="center"/>
    </xf>
    <xf numFmtId="0" fontId="3" fillId="76" borderId="0" xfId="0" applyFont="1" applyFill="1" applyAlignment="1">
      <alignment vertical="center"/>
    </xf>
    <xf numFmtId="0" fontId="3" fillId="78" borderId="0" xfId="0" applyFont="1" applyFill="1" applyAlignment="1">
      <alignment vertical="center"/>
    </xf>
    <xf numFmtId="0" fontId="6" fillId="40" borderId="0" xfId="0" applyFont="1" applyFill="1" applyAlignment="1">
      <alignment vertical="center"/>
    </xf>
    <xf numFmtId="0" fontId="3" fillId="79" borderId="0" xfId="0" applyFont="1" applyFill="1" applyAlignment="1">
      <alignment vertical="center"/>
    </xf>
    <xf numFmtId="0" fontId="6" fillId="41" borderId="0" xfId="0" applyFont="1" applyFill="1" applyAlignment="1">
      <alignment vertical="center"/>
    </xf>
    <xf numFmtId="0" fontId="6" fillId="80" borderId="0" xfId="0" applyFont="1" applyFill="1" applyAlignment="1">
      <alignment vertical="center"/>
    </xf>
    <xf numFmtId="0" fontId="6" fillId="42" borderId="0" xfId="0" applyFont="1" applyFill="1" applyAlignment="1">
      <alignment vertical="center"/>
    </xf>
    <xf numFmtId="0" fontId="6" fillId="81" borderId="0" xfId="0" applyFont="1" applyFill="1" applyAlignment="1">
      <alignment vertical="center"/>
    </xf>
    <xf numFmtId="0" fontId="6" fillId="43" borderId="0" xfId="0" applyFont="1" applyFill="1" applyAlignment="1">
      <alignment vertical="center"/>
    </xf>
    <xf numFmtId="0" fontId="3" fillId="44" borderId="0" xfId="0" applyFont="1" applyFill="1" applyAlignment="1">
      <alignment vertical="center"/>
    </xf>
    <xf numFmtId="0" fontId="6" fillId="45" borderId="0" xfId="0" applyFont="1" applyFill="1" applyAlignment="1">
      <alignment vertical="center"/>
    </xf>
    <xf numFmtId="0" fontId="3" fillId="46" borderId="0" xfId="0" applyFont="1" applyFill="1" applyAlignment="1">
      <alignment vertical="center"/>
    </xf>
    <xf numFmtId="0" fontId="6" fillId="47" borderId="0" xfId="0" applyFont="1" applyFill="1" applyAlignment="1">
      <alignment vertical="center"/>
    </xf>
    <xf numFmtId="0" fontId="6" fillId="82" borderId="0" xfId="0" applyFont="1" applyFill="1" applyAlignment="1">
      <alignment vertical="center"/>
    </xf>
    <xf numFmtId="0" fontId="6" fillId="48" borderId="0" xfId="0" applyFont="1" applyFill="1" applyAlignment="1">
      <alignment vertical="center"/>
    </xf>
    <xf numFmtId="0" fontId="3" fillId="49" borderId="0" xfId="0" applyFont="1" applyFill="1" applyAlignment="1">
      <alignment vertical="center"/>
    </xf>
    <xf numFmtId="0" fontId="0" fillId="50" borderId="0" xfId="0" applyFill="1" applyAlignment="1">
      <alignment vertical="center"/>
    </xf>
    <xf numFmtId="0" fontId="0" fillId="51" borderId="0" xfId="0" applyFill="1" applyAlignment="1">
      <alignment vertical="center"/>
    </xf>
    <xf numFmtId="0" fontId="0" fillId="52" borderId="0" xfId="0" applyFill="1" applyAlignment="1">
      <alignment vertical="center"/>
    </xf>
    <xf numFmtId="0" fontId="0" fillId="53" borderId="0" xfId="0" applyFill="1" applyAlignment="1">
      <alignment vertical="center"/>
    </xf>
    <xf numFmtId="0" fontId="7" fillId="54" borderId="0" xfId="0" applyFont="1" applyFill="1" applyAlignment="1">
      <alignment vertical="center"/>
    </xf>
    <xf numFmtId="0" fontId="6" fillId="55" borderId="0" xfId="0" applyFont="1" applyFill="1" applyAlignment="1">
      <alignment vertical="center"/>
    </xf>
    <xf numFmtId="0" fontId="6" fillId="56" borderId="0" xfId="0" applyFont="1" applyFill="1" applyAlignment="1">
      <alignment vertical="center"/>
    </xf>
    <xf numFmtId="0" fontId="6" fillId="57" borderId="0" xfId="0" applyFont="1" applyFill="1" applyAlignment="1">
      <alignment vertical="center"/>
    </xf>
    <xf numFmtId="0" fontId="0" fillId="58" borderId="0" xfId="0" applyFill="1" applyAlignment="1">
      <alignment vertical="center"/>
    </xf>
    <xf numFmtId="0" fontId="11" fillId="90" borderId="40" xfId="0" applyFont="1" applyFill="1" applyBorder="1" applyAlignment="1">
      <alignment horizontal="center" vertical="center" wrapText="1"/>
    </xf>
    <xf numFmtId="0" fontId="11" fillId="90" borderId="42" xfId="0" applyFont="1" applyFill="1" applyBorder="1" applyAlignment="1">
      <alignment horizontal="center" vertical="center" wrapText="1"/>
    </xf>
    <xf numFmtId="44" fontId="46" fillId="84" borderId="0" xfId="1" applyFont="1" applyFill="1" applyBorder="1" applyAlignment="1" applyProtection="1">
      <alignment horizontal="center" vertical="center"/>
    </xf>
    <xf numFmtId="0" fontId="0" fillId="65" borderId="48" xfId="0" applyFill="1" applyBorder="1" applyAlignment="1">
      <alignment horizontal="center"/>
    </xf>
    <xf numFmtId="0" fontId="0" fillId="92" borderId="0" xfId="0" applyFill="1"/>
    <xf numFmtId="0" fontId="3" fillId="93" borderId="0" xfId="0" applyFont="1" applyFill="1"/>
    <xf numFmtId="0" fontId="49" fillId="93" borderId="0" xfId="0" applyFont="1" applyFill="1" applyAlignment="1">
      <alignment horizontal="center" vertical="center"/>
    </xf>
    <xf numFmtId="0" fontId="3" fillId="84" borderId="0" xfId="0" applyFont="1" applyFill="1"/>
    <xf numFmtId="0" fontId="19" fillId="84" borderId="0" xfId="0" applyFont="1" applyFill="1"/>
    <xf numFmtId="0" fontId="50" fillId="84" borderId="0" xfId="0" applyFont="1" applyFill="1"/>
    <xf numFmtId="0" fontId="51" fillId="84" borderId="0" xfId="0" applyFont="1" applyFill="1"/>
    <xf numFmtId="0" fontId="52" fillId="84" borderId="0" xfId="0" applyFont="1" applyFill="1"/>
    <xf numFmtId="0" fontId="53" fillId="84" borderId="0" xfId="0" applyFont="1" applyFill="1" applyAlignment="1">
      <alignment horizontal="center" vertical="center"/>
    </xf>
    <xf numFmtId="0" fontId="3" fillId="93" borderId="7" xfId="0" applyFont="1" applyFill="1" applyBorder="1"/>
    <xf numFmtId="0" fontId="3" fillId="93" borderId="12" xfId="0" applyFont="1" applyFill="1" applyBorder="1"/>
    <xf numFmtId="0" fontId="3" fillId="93" borderId="25" xfId="0" applyFont="1" applyFill="1" applyBorder="1"/>
    <xf numFmtId="0" fontId="44" fillId="93" borderId="0" xfId="0" applyFont="1" applyFill="1"/>
    <xf numFmtId="0" fontId="37" fillId="93" borderId="0" xfId="0" applyFont="1" applyFill="1" applyAlignment="1">
      <alignment horizontal="center" vertical="center"/>
    </xf>
    <xf numFmtId="0" fontId="54" fillId="93" borderId="0" xfId="0" applyFont="1" applyFill="1" applyAlignment="1">
      <alignment horizontal="right"/>
    </xf>
    <xf numFmtId="0" fontId="1" fillId="93" borderId="0" xfId="0" applyFont="1" applyFill="1" applyAlignment="1">
      <alignment horizontal="center"/>
    </xf>
    <xf numFmtId="0" fontId="54" fillId="93" borderId="0" xfId="0" applyFont="1" applyFill="1" applyAlignment="1">
      <alignment horizontal="left"/>
    </xf>
    <xf numFmtId="168" fontId="3" fillId="93" borderId="0" xfId="1" applyNumberFormat="1" applyFont="1" applyFill="1" applyProtection="1"/>
    <xf numFmtId="0" fontId="55" fillId="93" borderId="0" xfId="0" applyFont="1" applyFill="1"/>
    <xf numFmtId="9" fontId="3" fillId="93" borderId="0" xfId="0" applyNumberFormat="1" applyFont="1" applyFill="1" applyAlignment="1">
      <alignment horizontal="left" vertical="center"/>
    </xf>
    <xf numFmtId="0" fontId="3" fillId="93" borderId="0" xfId="0" applyFont="1" applyFill="1" applyAlignment="1">
      <alignment horizontal="right"/>
    </xf>
    <xf numFmtId="9" fontId="3" fillId="93" borderId="0" xfId="3" applyFont="1" applyFill="1" applyAlignment="1" applyProtection="1">
      <alignment horizontal="right" vertical="center"/>
    </xf>
    <xf numFmtId="0" fontId="3" fillId="93" borderId="0" xfId="0" applyFont="1" applyFill="1" applyAlignment="1">
      <alignment horizontal="right" vertical="center"/>
    </xf>
    <xf numFmtId="0" fontId="3" fillId="93" borderId="0" xfId="0" applyFont="1" applyFill="1" applyAlignment="1">
      <alignment horizontal="left" vertical="center"/>
    </xf>
    <xf numFmtId="0" fontId="3" fillId="93" borderId="0" xfId="0" applyFont="1" applyFill="1" applyAlignment="1">
      <alignment horizontal="left"/>
    </xf>
    <xf numFmtId="0" fontId="56" fillId="93" borderId="0" xfId="0" applyFont="1" applyFill="1" applyAlignment="1">
      <alignment horizontal="right"/>
    </xf>
    <xf numFmtId="0" fontId="56" fillId="93" borderId="0" xfId="0" applyFont="1" applyFill="1"/>
    <xf numFmtId="0" fontId="56" fillId="93" borderId="0" xfId="0" applyFont="1" applyFill="1" applyAlignment="1">
      <alignment horizontal="left"/>
    </xf>
    <xf numFmtId="44" fontId="56" fillId="93" borderId="0" xfId="1" applyFont="1" applyFill="1" applyAlignment="1" applyProtection="1">
      <alignment horizontal="right"/>
    </xf>
    <xf numFmtId="44" fontId="56" fillId="93" borderId="0" xfId="1" applyFont="1" applyFill="1" applyAlignment="1" applyProtection="1">
      <alignment horizontal="left"/>
    </xf>
    <xf numFmtId="0" fontId="3" fillId="93" borderId="29" xfId="0" applyFont="1" applyFill="1" applyBorder="1"/>
    <xf numFmtId="0" fontId="1" fillId="93" borderId="30" xfId="0" applyFont="1" applyFill="1" applyBorder="1" applyAlignment="1">
      <alignment horizontal="center"/>
    </xf>
    <xf numFmtId="0" fontId="1" fillId="93" borderId="31" xfId="0" applyFont="1" applyFill="1" applyBorder="1" applyAlignment="1">
      <alignment horizontal="center"/>
    </xf>
    <xf numFmtId="0" fontId="3" fillId="93" borderId="5" xfId="0" applyFont="1" applyFill="1" applyBorder="1"/>
    <xf numFmtId="0" fontId="3" fillId="93" borderId="6" xfId="0" applyFont="1" applyFill="1" applyBorder="1"/>
    <xf numFmtId="164" fontId="3" fillId="93" borderId="10" xfId="2" applyFont="1" applyFill="1" applyBorder="1" applyProtection="1"/>
    <xf numFmtId="166" fontId="3" fillId="93" borderId="10" xfId="0" applyNumberFormat="1" applyFont="1" applyFill="1" applyBorder="1"/>
    <xf numFmtId="44" fontId="3" fillId="93" borderId="9" xfId="0" applyNumberFormat="1" applyFont="1" applyFill="1" applyBorder="1"/>
    <xf numFmtId="0" fontId="3" fillId="93" borderId="32" xfId="0" applyFont="1" applyFill="1" applyBorder="1"/>
    <xf numFmtId="0" fontId="3" fillId="93" borderId="33" xfId="0" applyFont="1" applyFill="1" applyBorder="1"/>
    <xf numFmtId="0" fontId="3" fillId="93" borderId="34" xfId="0" applyFont="1" applyFill="1" applyBorder="1"/>
    <xf numFmtId="166" fontId="3" fillId="93" borderId="35" xfId="0" applyNumberFormat="1" applyFont="1" applyFill="1" applyBorder="1"/>
    <xf numFmtId="44" fontId="3" fillId="93" borderId="36" xfId="0" applyNumberFormat="1" applyFont="1" applyFill="1" applyBorder="1"/>
    <xf numFmtId="0" fontId="3" fillId="93" borderId="19" xfId="0" applyFont="1" applyFill="1" applyBorder="1"/>
    <xf numFmtId="0" fontId="3" fillId="93" borderId="20" xfId="0" applyFont="1" applyFill="1" applyBorder="1"/>
    <xf numFmtId="166" fontId="3" fillId="93" borderId="3" xfId="0" applyNumberFormat="1" applyFont="1" applyFill="1" applyBorder="1"/>
    <xf numFmtId="44" fontId="3" fillId="93" borderId="17" xfId="0" applyNumberFormat="1" applyFont="1" applyFill="1" applyBorder="1"/>
    <xf numFmtId="0" fontId="3" fillId="93" borderId="14" xfId="0" applyFont="1" applyFill="1" applyBorder="1"/>
    <xf numFmtId="0" fontId="3" fillId="93" borderId="15" xfId="0" applyFont="1" applyFill="1" applyBorder="1"/>
    <xf numFmtId="44" fontId="3" fillId="93" borderId="3" xfId="0" applyNumberFormat="1" applyFont="1" applyFill="1" applyBorder="1"/>
    <xf numFmtId="0" fontId="3" fillId="93" borderId="37" xfId="0" applyFont="1" applyFill="1" applyBorder="1"/>
    <xf numFmtId="0" fontId="3" fillId="93" borderId="36" xfId="0" applyFont="1" applyFill="1" applyBorder="1"/>
    <xf numFmtId="44" fontId="3" fillId="93" borderId="36" xfId="0" applyNumberFormat="1" applyFont="1" applyFill="1" applyBorder="1" applyAlignment="1">
      <alignment horizontal="center"/>
    </xf>
    <xf numFmtId="0" fontId="3" fillId="93" borderId="21" xfId="0" applyFont="1" applyFill="1" applyBorder="1"/>
    <xf numFmtId="0" fontId="3" fillId="93" borderId="27" xfId="0" applyFont="1" applyFill="1" applyBorder="1"/>
    <xf numFmtId="0" fontId="3" fillId="93" borderId="22" xfId="0" applyFont="1" applyFill="1" applyBorder="1"/>
    <xf numFmtId="44" fontId="20" fillId="93" borderId="23" xfId="0" applyNumberFormat="1" applyFont="1" applyFill="1" applyBorder="1"/>
    <xf numFmtId="0" fontId="1" fillId="93" borderId="27" xfId="0" applyFont="1" applyFill="1" applyBorder="1"/>
    <xf numFmtId="0" fontId="3" fillId="93" borderId="28" xfId="0" applyFont="1" applyFill="1" applyBorder="1"/>
    <xf numFmtId="0" fontId="57" fillId="93" borderId="0" xfId="0" applyFont="1" applyFill="1"/>
    <xf numFmtId="14" fontId="3" fillId="93" borderId="0" xfId="0" applyNumberFormat="1" applyFont="1" applyFill="1" applyAlignment="1">
      <alignment horizontal="left"/>
    </xf>
    <xf numFmtId="0" fontId="3" fillId="93" borderId="8" xfId="0" applyFont="1" applyFill="1" applyBorder="1" applyAlignment="1">
      <alignment horizontal="left"/>
    </xf>
    <xf numFmtId="0" fontId="3" fillId="93" borderId="9" xfId="0" applyFont="1" applyFill="1" applyBorder="1" applyAlignment="1">
      <alignment horizontal="left"/>
    </xf>
    <xf numFmtId="0" fontId="3" fillId="93" borderId="16" xfId="0" applyFont="1" applyFill="1" applyBorder="1" applyAlignment="1">
      <alignment horizontal="left"/>
    </xf>
    <xf numFmtId="0" fontId="3" fillId="93" borderId="17" xfId="0" applyFont="1" applyFill="1" applyBorder="1" applyAlignment="1">
      <alignment horizontal="left"/>
    </xf>
    <xf numFmtId="0" fontId="1" fillId="84" borderId="0" xfId="0" applyFont="1" applyFill="1"/>
    <xf numFmtId="0" fontId="1" fillId="84" borderId="0" xfId="0" applyFont="1" applyFill="1" applyAlignment="1">
      <alignment horizontal="right"/>
    </xf>
    <xf numFmtId="0" fontId="0" fillId="95" borderId="0" xfId="0" applyFill="1"/>
    <xf numFmtId="0" fontId="58" fillId="95" borderId="0" xfId="0" applyFont="1" applyFill="1" applyAlignment="1">
      <alignment horizontal="center"/>
    </xf>
    <xf numFmtId="0" fontId="60" fillId="95" borderId="0" xfId="0" applyFont="1" applyFill="1" applyAlignment="1">
      <alignment horizontal="center" vertical="center"/>
    </xf>
    <xf numFmtId="0" fontId="0" fillId="95" borderId="0" xfId="0" applyFill="1" applyAlignment="1">
      <alignment horizontal="center" vertical="center"/>
    </xf>
    <xf numFmtId="0" fontId="61" fillId="94" borderId="0" xfId="0" applyFont="1" applyFill="1" applyAlignment="1">
      <alignment horizontal="center" vertical="center"/>
    </xf>
    <xf numFmtId="0" fontId="61" fillId="94" borderId="0" xfId="0" applyFont="1" applyFill="1" applyAlignment="1">
      <alignment horizontal="center" vertical="center" wrapText="1"/>
    </xf>
    <xf numFmtId="0" fontId="62" fillId="94" borderId="0" xfId="0" applyFont="1" applyFill="1" applyAlignment="1">
      <alignment horizontal="center" vertical="center" wrapText="1"/>
    </xf>
    <xf numFmtId="0" fontId="22" fillId="95" borderId="0" xfId="0" applyFont="1" applyFill="1" applyAlignment="1">
      <alignment horizontal="center"/>
    </xf>
    <xf numFmtId="0" fontId="63" fillId="95" borderId="0" xfId="0" applyFont="1" applyFill="1" applyAlignment="1">
      <alignment horizontal="center"/>
    </xf>
    <xf numFmtId="0" fontId="61" fillId="95" borderId="0" xfId="0" applyFont="1" applyFill="1" applyAlignment="1">
      <alignment horizontal="center"/>
    </xf>
    <xf numFmtId="0" fontId="64" fillId="95" borderId="0" xfId="0" applyFont="1" applyFill="1" applyAlignment="1">
      <alignment horizontal="center" vertical="center"/>
    </xf>
    <xf numFmtId="0" fontId="65" fillId="95" borderId="0" xfId="0" applyFont="1" applyFill="1"/>
    <xf numFmtId="0" fontId="15" fillId="95" borderId="0" xfId="0" applyFont="1" applyFill="1"/>
    <xf numFmtId="0" fontId="66" fillId="90" borderId="0" xfId="0" applyFont="1" applyFill="1" applyAlignment="1">
      <alignment horizontal="center" vertical="center"/>
    </xf>
    <xf numFmtId="0" fontId="67" fillId="90" borderId="0" xfId="0" applyFont="1" applyFill="1" applyAlignment="1">
      <alignment horizontal="center" vertical="center"/>
    </xf>
    <xf numFmtId="0" fontId="67" fillId="90" borderId="0" xfId="0" applyFont="1" applyFill="1"/>
    <xf numFmtId="49" fontId="13" fillId="96" borderId="0" xfId="0" applyNumberFormat="1" applyFont="1" applyFill="1" applyAlignment="1">
      <alignment horizontal="center" vertical="center" textRotation="90" wrapText="1"/>
    </xf>
    <xf numFmtId="49" fontId="68" fillId="96" borderId="0" xfId="0" applyNumberFormat="1" applyFont="1" applyFill="1" applyAlignment="1">
      <alignment horizontal="center" vertical="center" wrapText="1"/>
    </xf>
    <xf numFmtId="44" fontId="60" fillId="95" borderId="0" xfId="1" applyFont="1" applyFill="1" applyBorder="1" applyAlignment="1" applyProtection="1">
      <alignment horizontal="center" vertical="center"/>
    </xf>
    <xf numFmtId="49" fontId="17" fillId="96" borderId="0" xfId="0" applyNumberFormat="1" applyFont="1" applyFill="1" applyAlignment="1">
      <alignment horizontal="center" vertical="center" textRotation="90" wrapText="1"/>
    </xf>
    <xf numFmtId="44" fontId="0" fillId="95" borderId="0" xfId="1" applyFont="1" applyFill="1" applyBorder="1" applyAlignment="1" applyProtection="1">
      <alignment horizontal="center" vertical="center" textRotation="90" wrapText="1"/>
    </xf>
    <xf numFmtId="49" fontId="43" fillId="96" borderId="0" xfId="0" applyNumberFormat="1" applyFont="1" applyFill="1" applyAlignment="1">
      <alignment horizontal="center" vertical="center" textRotation="90" wrapText="1"/>
    </xf>
    <xf numFmtId="49" fontId="43" fillId="96" borderId="0" xfId="0" applyNumberFormat="1" applyFont="1" applyFill="1" applyAlignment="1">
      <alignment horizontal="right" vertical="center" textRotation="90" wrapText="1"/>
    </xf>
    <xf numFmtId="44" fontId="0" fillId="95" borderId="0" xfId="1" applyFont="1" applyFill="1" applyBorder="1" applyProtection="1"/>
    <xf numFmtId="0" fontId="15" fillId="95" borderId="0" xfId="0" applyFont="1" applyFill="1" applyAlignment="1">
      <alignment horizontal="center" vertical="center"/>
    </xf>
    <xf numFmtId="0" fontId="16" fillId="90" borderId="0" xfId="0" applyFont="1" applyFill="1" applyAlignment="1">
      <alignment horizontal="center" vertical="center"/>
    </xf>
    <xf numFmtId="0" fontId="59" fillId="95" borderId="0" xfId="0" applyFont="1" applyFill="1" applyAlignment="1">
      <alignment horizontal="center" vertical="center"/>
    </xf>
    <xf numFmtId="0" fontId="3" fillId="95" borderId="0" xfId="0" applyFont="1" applyFill="1" applyAlignment="1">
      <alignment vertical="center"/>
    </xf>
    <xf numFmtId="0" fontId="18" fillId="95" borderId="0" xfId="0" applyFont="1" applyFill="1"/>
    <xf numFmtId="0" fontId="19" fillId="95" borderId="0" xfId="0" applyFont="1" applyFill="1"/>
    <xf numFmtId="0" fontId="10" fillId="3" borderId="0" xfId="0" applyFont="1" applyFill="1" applyAlignment="1">
      <alignment horizontal="center" vertical="center" wrapText="1"/>
    </xf>
    <xf numFmtId="0" fontId="10" fillId="59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10" fillId="24" borderId="0" xfId="0" applyFont="1" applyFill="1" applyAlignment="1">
      <alignment horizontal="center" vertical="center" wrapText="1"/>
    </xf>
    <xf numFmtId="0" fontId="10" fillId="60" borderId="0" xfId="0" applyFont="1" applyFill="1" applyAlignment="1">
      <alignment horizontal="center" vertical="center" wrapText="1"/>
    </xf>
    <xf numFmtId="0" fontId="11" fillId="61" borderId="0" xfId="0" applyFont="1" applyFill="1" applyAlignment="1">
      <alignment horizontal="center" vertical="center" wrapText="1"/>
    </xf>
    <xf numFmtId="0" fontId="10" fillId="62" borderId="0" xfId="0" applyFont="1" applyFill="1" applyAlignment="1">
      <alignment horizontal="center" vertical="center" wrapText="1"/>
    </xf>
    <xf numFmtId="0" fontId="10" fillId="63" borderId="0" xfId="0" applyFont="1" applyFill="1" applyAlignment="1">
      <alignment horizontal="center" vertical="center" wrapText="1"/>
    </xf>
    <xf numFmtId="0" fontId="10" fillId="64" borderId="0" xfId="0" applyFont="1" applyFill="1" applyAlignment="1">
      <alignment horizontal="center" vertical="center" wrapText="1"/>
    </xf>
    <xf numFmtId="0" fontId="10" fillId="8" borderId="0" xfId="0" applyFont="1" applyFill="1" applyAlignment="1">
      <alignment horizontal="center" vertical="center" wrapText="1"/>
    </xf>
    <xf numFmtId="0" fontId="11" fillId="53" borderId="0" xfId="0" applyFont="1" applyFill="1" applyAlignment="1">
      <alignment horizontal="center" vertical="center" wrapText="1"/>
    </xf>
    <xf numFmtId="0" fontId="1" fillId="94" borderId="0" xfId="0" applyFont="1" applyFill="1" applyAlignment="1">
      <alignment horizontal="center" vertical="center" wrapText="1"/>
    </xf>
    <xf numFmtId="0" fontId="11" fillId="65" borderId="0" xfId="0" applyFont="1" applyFill="1" applyAlignment="1">
      <alignment horizontal="center" vertical="center" wrapText="1"/>
    </xf>
    <xf numFmtId="0" fontId="11" fillId="66" borderId="0" xfId="0" applyFont="1" applyFill="1" applyAlignment="1">
      <alignment horizontal="center" vertical="center" wrapText="1"/>
    </xf>
    <xf numFmtId="0" fontId="11" fillId="90" borderId="0" xfId="0" applyFont="1" applyFill="1" applyAlignment="1">
      <alignment horizontal="center" vertical="center" wrapText="1"/>
    </xf>
    <xf numFmtId="0" fontId="11" fillId="91" borderId="0" xfId="0" applyFont="1" applyFill="1" applyAlignment="1">
      <alignment horizontal="center" vertical="center" wrapText="1"/>
    </xf>
    <xf numFmtId="0" fontId="20" fillId="94" borderId="0" xfId="0" applyFont="1" applyFill="1" applyAlignment="1">
      <alignment horizontal="center" vertical="center"/>
    </xf>
    <xf numFmtId="0" fontId="1" fillId="94" borderId="0" xfId="0" applyFont="1" applyFill="1" applyAlignment="1">
      <alignment horizontal="center" vertical="center"/>
    </xf>
    <xf numFmtId="0" fontId="70" fillId="95" borderId="0" xfId="0" applyFont="1" applyFill="1" applyAlignment="1">
      <alignment horizontal="center" vertical="center"/>
    </xf>
    <xf numFmtId="0" fontId="9" fillId="0" borderId="0" xfId="1" applyNumberFormat="1" applyFont="1" applyBorder="1" applyProtection="1"/>
    <xf numFmtId="0" fontId="71" fillId="95" borderId="0" xfId="0" applyFont="1" applyFill="1" applyAlignment="1">
      <alignment vertical="center"/>
    </xf>
    <xf numFmtId="0" fontId="19" fillId="0" borderId="0" xfId="1" applyNumberFormat="1" applyFont="1" applyBorder="1" applyProtection="1"/>
    <xf numFmtId="44" fontId="19" fillId="0" borderId="0" xfId="1" applyFont="1" applyBorder="1" applyProtection="1"/>
    <xf numFmtId="0" fontId="9" fillId="95" borderId="0" xfId="0" applyFont="1" applyFill="1"/>
    <xf numFmtId="165" fontId="9" fillId="0" borderId="0" xfId="0" applyNumberFormat="1" applyFont="1"/>
    <xf numFmtId="44" fontId="3" fillId="95" borderId="0" xfId="0" applyNumberFormat="1" applyFont="1" applyFill="1" applyAlignment="1">
      <alignment vertical="center"/>
    </xf>
    <xf numFmtId="0" fontId="72" fillId="95" borderId="0" xfId="0" applyFont="1" applyFill="1" applyAlignment="1">
      <alignment horizontal="center" vertical="center"/>
    </xf>
    <xf numFmtId="44" fontId="20" fillId="95" borderId="0" xfId="0" applyNumberFormat="1" applyFont="1" applyFill="1" applyAlignment="1">
      <alignment horizontal="center" vertical="center"/>
    </xf>
    <xf numFmtId="0" fontId="3" fillId="95" borderId="0" xfId="0" applyFont="1" applyFill="1" applyAlignment="1">
      <alignment horizontal="center" vertical="center"/>
    </xf>
    <xf numFmtId="165" fontId="3" fillId="95" borderId="0" xfId="0" applyNumberFormat="1" applyFont="1" applyFill="1" applyAlignment="1">
      <alignment horizontal="center" vertical="center"/>
    </xf>
    <xf numFmtId="0" fontId="2" fillId="95" borderId="0" xfId="0" applyFont="1" applyFill="1"/>
    <xf numFmtId="0" fontId="65" fillId="95" borderId="0" xfId="0" applyFont="1" applyFill="1" applyAlignment="1">
      <alignment vertical="center"/>
    </xf>
    <xf numFmtId="0" fontId="73" fillId="95" borderId="0" xfId="0" applyFont="1" applyFill="1"/>
    <xf numFmtId="0" fontId="74" fillId="95" borderId="0" xfId="0" applyFont="1" applyFill="1"/>
    <xf numFmtId="0" fontId="75" fillId="90" borderId="0" xfId="0" applyFont="1" applyFill="1" applyProtection="1">
      <protection locked="0"/>
    </xf>
    <xf numFmtId="0" fontId="67" fillId="90" borderId="0" xfId="0" applyFont="1" applyFill="1" applyAlignment="1">
      <alignment vertical="center"/>
    </xf>
    <xf numFmtId="0" fontId="76" fillId="90" borderId="0" xfId="0" applyFont="1" applyFill="1"/>
    <xf numFmtId="0" fontId="53" fillId="90" borderId="0" xfId="0" applyFont="1" applyFill="1"/>
    <xf numFmtId="0" fontId="38" fillId="95" borderId="3" xfId="0" applyFont="1" applyFill="1" applyBorder="1" applyAlignment="1" applyProtection="1">
      <alignment horizontal="center" vertical="center"/>
      <protection locked="0"/>
    </xf>
    <xf numFmtId="0" fontId="40" fillId="90" borderId="0" xfId="0" applyFont="1" applyFill="1" applyAlignment="1" applyProtection="1">
      <alignment horizontal="center" vertical="center"/>
      <protection locked="0"/>
    </xf>
    <xf numFmtId="0" fontId="33" fillId="90" borderId="0" xfId="0" applyFont="1" applyFill="1" applyAlignment="1">
      <alignment horizontal="center" vertical="center"/>
    </xf>
    <xf numFmtId="0" fontId="40" fillId="90" borderId="0" xfId="0" applyFont="1" applyFill="1" applyProtection="1">
      <protection locked="0"/>
    </xf>
    <xf numFmtId="0" fontId="72" fillId="90" borderId="0" xfId="0" applyFont="1" applyFill="1" applyAlignment="1">
      <alignment horizontal="center" vertical="center"/>
    </xf>
    <xf numFmtId="0" fontId="20" fillId="90" borderId="0" xfId="0" applyFont="1" applyFill="1" applyAlignment="1">
      <alignment horizontal="center" vertical="center"/>
    </xf>
    <xf numFmtId="0" fontId="1" fillId="95" borderId="0" xfId="0" applyFont="1" applyFill="1" applyAlignment="1">
      <alignment horizontal="center"/>
    </xf>
    <xf numFmtId="0" fontId="72" fillId="95" borderId="0" xfId="0" applyFont="1" applyFill="1"/>
    <xf numFmtId="0" fontId="20" fillId="95" borderId="0" xfId="0" applyFont="1" applyFill="1"/>
    <xf numFmtId="0" fontId="3" fillId="95" borderId="0" xfId="0" applyFont="1" applyFill="1" applyProtection="1">
      <protection locked="0"/>
    </xf>
    <xf numFmtId="0" fontId="3" fillId="95" borderId="0" xfId="0" applyFont="1" applyFill="1"/>
    <xf numFmtId="0" fontId="62" fillId="94" borderId="0" xfId="0" applyFont="1" applyFill="1" applyAlignment="1">
      <alignment horizontal="center" vertical="center"/>
    </xf>
    <xf numFmtId="0" fontId="11" fillId="91" borderId="42" xfId="0" applyFont="1" applyFill="1" applyBorder="1" applyAlignment="1">
      <alignment horizontal="center" vertical="center" wrapText="1"/>
    </xf>
    <xf numFmtId="0" fontId="1" fillId="94" borderId="0" xfId="0" applyFont="1" applyFill="1" applyAlignment="1" applyProtection="1">
      <alignment horizontal="center" vertical="center"/>
      <protection locked="0"/>
    </xf>
    <xf numFmtId="0" fontId="70" fillId="95" borderId="0" xfId="0" applyFont="1" applyFill="1" applyAlignment="1">
      <alignment horizontal="center"/>
    </xf>
    <xf numFmtId="0" fontId="77" fillId="95" borderId="0" xfId="0" applyFont="1" applyFill="1" applyAlignment="1">
      <alignment horizontal="center"/>
    </xf>
    <xf numFmtId="0" fontId="63" fillId="95" borderId="0" xfId="0" applyFont="1" applyFill="1" applyAlignment="1">
      <alignment horizontal="center" vertical="center"/>
    </xf>
    <xf numFmtId="0" fontId="70" fillId="95" borderId="38" xfId="0" applyFont="1" applyFill="1" applyBorder="1" applyAlignment="1">
      <alignment horizontal="center"/>
    </xf>
    <xf numFmtId="0" fontId="78" fillId="95" borderId="0" xfId="0" applyFont="1" applyFill="1" applyAlignment="1">
      <alignment horizontal="center"/>
    </xf>
    <xf numFmtId="0" fontId="70" fillId="95" borderId="0" xfId="0" applyFont="1" applyFill="1" applyAlignment="1" applyProtection="1">
      <alignment horizontal="center"/>
      <protection locked="0"/>
    </xf>
    <xf numFmtId="0" fontId="62" fillId="95" borderId="0" xfId="0" applyFont="1" applyFill="1" applyAlignment="1">
      <alignment horizontal="center"/>
    </xf>
    <xf numFmtId="0" fontId="65" fillId="95" borderId="0" xfId="0" applyFont="1" applyFill="1" applyAlignment="1">
      <alignment horizontal="center" vertical="center"/>
    </xf>
    <xf numFmtId="0" fontId="9" fillId="0" borderId="17" xfId="1" applyNumberFormat="1" applyFont="1" applyBorder="1" applyProtection="1"/>
    <xf numFmtId="0" fontId="19" fillId="0" borderId="3" xfId="1" applyNumberFormat="1" applyFont="1" applyBorder="1" applyProtection="1"/>
    <xf numFmtId="0" fontId="71" fillId="95" borderId="0" xfId="0" applyFont="1" applyFill="1" applyProtection="1">
      <protection locked="0"/>
    </xf>
    <xf numFmtId="0" fontId="0" fillId="95" borderId="39" xfId="0" applyFill="1" applyBorder="1"/>
    <xf numFmtId="0" fontId="79" fillId="97" borderId="0" xfId="0" applyFont="1" applyFill="1"/>
    <xf numFmtId="0" fontId="79" fillId="97" borderId="0" xfId="0" applyFont="1" applyFill="1" applyProtection="1">
      <protection locked="0"/>
    </xf>
    <xf numFmtId="0" fontId="79" fillId="97" borderId="38" xfId="0" applyFont="1" applyFill="1" applyBorder="1" applyProtection="1">
      <protection locked="0"/>
    </xf>
    <xf numFmtId="0" fontId="51" fillId="97" borderId="0" xfId="0" applyFont="1" applyFill="1"/>
    <xf numFmtId="49" fontId="80" fillId="96" borderId="0" xfId="0" applyNumberFormat="1" applyFont="1" applyFill="1" applyAlignment="1">
      <alignment horizontal="center" vertical="center" wrapText="1"/>
    </xf>
    <xf numFmtId="44" fontId="3" fillId="95" borderId="0" xfId="1" applyFont="1" applyFill="1" applyBorder="1" applyAlignment="1" applyProtection="1">
      <alignment horizontal="center" vertical="center"/>
    </xf>
    <xf numFmtId="0" fontId="3" fillId="95" borderId="0" xfId="0" applyFont="1" applyFill="1" applyAlignment="1" applyProtection="1">
      <alignment horizontal="center" vertical="center"/>
      <protection locked="0"/>
    </xf>
    <xf numFmtId="0" fontId="55" fillId="95" borderId="0" xfId="0" applyFont="1" applyFill="1"/>
    <xf numFmtId="0" fontId="81" fillId="95" borderId="0" xfId="0" applyFont="1" applyFill="1" applyAlignment="1">
      <alignment horizontal="center"/>
    </xf>
    <xf numFmtId="0" fontId="55" fillId="95" borderId="0" xfId="0" applyFont="1" applyFill="1" applyAlignment="1">
      <alignment horizontal="center" vertical="center"/>
    </xf>
    <xf numFmtId="0" fontId="55" fillId="95" borderId="0" xfId="0" applyFont="1" applyFill="1" applyAlignment="1">
      <alignment vertical="center"/>
    </xf>
    <xf numFmtId="0" fontId="82" fillId="95" borderId="0" xfId="0" applyFont="1" applyFill="1"/>
    <xf numFmtId="0" fontId="83" fillId="95" borderId="0" xfId="0" applyFont="1" applyFill="1"/>
    <xf numFmtId="0" fontId="55" fillId="95" borderId="0" xfId="0" applyFont="1" applyFill="1" applyProtection="1">
      <protection locked="0"/>
    </xf>
    <xf numFmtId="0" fontId="24" fillId="97" borderId="0" xfId="0" applyFont="1" applyFill="1" applyAlignment="1">
      <alignment horizontal="left" vertical="center"/>
    </xf>
    <xf numFmtId="44" fontId="33" fillId="97" borderId="0" xfId="0" applyNumberFormat="1" applyFont="1" applyFill="1" applyAlignment="1">
      <alignment horizontal="center" vertical="center"/>
    </xf>
    <xf numFmtId="44" fontId="16" fillId="97" borderId="0" xfId="0" applyNumberFormat="1" applyFont="1" applyFill="1" applyAlignment="1">
      <alignment horizontal="center" vertical="center"/>
    </xf>
    <xf numFmtId="0" fontId="16" fillId="97" borderId="0" xfId="0" applyFont="1" applyFill="1" applyProtection="1">
      <protection locked="0"/>
    </xf>
    <xf numFmtId="0" fontId="50" fillId="97" borderId="0" xfId="0" applyFont="1" applyFill="1"/>
    <xf numFmtId="0" fontId="20" fillId="97" borderId="0" xfId="0" applyFont="1" applyFill="1" applyAlignment="1">
      <alignment horizontal="center" vertical="center"/>
    </xf>
    <xf numFmtId="0" fontId="33" fillId="97" borderId="0" xfId="0" applyFont="1" applyFill="1" applyProtection="1">
      <protection locked="0"/>
    </xf>
    <xf numFmtId="2" fontId="33" fillId="97" borderId="0" xfId="0" applyNumberFormat="1" applyFont="1" applyFill="1"/>
    <xf numFmtId="0" fontId="24" fillId="98" borderId="0" xfId="0" applyFont="1" applyFill="1" applyAlignment="1">
      <alignment horizontal="left" vertical="center"/>
    </xf>
    <xf numFmtId="44" fontId="33" fillId="98" borderId="0" xfId="0" applyNumberFormat="1" applyFont="1" applyFill="1" applyAlignment="1">
      <alignment horizontal="center" vertical="center"/>
    </xf>
    <xf numFmtId="44" fontId="16" fillId="98" borderId="0" xfId="0" applyNumberFormat="1" applyFont="1" applyFill="1" applyAlignment="1">
      <alignment horizontal="center" vertical="center"/>
    </xf>
    <xf numFmtId="0" fontId="16" fillId="98" borderId="0" xfId="0" applyFont="1" applyFill="1" applyProtection="1">
      <protection locked="0"/>
    </xf>
    <xf numFmtId="0" fontId="33" fillId="98" borderId="0" xfId="0" applyFont="1" applyFill="1" applyAlignment="1">
      <alignment vertical="center"/>
    </xf>
    <xf numFmtId="0" fontId="84" fillId="98" borderId="0" xfId="0" applyFont="1" applyFill="1"/>
    <xf numFmtId="0" fontId="20" fillId="98" borderId="0" xfId="0" applyFont="1" applyFill="1" applyAlignment="1">
      <alignment horizontal="center" vertical="center"/>
    </xf>
    <xf numFmtId="0" fontId="33" fillId="98" borderId="0" xfId="0" applyFont="1" applyFill="1" applyProtection="1">
      <protection locked="0"/>
    </xf>
    <xf numFmtId="2" fontId="33" fillId="98" borderId="0" xfId="0" applyNumberFormat="1" applyFont="1" applyFill="1"/>
    <xf numFmtId="2" fontId="3" fillId="95" borderId="0" xfId="0" applyNumberFormat="1" applyFont="1" applyFill="1" applyAlignment="1">
      <alignment horizontal="center" vertical="center"/>
    </xf>
    <xf numFmtId="0" fontId="33" fillId="98" borderId="0" xfId="0" applyFont="1" applyFill="1" applyAlignment="1">
      <alignment horizontal="center" vertical="center"/>
    </xf>
    <xf numFmtId="0" fontId="16" fillId="98" borderId="0" xfId="0" applyFont="1" applyFill="1" applyAlignment="1">
      <alignment horizontal="center" vertical="center"/>
    </xf>
    <xf numFmtId="0" fontId="33" fillId="98" borderId="0" xfId="0" applyFont="1" applyFill="1"/>
    <xf numFmtId="0" fontId="33" fillId="98" borderId="0" xfId="0" applyFont="1" applyFill="1" applyAlignment="1" applyProtection="1">
      <alignment horizontal="center" vertical="center"/>
      <protection locked="0"/>
    </xf>
    <xf numFmtId="0" fontId="33" fillId="99" borderId="0" xfId="0" applyFont="1" applyFill="1" applyAlignment="1">
      <alignment horizontal="center" vertical="center"/>
    </xf>
    <xf numFmtId="0" fontId="16" fillId="99" borderId="0" xfId="0" applyFont="1" applyFill="1" applyAlignment="1">
      <alignment horizontal="center" vertical="center"/>
    </xf>
    <xf numFmtId="0" fontId="21" fillId="99" borderId="0" xfId="0" applyFont="1" applyFill="1" applyAlignment="1">
      <alignment horizontal="center" vertical="center"/>
    </xf>
    <xf numFmtId="0" fontId="21" fillId="99" borderId="39" xfId="0" applyFont="1" applyFill="1" applyBorder="1" applyAlignment="1">
      <alignment horizontal="center" vertical="center"/>
    </xf>
    <xf numFmtId="0" fontId="20" fillId="99" borderId="0" xfId="0" applyFont="1" applyFill="1" applyAlignment="1">
      <alignment horizontal="center" vertical="center"/>
    </xf>
    <xf numFmtId="0" fontId="33" fillId="99" borderId="0" xfId="0" applyFont="1" applyFill="1" applyAlignment="1" applyProtection="1">
      <alignment horizontal="center" vertical="center"/>
      <protection locked="0"/>
    </xf>
    <xf numFmtId="0" fontId="85" fillId="95" borderId="0" xfId="0" applyFont="1" applyFill="1" applyAlignment="1">
      <alignment horizontal="center"/>
    </xf>
    <xf numFmtId="0" fontId="86" fillId="95" borderId="0" xfId="0" applyFont="1" applyFill="1" applyAlignment="1">
      <alignment horizontal="center"/>
    </xf>
    <xf numFmtId="0" fontId="85" fillId="95" borderId="0" xfId="0" applyFont="1" applyFill="1" applyAlignment="1">
      <alignment horizontal="center" vertical="center"/>
    </xf>
    <xf numFmtId="0" fontId="85" fillId="95" borderId="0" xfId="0" applyFont="1" applyFill="1" applyAlignment="1">
      <alignment horizontal="center" wrapText="1"/>
    </xf>
    <xf numFmtId="0" fontId="85" fillId="95" borderId="38" xfId="0" applyFont="1" applyFill="1" applyBorder="1" applyAlignment="1">
      <alignment horizontal="center"/>
    </xf>
    <xf numFmtId="0" fontId="85" fillId="95" borderId="0" xfId="0" applyFont="1" applyFill="1" applyAlignment="1" applyProtection="1">
      <alignment horizontal="center"/>
      <protection locked="0"/>
    </xf>
    <xf numFmtId="44" fontId="36" fillId="95" borderId="0" xfId="1" applyFont="1" applyFill="1" applyBorder="1" applyAlignment="1" applyProtection="1">
      <alignment horizontal="center" vertical="center" wrapText="1"/>
    </xf>
    <xf numFmtId="0" fontId="26" fillId="95" borderId="0" xfId="0" applyFont="1" applyFill="1" applyAlignment="1" applyProtection="1">
      <alignment horizontal="center" vertical="center"/>
      <protection locked="0"/>
    </xf>
    <xf numFmtId="44" fontId="3" fillId="95" borderId="1" xfId="1" applyFont="1" applyFill="1" applyBorder="1" applyAlignment="1">
      <alignment horizontal="center" vertical="center"/>
    </xf>
    <xf numFmtId="44" fontId="36" fillId="95" borderId="1" xfId="1" applyFont="1" applyFill="1" applyBorder="1" applyAlignment="1">
      <alignment horizontal="center" vertical="center" wrapText="1"/>
    </xf>
    <xf numFmtId="0" fontId="0" fillId="95" borderId="0" xfId="0" applyFill="1" applyAlignment="1">
      <alignment vertical="center"/>
    </xf>
    <xf numFmtId="0" fontId="0" fillId="95" borderId="0" xfId="0" applyFill="1" applyAlignment="1" applyProtection="1">
      <alignment horizontal="center" vertical="center"/>
      <protection locked="0"/>
    </xf>
    <xf numFmtId="0" fontId="2" fillId="100" borderId="5" xfId="0" applyFont="1" applyFill="1" applyBorder="1" applyAlignment="1" applyProtection="1">
      <alignment horizontal="center" vertical="center"/>
      <protection locked="0"/>
    </xf>
    <xf numFmtId="0" fontId="71" fillId="94" borderId="0" xfId="0" applyFont="1" applyFill="1" applyAlignment="1">
      <alignment horizontal="center" vertical="center"/>
    </xf>
    <xf numFmtId="0" fontId="62" fillId="94" borderId="0" xfId="0" applyFont="1" applyFill="1" applyAlignment="1" applyProtection="1">
      <alignment horizontal="center" vertical="center"/>
      <protection locked="0"/>
    </xf>
    <xf numFmtId="0" fontId="3" fillId="95" borderId="38" xfId="0" applyFont="1" applyFill="1" applyBorder="1" applyAlignment="1">
      <alignment horizontal="center" vertical="center"/>
    </xf>
    <xf numFmtId="0" fontId="89" fillId="95" borderId="0" xfId="0" applyFont="1" applyFill="1"/>
    <xf numFmtId="0" fontId="89" fillId="95" borderId="0" xfId="0" applyFont="1" applyFill="1" applyAlignment="1">
      <alignment vertical="center"/>
    </xf>
    <xf numFmtId="0" fontId="90" fillId="0" borderId="0" xfId="1" applyNumberFormat="1" applyFont="1" applyBorder="1" applyProtection="1"/>
    <xf numFmtId="44" fontId="90" fillId="0" borderId="0" xfId="1" applyFont="1" applyBorder="1" applyAlignment="1" applyProtection="1">
      <alignment vertical="center"/>
    </xf>
    <xf numFmtId="165" fontId="9" fillId="0" borderId="0" xfId="0" applyNumberFormat="1" applyFont="1" applyAlignment="1">
      <alignment vertical="center"/>
    </xf>
    <xf numFmtId="0" fontId="65" fillId="95" borderId="0" xfId="0" applyFont="1" applyFill="1" applyAlignment="1" applyProtection="1">
      <alignment horizontal="center" vertical="center"/>
      <protection locked="0"/>
    </xf>
    <xf numFmtId="0" fontId="12" fillId="95" borderId="0" xfId="0" applyFont="1" applyFill="1" applyAlignment="1">
      <alignment horizontal="center" vertical="center"/>
    </xf>
    <xf numFmtId="0" fontId="12" fillId="95" borderId="0" xfId="0" applyFont="1" applyFill="1" applyAlignment="1">
      <alignment horizontal="center" vertical="center" wrapText="1"/>
    </xf>
    <xf numFmtId="0" fontId="28" fillId="101" borderId="0" xfId="0" applyFont="1" applyFill="1" applyAlignment="1">
      <alignment horizontal="center" vertical="center"/>
    </xf>
    <xf numFmtId="0" fontId="88" fillId="101" borderId="0" xfId="0" applyFont="1" applyFill="1" applyAlignment="1">
      <alignment horizontal="center" vertical="center"/>
    </xf>
    <xf numFmtId="0" fontId="88" fillId="101" borderId="0" xfId="0" applyFont="1" applyFill="1" applyAlignment="1" applyProtection="1">
      <alignment horizontal="center" vertical="center"/>
      <protection locked="0"/>
    </xf>
    <xf numFmtId="49" fontId="91" fillId="96" borderId="0" xfId="0" applyNumberFormat="1" applyFont="1" applyFill="1" applyAlignment="1">
      <alignment horizontal="center" vertical="center" wrapText="1"/>
    </xf>
    <xf numFmtId="0" fontId="89" fillId="95" borderId="0" xfId="0" applyFont="1" applyFill="1" applyAlignment="1" applyProtection="1">
      <alignment horizontal="center" vertical="center"/>
      <protection locked="0"/>
    </xf>
    <xf numFmtId="44" fontId="3" fillId="95" borderId="0" xfId="1" applyFont="1" applyFill="1" applyBorder="1" applyAlignment="1" applyProtection="1">
      <alignment vertical="center"/>
    </xf>
    <xf numFmtId="165" fontId="3" fillId="95" borderId="0" xfId="0" applyNumberFormat="1" applyFont="1" applyFill="1" applyAlignment="1">
      <alignment vertical="center"/>
    </xf>
    <xf numFmtId="0" fontId="0" fillId="95" borderId="0" xfId="0" applyFill="1" applyAlignment="1" applyProtection="1">
      <alignment vertical="center"/>
      <protection locked="0"/>
    </xf>
    <xf numFmtId="0" fontId="11" fillId="91" borderId="40" xfId="0" applyFont="1" applyFill="1" applyBorder="1" applyAlignment="1">
      <alignment horizontal="center" vertical="center" wrapText="1"/>
    </xf>
    <xf numFmtId="0" fontId="22" fillId="95" borderId="0" xfId="0" applyFont="1" applyFill="1" applyAlignment="1">
      <alignment horizontal="center" vertical="center"/>
    </xf>
    <xf numFmtId="0" fontId="9" fillId="95" borderId="0" xfId="0" applyFont="1" applyFill="1" applyAlignment="1">
      <alignment vertical="center"/>
    </xf>
    <xf numFmtId="0" fontId="71" fillId="95" borderId="0" xfId="0" applyFont="1" applyFill="1"/>
    <xf numFmtId="0" fontId="24" fillId="98" borderId="0" xfId="0" applyFont="1" applyFill="1" applyAlignment="1">
      <alignment horizontal="center" vertical="center"/>
    </xf>
    <xf numFmtId="0" fontId="92" fillId="98" borderId="0" xfId="0" applyFont="1" applyFill="1" applyAlignment="1">
      <alignment horizontal="center" vertical="center"/>
    </xf>
    <xf numFmtId="0" fontId="92" fillId="98" borderId="0" xfId="0" applyFont="1" applyFill="1"/>
    <xf numFmtId="0" fontId="92" fillId="98" borderId="0" xfId="0" applyFont="1" applyFill="1" applyProtection="1">
      <protection locked="0"/>
    </xf>
    <xf numFmtId="0" fontId="92" fillId="98" borderId="0" xfId="0" applyFont="1" applyFill="1" applyAlignment="1">
      <alignment vertical="center"/>
    </xf>
    <xf numFmtId="0" fontId="93" fillId="98" borderId="0" xfId="0" applyFont="1" applyFill="1"/>
    <xf numFmtId="0" fontId="94" fillId="98" borderId="0" xfId="0" applyFont="1" applyFill="1" applyProtection="1">
      <protection locked="0"/>
    </xf>
    <xf numFmtId="0" fontId="94" fillId="98" borderId="0" xfId="0" applyFont="1" applyFill="1"/>
    <xf numFmtId="0" fontId="95" fillId="98" borderId="0" xfId="0" applyFont="1" applyFill="1" applyAlignment="1">
      <alignment horizontal="center" vertical="center"/>
    </xf>
    <xf numFmtId="0" fontId="96" fillId="98" borderId="0" xfId="0" applyFont="1" applyFill="1" applyAlignment="1" applyProtection="1">
      <alignment horizontal="center" vertical="center"/>
      <protection locked="0"/>
    </xf>
    <xf numFmtId="0" fontId="95" fillId="98" borderId="0" xfId="0" applyFont="1" applyFill="1" applyProtection="1">
      <protection locked="0"/>
    </xf>
    <xf numFmtId="0" fontId="96" fillId="98" borderId="0" xfId="0" applyFont="1" applyFill="1"/>
    <xf numFmtId="0" fontId="96" fillId="98" borderId="0" xfId="0" applyFont="1" applyFill="1" applyProtection="1">
      <protection locked="0"/>
    </xf>
    <xf numFmtId="0" fontId="95" fillId="98" borderId="0" xfId="0" applyFont="1" applyFill="1"/>
    <xf numFmtId="0" fontId="40" fillId="98" borderId="0" xfId="0" applyFont="1" applyFill="1" applyAlignment="1" applyProtection="1">
      <alignment horizontal="center" vertical="center"/>
      <protection locked="0"/>
    </xf>
    <xf numFmtId="0" fontId="40" fillId="98" borderId="0" xfId="0" applyFont="1" applyFill="1" applyProtection="1">
      <protection locked="0"/>
    </xf>
    <xf numFmtId="0" fontId="40" fillId="98" borderId="0" xfId="0" applyFont="1" applyFill="1"/>
    <xf numFmtId="0" fontId="87" fillId="98" borderId="0" xfId="0" applyFont="1" applyFill="1"/>
    <xf numFmtId="0" fontId="60" fillId="95" borderId="0" xfId="0" applyFont="1" applyFill="1" applyAlignment="1">
      <alignment vertical="center"/>
    </xf>
    <xf numFmtId="0" fontId="72" fillId="95" borderId="0" xfId="0" applyFont="1" applyFill="1" applyAlignment="1">
      <alignment horizontal="center"/>
    </xf>
    <xf numFmtId="0" fontId="58" fillId="94" borderId="0" xfId="0" applyFont="1" applyFill="1" applyAlignment="1">
      <alignment horizontal="center" vertical="center"/>
    </xf>
    <xf numFmtId="0" fontId="20" fillId="94" borderId="0" xfId="0" applyFont="1" applyFill="1" applyAlignment="1" applyProtection="1">
      <alignment horizontal="center" vertical="center"/>
      <protection locked="0"/>
    </xf>
    <xf numFmtId="0" fontId="20" fillId="94" borderId="0" xfId="0" applyFont="1" applyFill="1" applyAlignment="1">
      <alignment horizontal="center" vertical="center" wrapText="1"/>
    </xf>
    <xf numFmtId="0" fontId="98" fillId="95" borderId="0" xfId="0" applyFont="1" applyFill="1" applyAlignment="1">
      <alignment vertical="center"/>
    </xf>
    <xf numFmtId="0" fontId="70" fillId="95" borderId="44" xfId="0" applyFont="1" applyFill="1" applyBorder="1" applyAlignment="1">
      <alignment horizontal="center"/>
    </xf>
    <xf numFmtId="0" fontId="9" fillId="0" borderId="3" xfId="1" applyNumberFormat="1" applyFont="1" applyBorder="1" applyAlignment="1" applyProtection="1">
      <alignment horizontal="center"/>
    </xf>
    <xf numFmtId="0" fontId="9" fillId="0" borderId="13" xfId="1" applyNumberFormat="1" applyFont="1" applyBorder="1" applyAlignment="1" applyProtection="1">
      <alignment horizontal="center"/>
    </xf>
    <xf numFmtId="0" fontId="9" fillId="0" borderId="17" xfId="1" applyNumberFormat="1" applyFont="1" applyBorder="1" applyAlignment="1" applyProtection="1">
      <alignment horizontal="center"/>
    </xf>
    <xf numFmtId="0" fontId="19" fillId="0" borderId="17" xfId="1" applyNumberFormat="1" applyFont="1" applyBorder="1" applyAlignment="1" applyProtection="1">
      <alignment horizontal="center"/>
    </xf>
    <xf numFmtId="44" fontId="19" fillId="0" borderId="13" xfId="1" applyFont="1" applyBorder="1" applyProtection="1"/>
    <xf numFmtId="0" fontId="72" fillId="95" borderId="39" xfId="0" applyFont="1" applyFill="1" applyBorder="1" applyAlignment="1">
      <alignment horizontal="center"/>
    </xf>
    <xf numFmtId="0" fontId="20" fillId="95" borderId="39" xfId="0" applyFont="1" applyFill="1" applyBorder="1"/>
    <xf numFmtId="0" fontId="99" fillId="97" borderId="0" xfId="0" applyFont="1" applyFill="1" applyAlignment="1">
      <alignment vertical="center"/>
    </xf>
    <xf numFmtId="0" fontId="79" fillId="97" borderId="0" xfId="0" applyFont="1" applyFill="1" applyAlignment="1">
      <alignment horizontal="center" vertical="center"/>
    </xf>
    <xf numFmtId="0" fontId="79" fillId="97" borderId="0" xfId="0" applyFont="1" applyFill="1" applyAlignment="1" applyProtection="1">
      <alignment horizontal="center" vertical="center"/>
      <protection locked="0"/>
    </xf>
    <xf numFmtId="0" fontId="51" fillId="97" borderId="0" xfId="0" applyFont="1" applyFill="1" applyAlignment="1">
      <alignment horizontal="center" vertical="center"/>
    </xf>
    <xf numFmtId="44" fontId="101" fillId="95" borderId="0" xfId="1" applyFont="1" applyFill="1" applyBorder="1" applyAlignment="1" applyProtection="1">
      <alignment vertical="center"/>
    </xf>
    <xf numFmtId="0" fontId="82" fillId="95" borderId="0" xfId="0" applyFont="1" applyFill="1" applyAlignment="1">
      <alignment horizontal="center"/>
    </xf>
    <xf numFmtId="0" fontId="102" fillId="98" borderId="0" xfId="0" applyFont="1" applyFill="1" applyAlignment="1">
      <alignment vertical="center"/>
    </xf>
    <xf numFmtId="0" fontId="97" fillId="98" borderId="0" xfId="0" applyFont="1" applyFill="1" applyAlignment="1" applyProtection="1">
      <alignment horizontal="center" vertical="center"/>
      <protection locked="0"/>
    </xf>
    <xf numFmtId="0" fontId="92" fillId="98" borderId="0" xfId="0" applyFont="1" applyFill="1" applyAlignment="1" applyProtection="1">
      <alignment horizontal="center" vertical="center"/>
      <protection locked="0"/>
    </xf>
    <xf numFmtId="44" fontId="60" fillId="95" borderId="0" xfId="1" applyFont="1" applyFill="1" applyBorder="1" applyAlignment="1" applyProtection="1">
      <alignment vertical="center"/>
    </xf>
    <xf numFmtId="0" fontId="83" fillId="95" borderId="39" xfId="0" applyFont="1" applyFill="1" applyBorder="1"/>
    <xf numFmtId="0" fontId="69" fillId="98" borderId="0" xfId="0" applyFont="1" applyFill="1" applyAlignment="1">
      <alignment vertical="center"/>
    </xf>
    <xf numFmtId="0" fontId="47" fillId="98" borderId="0" xfId="0" applyFont="1" applyFill="1" applyAlignment="1" applyProtection="1">
      <alignment horizontal="center" vertical="center"/>
      <protection locked="0"/>
    </xf>
    <xf numFmtId="165" fontId="3" fillId="96" borderId="0" xfId="0" applyNumberFormat="1" applyFont="1" applyFill="1" applyAlignment="1">
      <alignment horizontal="center" vertical="center"/>
    </xf>
    <xf numFmtId="0" fontId="69" fillId="99" borderId="0" xfId="0" applyFont="1" applyFill="1" applyAlignment="1">
      <alignment vertical="center"/>
    </xf>
    <xf numFmtId="0" fontId="47" fillId="99" borderId="0" xfId="0" applyFont="1" applyFill="1" applyAlignment="1" applyProtection="1">
      <alignment horizontal="center" vertical="center"/>
      <protection locked="0"/>
    </xf>
    <xf numFmtId="0" fontId="66" fillId="98" borderId="0" xfId="0" applyFont="1" applyFill="1" applyAlignment="1">
      <alignment horizontal="left" vertical="center"/>
    </xf>
    <xf numFmtId="0" fontId="0" fillId="0" borderId="3" xfId="0" applyBorder="1" applyAlignment="1">
      <alignment horizontal="center"/>
    </xf>
    <xf numFmtId="0" fontId="36" fillId="95" borderId="0" xfId="0" applyFont="1" applyFill="1"/>
    <xf numFmtId="0" fontId="60" fillId="95" borderId="0" xfId="0" applyFont="1" applyFill="1"/>
    <xf numFmtId="0" fontId="101" fillId="95" borderId="0" xfId="0" applyFont="1" applyFill="1"/>
    <xf numFmtId="0" fontId="100" fillId="95" borderId="0" xfId="0" applyFont="1" applyFill="1"/>
    <xf numFmtId="0" fontId="60" fillId="95" borderId="0" xfId="0" applyFont="1" applyFill="1" applyProtection="1">
      <protection locked="0"/>
    </xf>
    <xf numFmtId="0" fontId="36" fillId="95" borderId="0" xfId="0" applyFont="1" applyFill="1" applyAlignment="1">
      <alignment horizontal="center" vertical="center"/>
    </xf>
    <xf numFmtId="0" fontId="81" fillId="94" borderId="0" xfId="0" applyFont="1" applyFill="1" applyAlignment="1">
      <alignment horizontal="center" vertical="center"/>
    </xf>
    <xf numFmtId="0" fontId="81" fillId="94" borderId="0" xfId="0" applyFont="1" applyFill="1" applyAlignment="1">
      <alignment horizontal="center" vertical="center" wrapText="1"/>
    </xf>
    <xf numFmtId="0" fontId="58" fillId="94" borderId="41" xfId="0" applyFont="1" applyFill="1" applyBorder="1" applyAlignment="1">
      <alignment horizontal="center" vertical="center" wrapText="1"/>
    </xf>
    <xf numFmtId="0" fontId="100" fillId="94" borderId="0" xfId="0" applyFont="1" applyFill="1" applyAlignment="1">
      <alignment horizontal="center" vertical="center"/>
    </xf>
    <xf numFmtId="0" fontId="58" fillId="94" borderId="0" xfId="0" applyFont="1" applyFill="1" applyAlignment="1" applyProtection="1">
      <alignment horizontal="center" vertical="center"/>
      <protection locked="0"/>
    </xf>
    <xf numFmtId="0" fontId="100" fillId="94" borderId="0" xfId="0" applyFont="1" applyFill="1" applyAlignment="1">
      <alignment horizontal="center" vertical="center" wrapText="1"/>
    </xf>
    <xf numFmtId="0" fontId="103" fillId="95" borderId="0" xfId="0" applyFont="1" applyFill="1" applyAlignment="1">
      <alignment horizontal="center"/>
    </xf>
    <xf numFmtId="0" fontId="98" fillId="95" borderId="38" xfId="0" applyFont="1" applyFill="1" applyBorder="1" applyAlignment="1">
      <alignment horizontal="center"/>
    </xf>
    <xf numFmtId="0" fontId="98" fillId="95" borderId="43" xfId="0" applyFont="1" applyFill="1" applyBorder="1" applyAlignment="1">
      <alignment horizontal="center" vertical="center"/>
    </xf>
    <xf numFmtId="0" fontId="98" fillId="95" borderId="0" xfId="0" applyFont="1" applyFill="1" applyAlignment="1">
      <alignment horizontal="center"/>
    </xf>
    <xf numFmtId="0" fontId="104" fillId="95" borderId="0" xfId="0" applyFont="1" applyFill="1" applyAlignment="1">
      <alignment horizontal="center"/>
    </xf>
    <xf numFmtId="0" fontId="98" fillId="95" borderId="0" xfId="0" applyFont="1" applyFill="1" applyAlignment="1" applyProtection="1">
      <alignment horizontal="center"/>
      <protection locked="0"/>
    </xf>
    <xf numFmtId="0" fontId="105" fillId="95" borderId="43" xfId="0" applyFont="1" applyFill="1" applyBorder="1" applyAlignment="1">
      <alignment vertical="center"/>
    </xf>
    <xf numFmtId="0" fontId="105" fillId="95" borderId="0" xfId="0" applyFont="1" applyFill="1" applyProtection="1">
      <protection locked="0"/>
    </xf>
    <xf numFmtId="0" fontId="60" fillId="95" borderId="39" xfId="0" applyFont="1" applyFill="1" applyBorder="1"/>
    <xf numFmtId="0" fontId="60" fillId="95" borderId="45" xfId="0" applyFont="1" applyFill="1" applyBorder="1" applyAlignment="1">
      <alignment vertical="center"/>
    </xf>
    <xf numFmtId="0" fontId="66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horizontal="center" vertical="center"/>
    </xf>
    <xf numFmtId="0" fontId="107" fillId="2" borderId="0" xfId="0" applyFont="1" applyFill="1" applyAlignment="1">
      <alignment horizontal="center" vertical="center"/>
    </xf>
    <xf numFmtId="0" fontId="106" fillId="2" borderId="0" xfId="0" applyFont="1" applyFill="1" applyAlignment="1" applyProtection="1">
      <alignment horizontal="center" vertical="center"/>
      <protection locked="0"/>
    </xf>
    <xf numFmtId="49" fontId="108" fillId="96" borderId="0" xfId="0" applyNumberFormat="1" applyFont="1" applyFill="1" applyAlignment="1">
      <alignment horizontal="center" vertical="center" textRotation="90" wrapText="1"/>
    </xf>
    <xf numFmtId="49" fontId="105" fillId="96" borderId="0" xfId="0" applyNumberFormat="1" applyFont="1" applyFill="1" applyAlignment="1">
      <alignment horizontal="center" vertical="center" textRotation="90" wrapText="1"/>
    </xf>
    <xf numFmtId="44" fontId="60" fillId="95" borderId="0" xfId="0" applyNumberFormat="1" applyFont="1" applyFill="1" applyAlignment="1">
      <alignment vertical="center"/>
    </xf>
    <xf numFmtId="0" fontId="101" fillId="95" borderId="0" xfId="0" applyFont="1" applyFill="1" applyAlignment="1">
      <alignment horizontal="center" vertical="center"/>
    </xf>
    <xf numFmtId="44" fontId="100" fillId="95" borderId="0" xfId="0" applyNumberFormat="1" applyFont="1" applyFill="1" applyAlignment="1">
      <alignment horizontal="center" vertical="center"/>
    </xf>
    <xf numFmtId="0" fontId="60" fillId="95" borderId="0" xfId="0" applyFont="1" applyFill="1" applyAlignment="1" applyProtection="1">
      <alignment horizontal="center" vertical="center"/>
      <protection locked="0"/>
    </xf>
    <xf numFmtId="165" fontId="60" fillId="95" borderId="0" xfId="0" applyNumberFormat="1" applyFont="1" applyFill="1" applyAlignment="1">
      <alignment horizontal="center" vertical="center"/>
    </xf>
    <xf numFmtId="44" fontId="60" fillId="95" borderId="0" xfId="1" applyFont="1" applyFill="1" applyBorder="1" applyAlignment="1" applyProtection="1">
      <alignment horizontal="center" vertical="center" textRotation="90" wrapText="1"/>
    </xf>
    <xf numFmtId="167" fontId="60" fillId="95" borderId="0" xfId="1" applyNumberFormat="1" applyFont="1" applyFill="1" applyBorder="1" applyAlignment="1">
      <alignment vertical="center"/>
    </xf>
    <xf numFmtId="44" fontId="60" fillId="95" borderId="0" xfId="1" applyFont="1" applyFill="1" applyBorder="1" applyAlignment="1">
      <alignment vertical="center"/>
    </xf>
    <xf numFmtId="0" fontId="69" fillId="98" borderId="0" xfId="0" applyFont="1" applyFill="1" applyAlignment="1">
      <alignment horizontal="center" vertical="center"/>
    </xf>
    <xf numFmtId="49" fontId="109" fillId="96" borderId="0" xfId="0" applyNumberFormat="1" applyFont="1" applyFill="1" applyAlignment="1">
      <alignment horizontal="center" vertical="center" textRotation="90" wrapText="1"/>
    </xf>
    <xf numFmtId="0" fontId="58" fillId="95" borderId="0" xfId="0" applyFont="1" applyFill="1"/>
    <xf numFmtId="44" fontId="60" fillId="95" borderId="0" xfId="1" applyFont="1" applyFill="1" applyBorder="1" applyProtection="1"/>
    <xf numFmtId="44" fontId="60" fillId="95" borderId="1" xfId="1" applyFont="1" applyFill="1" applyBorder="1" applyAlignment="1">
      <alignment horizontal="center" vertical="center"/>
    </xf>
    <xf numFmtId="44" fontId="60" fillId="95" borderId="1" xfId="1" applyFont="1" applyFill="1" applyBorder="1"/>
    <xf numFmtId="0" fontId="0" fillId="93" borderId="0" xfId="0" applyFill="1" applyAlignment="1">
      <alignment horizontal="center" vertical="center"/>
    </xf>
    <xf numFmtId="0" fontId="61" fillId="102" borderId="0" xfId="0" applyFont="1" applyFill="1" applyAlignment="1">
      <alignment horizontal="center" vertical="center"/>
    </xf>
    <xf numFmtId="0" fontId="62" fillId="102" borderId="0" xfId="0" applyFont="1" applyFill="1" applyAlignment="1">
      <alignment horizontal="center" vertical="center"/>
    </xf>
    <xf numFmtId="0" fontId="61" fillId="102" borderId="0" xfId="0" applyFont="1" applyFill="1" applyAlignment="1">
      <alignment horizontal="center" vertical="center" wrapText="1"/>
    </xf>
    <xf numFmtId="0" fontId="62" fillId="102" borderId="0" xfId="0" applyFont="1" applyFill="1" applyAlignment="1">
      <alignment horizontal="center" vertical="center" wrapText="1"/>
    </xf>
    <xf numFmtId="0" fontId="1" fillId="102" borderId="0" xfId="0" applyFont="1" applyFill="1" applyAlignment="1">
      <alignment horizontal="center" vertical="center" wrapText="1"/>
    </xf>
    <xf numFmtId="0" fontId="20" fillId="102" borderId="0" xfId="0" applyFont="1" applyFill="1" applyAlignment="1">
      <alignment horizontal="center" vertical="center" wrapText="1"/>
    </xf>
    <xf numFmtId="0" fontId="20" fillId="102" borderId="0" xfId="0" applyFont="1" applyFill="1" applyAlignment="1">
      <alignment horizontal="center" vertical="center"/>
    </xf>
    <xf numFmtId="0" fontId="1" fillId="102" borderId="0" xfId="0" applyFont="1" applyFill="1" applyAlignment="1">
      <alignment horizontal="center" vertical="center"/>
    </xf>
    <xf numFmtId="0" fontId="22" fillId="93" borderId="0" xfId="0" applyFont="1" applyFill="1" applyAlignment="1">
      <alignment horizontal="center"/>
    </xf>
    <xf numFmtId="0" fontId="104" fillId="93" borderId="0" xfId="0" applyFont="1" applyFill="1" applyAlignment="1">
      <alignment horizontal="center"/>
    </xf>
    <xf numFmtId="0" fontId="23" fillId="93" borderId="0" xfId="0" applyFont="1" applyFill="1" applyAlignment="1">
      <alignment horizontal="center"/>
    </xf>
    <xf numFmtId="0" fontId="98" fillId="93" borderId="0" xfId="0" applyFont="1" applyFill="1" applyAlignment="1">
      <alignment horizontal="center" vertical="center"/>
    </xf>
    <xf numFmtId="0" fontId="78" fillId="93" borderId="0" xfId="0" applyFont="1" applyFill="1" applyAlignment="1">
      <alignment horizontal="center"/>
    </xf>
    <xf numFmtId="0" fontId="70" fillId="93" borderId="0" xfId="0" applyFont="1" applyFill="1" applyAlignment="1">
      <alignment horizontal="center"/>
    </xf>
    <xf numFmtId="0" fontId="0" fillId="93" borderId="0" xfId="0" applyFill="1"/>
    <xf numFmtId="0" fontId="58" fillId="93" borderId="0" xfId="0" applyFont="1" applyFill="1" applyAlignment="1">
      <alignment horizontal="center"/>
    </xf>
    <xf numFmtId="0" fontId="2" fillId="93" borderId="0" xfId="0" applyFont="1" applyFill="1" applyAlignment="1">
      <alignment horizontal="center"/>
    </xf>
    <xf numFmtId="0" fontId="60" fillId="93" borderId="0" xfId="0" applyFont="1" applyFill="1" applyAlignment="1">
      <alignment horizontal="center" vertical="center"/>
    </xf>
    <xf numFmtId="0" fontId="71" fillId="93" borderId="0" xfId="0" applyFont="1" applyFill="1"/>
    <xf numFmtId="0" fontId="0" fillId="93" borderId="39" xfId="0" applyFill="1" applyBorder="1"/>
    <xf numFmtId="0" fontId="20" fillId="93" borderId="0" xfId="0" applyFont="1" applyFill="1"/>
    <xf numFmtId="0" fontId="15" fillId="93" borderId="0" xfId="0" applyFont="1" applyFill="1" applyAlignment="1">
      <alignment horizontal="center" vertical="center"/>
    </xf>
    <xf numFmtId="0" fontId="66" fillId="93" borderId="0" xfId="0" applyFont="1" applyFill="1" applyAlignment="1">
      <alignment horizontal="center" vertical="center"/>
    </xf>
    <xf numFmtId="0" fontId="110" fillId="93" borderId="0" xfId="0" applyFont="1" applyFill="1" applyAlignment="1">
      <alignment horizontal="center" vertical="center"/>
    </xf>
    <xf numFmtId="0" fontId="95" fillId="93" borderId="0" xfId="0" applyFont="1" applyFill="1" applyAlignment="1">
      <alignment horizontal="center" vertical="center"/>
    </xf>
    <xf numFmtId="0" fontId="33" fillId="93" borderId="0" xfId="0" applyFont="1" applyFill="1" applyAlignment="1">
      <alignment horizontal="center" vertical="center" wrapText="1"/>
    </xf>
    <xf numFmtId="0" fontId="83" fillId="93" borderId="0" xfId="0" applyFont="1" applyFill="1" applyAlignment="1">
      <alignment horizontal="center" vertical="center"/>
    </xf>
    <xf numFmtId="0" fontId="111" fillId="93" borderId="0" xfId="0" applyFont="1" applyFill="1" applyAlignment="1">
      <alignment horizontal="center" vertical="center"/>
    </xf>
    <xf numFmtId="49" fontId="13" fillId="103" borderId="0" xfId="0" applyNumberFormat="1" applyFont="1" applyFill="1" applyAlignment="1">
      <alignment horizontal="center" vertical="center" textRotation="90" wrapText="1"/>
    </xf>
    <xf numFmtId="49" fontId="91" fillId="103" borderId="0" xfId="0" applyNumberFormat="1" applyFont="1" applyFill="1" applyAlignment="1">
      <alignment horizontal="center" vertical="center" wrapText="1"/>
    </xf>
    <xf numFmtId="44" fontId="60" fillId="93" borderId="0" xfId="1" applyFont="1" applyFill="1" applyBorder="1" applyAlignment="1" applyProtection="1">
      <alignment horizontal="center" vertical="center"/>
    </xf>
    <xf numFmtId="49" fontId="30" fillId="103" borderId="0" xfId="0" applyNumberFormat="1" applyFont="1" applyFill="1" applyAlignment="1">
      <alignment horizontal="center" vertical="center" wrapText="1"/>
    </xf>
    <xf numFmtId="0" fontId="26" fillId="84" borderId="13" xfId="0" applyFont="1" applyFill="1" applyBorder="1" applyAlignment="1" applyProtection="1">
      <alignment horizontal="center" vertical="center"/>
      <protection locked="0"/>
    </xf>
    <xf numFmtId="44" fontId="20" fillId="93" borderId="0" xfId="0" applyNumberFormat="1" applyFont="1" applyFill="1" applyAlignment="1">
      <alignment horizontal="center" vertical="center"/>
    </xf>
    <xf numFmtId="0" fontId="3" fillId="93" borderId="0" xfId="0" applyFont="1" applyFill="1" applyAlignment="1">
      <alignment horizontal="center" vertical="center"/>
    </xf>
    <xf numFmtId="0" fontId="26" fillId="86" borderId="13" xfId="0" applyFont="1" applyFill="1" applyBorder="1" applyAlignment="1" applyProtection="1">
      <alignment horizontal="center" vertical="center"/>
      <protection locked="0"/>
    </xf>
    <xf numFmtId="0" fontId="112" fillId="103" borderId="0" xfId="0" applyFont="1" applyFill="1" applyAlignment="1">
      <alignment horizontal="center" vertical="center"/>
    </xf>
    <xf numFmtId="49" fontId="30" fillId="103" borderId="0" xfId="0" applyNumberFormat="1" applyFont="1" applyFill="1" applyAlignment="1" applyProtection="1">
      <alignment horizontal="center" vertical="center" wrapText="1"/>
      <protection locked="0"/>
    </xf>
    <xf numFmtId="49" fontId="113" fillId="103" borderId="0" xfId="0" applyNumberFormat="1" applyFont="1" applyFill="1" applyAlignment="1">
      <alignment horizontal="center" vertical="center" wrapText="1"/>
    </xf>
    <xf numFmtId="49" fontId="42" fillId="103" borderId="0" xfId="0" applyNumberFormat="1" applyFont="1" applyFill="1" applyAlignment="1">
      <alignment horizontal="center" vertical="center" wrapText="1"/>
    </xf>
    <xf numFmtId="0" fontId="24" fillId="93" borderId="0" xfId="0" applyFont="1" applyFill="1" applyAlignment="1">
      <alignment horizontal="center" vertical="center"/>
    </xf>
    <xf numFmtId="0" fontId="16" fillId="93" borderId="0" xfId="0" applyFont="1" applyFill="1" applyAlignment="1">
      <alignment horizontal="center" vertical="center"/>
    </xf>
    <xf numFmtId="0" fontId="16" fillId="93" borderId="0" xfId="0" applyFont="1" applyFill="1" applyAlignment="1" applyProtection="1">
      <alignment horizontal="center" vertical="center"/>
      <protection locked="0"/>
    </xf>
    <xf numFmtId="0" fontId="20" fillId="93" borderId="0" xfId="0" applyFont="1" applyFill="1" applyAlignment="1">
      <alignment horizontal="center" vertical="center"/>
    </xf>
    <xf numFmtId="0" fontId="33" fillId="93" borderId="0" xfId="0" applyFont="1" applyFill="1" applyAlignment="1">
      <alignment horizontal="center" vertical="center"/>
    </xf>
    <xf numFmtId="44" fontId="0" fillId="93" borderId="0" xfId="1" applyFont="1" applyFill="1" applyBorder="1" applyAlignment="1" applyProtection="1">
      <alignment horizontal="center" vertical="center" wrapText="1"/>
    </xf>
    <xf numFmtId="44" fontId="0" fillId="93" borderId="0" xfId="1" applyFont="1" applyFill="1" applyBorder="1" applyAlignment="1" applyProtection="1">
      <alignment horizontal="center" vertical="center" wrapText="1"/>
      <protection locked="0"/>
    </xf>
    <xf numFmtId="0" fontId="2" fillId="93" borderId="0" xfId="0" applyFont="1" applyFill="1"/>
    <xf numFmtId="49" fontId="30" fillId="103" borderId="0" xfId="1" applyNumberFormat="1" applyFont="1" applyFill="1" applyAlignment="1" applyProtection="1">
      <alignment horizontal="center" vertical="center" wrapText="1"/>
    </xf>
    <xf numFmtId="0" fontId="1" fillId="102" borderId="0" xfId="0" applyFont="1" applyFill="1" applyAlignment="1" applyProtection="1">
      <alignment horizontal="center" vertical="center"/>
      <protection locked="0"/>
    </xf>
    <xf numFmtId="0" fontId="70" fillId="93" borderId="0" xfId="0" applyFont="1" applyFill="1" applyAlignment="1">
      <alignment horizontal="center" vertical="center"/>
    </xf>
    <xf numFmtId="0" fontId="70" fillId="93" borderId="0" xfId="0" applyFont="1" applyFill="1" applyAlignment="1" applyProtection="1">
      <alignment horizontal="center"/>
      <protection locked="0"/>
    </xf>
    <xf numFmtId="0" fontId="9" fillId="93" borderId="0" xfId="0" applyFont="1" applyFill="1" applyProtection="1">
      <protection locked="0"/>
    </xf>
    <xf numFmtId="0" fontId="3" fillId="93" borderId="0" xfId="0" applyFont="1" applyFill="1" applyProtection="1">
      <protection locked="0"/>
    </xf>
    <xf numFmtId="0" fontId="25" fillId="93" borderId="0" xfId="0" applyFont="1" applyFill="1" applyAlignment="1">
      <alignment horizontal="center" vertical="center"/>
    </xf>
    <xf numFmtId="0" fontId="114" fillId="93" borderId="0" xfId="0" applyFont="1" applyFill="1" applyAlignment="1">
      <alignment horizontal="center" vertical="center"/>
    </xf>
    <xf numFmtId="0" fontId="95" fillId="93" borderId="0" xfId="0" applyFont="1" applyFill="1" applyAlignment="1" applyProtection="1">
      <alignment horizontal="center" vertical="center"/>
      <protection locked="0"/>
    </xf>
    <xf numFmtId="0" fontId="74" fillId="93" borderId="0" xfId="0" applyFont="1" applyFill="1" applyAlignment="1">
      <alignment horizontal="center" vertical="center"/>
    </xf>
    <xf numFmtId="49" fontId="14" fillId="103" borderId="0" xfId="0" applyNumberFormat="1" applyFont="1" applyFill="1" applyAlignment="1">
      <alignment horizontal="center" vertical="center" wrapText="1"/>
    </xf>
    <xf numFmtId="44" fontId="3" fillId="93" borderId="0" xfId="1" applyFont="1" applyFill="1" applyBorder="1" applyAlignment="1" applyProtection="1">
      <alignment horizontal="center" vertical="center"/>
    </xf>
    <xf numFmtId="0" fontId="26" fillId="84" borderId="52" xfId="0" applyFont="1" applyFill="1" applyBorder="1" applyAlignment="1" applyProtection="1">
      <alignment horizontal="center" vertical="center"/>
      <protection locked="0"/>
    </xf>
    <xf numFmtId="0" fontId="3" fillId="93" borderId="0" xfId="0" applyFont="1" applyFill="1" applyAlignment="1" applyProtection="1">
      <alignment horizontal="center" vertical="center"/>
      <protection locked="0"/>
    </xf>
    <xf numFmtId="165" fontId="3" fillId="93" borderId="0" xfId="0" applyNumberFormat="1" applyFont="1" applyFill="1" applyAlignment="1">
      <alignment horizontal="center" vertical="center"/>
    </xf>
    <xf numFmtId="0" fontId="26" fillId="86" borderId="52" xfId="0" applyFont="1" applyFill="1" applyBorder="1" applyAlignment="1" applyProtection="1">
      <alignment horizontal="center" vertical="center"/>
      <protection locked="0"/>
    </xf>
    <xf numFmtId="167" fontId="0" fillId="93" borderId="0" xfId="1" applyNumberFormat="1" applyFont="1" applyFill="1" applyBorder="1" applyAlignment="1">
      <alignment vertical="center"/>
    </xf>
    <xf numFmtId="44" fontId="0" fillId="93" borderId="0" xfId="1" applyFont="1" applyFill="1" applyBorder="1" applyAlignment="1">
      <alignment vertical="center"/>
    </xf>
    <xf numFmtId="0" fontId="33" fillId="93" borderId="0" xfId="0" applyFont="1" applyFill="1" applyAlignment="1" applyProtection="1">
      <alignment horizontal="center" vertical="center"/>
      <protection locked="0"/>
    </xf>
    <xf numFmtId="49" fontId="32" fillId="103" borderId="0" xfId="0" applyNumberFormat="1" applyFont="1" applyFill="1" applyAlignment="1">
      <alignment horizontal="center" vertical="center" wrapText="1"/>
    </xf>
    <xf numFmtId="49" fontId="31" fillId="103" borderId="0" xfId="0" applyNumberFormat="1" applyFont="1" applyFill="1" applyAlignment="1">
      <alignment horizontal="center" vertical="center" wrapText="1"/>
    </xf>
    <xf numFmtId="0" fontId="3" fillId="95" borderId="1" xfId="0" applyFont="1" applyFill="1" applyBorder="1" applyAlignment="1">
      <alignment horizontal="center" vertical="center"/>
    </xf>
    <xf numFmtId="0" fontId="37" fillId="94" borderId="0" xfId="4" applyFont="1" applyFill="1" applyAlignment="1">
      <alignment horizontal="center" vertical="center" wrapText="1"/>
    </xf>
    <xf numFmtId="0" fontId="117" fillId="94" borderId="0" xfId="4" applyFont="1" applyFill="1" applyAlignment="1">
      <alignment horizontal="center" vertical="center" wrapText="1"/>
    </xf>
    <xf numFmtId="0" fontId="69" fillId="95" borderId="0" xfId="0" applyFont="1" applyFill="1" applyAlignment="1" applyProtection="1">
      <alignment horizontal="center" vertical="center"/>
      <protection locked="0"/>
    </xf>
    <xf numFmtId="0" fontId="118" fillId="95" borderId="0" xfId="0" applyFont="1" applyFill="1" applyAlignment="1">
      <alignment vertical="center"/>
    </xf>
    <xf numFmtId="0" fontId="69" fillId="95" borderId="0" xfId="0" applyFont="1" applyFill="1" applyAlignment="1">
      <alignment horizontal="center" vertical="center"/>
    </xf>
    <xf numFmtId="165" fontId="69" fillId="95" borderId="0" xfId="0" applyNumberFormat="1" applyFont="1" applyFill="1" applyAlignment="1">
      <alignment horizontal="center" vertical="center"/>
    </xf>
    <xf numFmtId="44" fontId="46" fillId="84" borderId="0" xfId="1" applyFont="1" applyFill="1" applyBorder="1" applyAlignment="1" applyProtection="1">
      <alignment horizontal="center" vertical="center" wrapText="1"/>
    </xf>
    <xf numFmtId="0" fontId="26" fillId="95" borderId="3" xfId="0" applyFont="1" applyFill="1" applyBorder="1" applyAlignment="1" applyProtection="1">
      <alignment horizontal="center" vertical="center"/>
      <protection locked="0"/>
    </xf>
    <xf numFmtId="9" fontId="3" fillId="93" borderId="0" xfId="0" applyNumberFormat="1" applyFont="1" applyFill="1" applyAlignment="1">
      <alignment horizontal="right" vertical="center"/>
    </xf>
    <xf numFmtId="44" fontId="33" fillId="95" borderId="0" xfId="1" applyFont="1" applyFill="1" applyAlignment="1" applyProtection="1">
      <alignment horizontal="center" vertical="center"/>
    </xf>
    <xf numFmtId="49" fontId="17" fillId="96" borderId="0" xfId="1" applyNumberFormat="1" applyFont="1" applyFill="1" applyAlignment="1" applyProtection="1">
      <alignment horizontal="center" vertical="center" textRotation="90" wrapText="1"/>
    </xf>
    <xf numFmtId="0" fontId="94" fillId="86" borderId="3" xfId="0" applyFont="1" applyFill="1" applyBorder="1" applyAlignment="1" applyProtection="1">
      <alignment horizontal="center" vertical="center"/>
      <protection locked="0"/>
    </xf>
    <xf numFmtId="0" fontId="33" fillId="95" borderId="0" xfId="0" applyFont="1" applyFill="1" applyAlignment="1">
      <alignment horizontal="center" vertical="center"/>
    </xf>
    <xf numFmtId="165" fontId="33" fillId="95" borderId="0" xfId="0" applyNumberFormat="1" applyFont="1" applyFill="1" applyAlignment="1">
      <alignment horizontal="center" vertical="center"/>
    </xf>
    <xf numFmtId="0" fontId="15" fillId="96" borderId="0" xfId="0" applyFont="1" applyFill="1"/>
    <xf numFmtId="49" fontId="119" fillId="96" borderId="0" xfId="0" applyNumberFormat="1" applyFont="1" applyFill="1" applyAlignment="1">
      <alignment horizontal="center" vertical="center" textRotation="90" wrapText="1"/>
    </xf>
    <xf numFmtId="0" fontId="120" fillId="104" borderId="0" xfId="0" applyFont="1" applyFill="1" applyAlignment="1">
      <alignment horizontal="left" vertical="center" wrapText="1"/>
    </xf>
    <xf numFmtId="0" fontId="121" fillId="104" borderId="0" xfId="0" applyFont="1" applyFill="1"/>
    <xf numFmtId="0" fontId="121" fillId="104" borderId="0" xfId="0" applyFont="1" applyFill="1" applyProtection="1">
      <protection locked="0"/>
    </xf>
    <xf numFmtId="0" fontId="121" fillId="104" borderId="53" xfId="0" applyFont="1" applyFill="1" applyBorder="1" applyProtection="1">
      <protection locked="0"/>
    </xf>
    <xf numFmtId="0" fontId="122" fillId="104" borderId="0" xfId="0" applyFont="1" applyFill="1"/>
    <xf numFmtId="0" fontId="5" fillId="96" borderId="0" xfId="0" applyFont="1" applyFill="1"/>
    <xf numFmtId="44" fontId="7" fillId="96" borderId="0" xfId="0" applyNumberFormat="1" applyFont="1" applyFill="1" applyAlignment="1">
      <alignment horizontal="center" vertical="center"/>
    </xf>
    <xf numFmtId="49" fontId="123" fillId="96" borderId="0" xfId="0" applyNumberFormat="1" applyFont="1" applyFill="1" applyAlignment="1">
      <alignment horizontal="center" vertical="center" textRotation="90" wrapText="1"/>
    </xf>
    <xf numFmtId="0" fontId="7" fillId="96" borderId="0" xfId="0" applyFont="1" applyFill="1" applyAlignment="1" applyProtection="1">
      <alignment horizontal="center" vertical="center"/>
      <protection locked="0"/>
    </xf>
    <xf numFmtId="165" fontId="7" fillId="96" borderId="0" xfId="0" applyNumberFormat="1" applyFont="1" applyFill="1" applyAlignment="1">
      <alignment horizontal="center" vertical="center"/>
    </xf>
    <xf numFmtId="0" fontId="124" fillId="96" borderId="0" xfId="0" applyFont="1" applyFill="1"/>
    <xf numFmtId="0" fontId="120" fillId="104" borderId="0" xfId="0" applyFont="1" applyFill="1" applyAlignment="1">
      <alignment horizontal="left" vertical="center"/>
    </xf>
    <xf numFmtId="44" fontId="46" fillId="104" borderId="0" xfId="0" applyNumberFormat="1" applyFont="1" applyFill="1" applyAlignment="1">
      <alignment horizontal="center" vertical="center" wrapText="1"/>
    </xf>
    <xf numFmtId="0" fontId="55" fillId="95" borderId="0" xfId="0" applyFont="1" applyFill="1" applyAlignment="1">
      <alignment wrapText="1"/>
    </xf>
    <xf numFmtId="0" fontId="121" fillId="104" borderId="0" xfId="0" applyFont="1" applyFill="1" applyAlignment="1">
      <alignment wrapText="1"/>
    </xf>
    <xf numFmtId="44" fontId="46" fillId="104" borderId="54" xfId="0" applyNumberFormat="1" applyFont="1" applyFill="1" applyBorder="1" applyAlignment="1">
      <alignment horizontal="center" vertical="center" wrapText="1"/>
    </xf>
    <xf numFmtId="0" fontId="126" fillId="95" borderId="0" xfId="0" applyFont="1" applyFill="1" applyAlignment="1">
      <alignment horizontal="left" vertical="center"/>
    </xf>
    <xf numFmtId="9" fontId="126" fillId="94" borderId="0" xfId="4" applyNumberFormat="1" applyFont="1" applyFill="1" applyAlignment="1">
      <alignment horizontal="center" vertical="center" wrapText="1"/>
    </xf>
    <xf numFmtId="0" fontId="39" fillId="105" borderId="3" xfId="0" applyFont="1" applyFill="1" applyBorder="1" applyAlignment="1" applyProtection="1">
      <alignment horizontal="center" vertical="center"/>
      <protection locked="0"/>
    </xf>
    <xf numFmtId="49" fontId="131" fillId="96" borderId="0" xfId="0" applyNumberFormat="1" applyFont="1" applyFill="1" applyAlignment="1">
      <alignment horizontal="center" vertical="center" wrapText="1"/>
    </xf>
    <xf numFmtId="49" fontId="56" fillId="96" borderId="0" xfId="0" applyNumberFormat="1" applyFont="1" applyFill="1" applyAlignment="1">
      <alignment horizontal="center" vertical="center" wrapText="1"/>
    </xf>
    <xf numFmtId="0" fontId="112" fillId="95" borderId="0" xfId="0" applyFont="1" applyFill="1" applyAlignment="1">
      <alignment horizontal="center" vertical="center"/>
    </xf>
    <xf numFmtId="44" fontId="89" fillId="95" borderId="0" xfId="1" applyFont="1" applyFill="1" applyBorder="1" applyAlignment="1" applyProtection="1">
      <alignment horizontal="center" vertical="center"/>
    </xf>
    <xf numFmtId="0" fontId="133" fillId="95" borderId="0" xfId="0" applyFont="1" applyFill="1" applyAlignment="1">
      <alignment horizontal="center" vertical="center"/>
    </xf>
    <xf numFmtId="0" fontId="132" fillId="90" borderId="0" xfId="0" applyFont="1" applyFill="1" applyAlignment="1">
      <alignment horizontal="center" vertical="center"/>
    </xf>
    <xf numFmtId="44" fontId="89" fillId="95" borderId="0" xfId="1" applyFont="1" applyFill="1" applyAlignment="1" applyProtection="1">
      <alignment horizontal="center" vertical="center"/>
    </xf>
    <xf numFmtId="0" fontId="89" fillId="90" borderId="0" xfId="0" applyFont="1" applyFill="1" applyAlignment="1">
      <alignment horizontal="center" vertical="center"/>
    </xf>
    <xf numFmtId="0" fontId="89" fillId="95" borderId="0" xfId="0" applyFont="1" applyFill="1" applyAlignment="1">
      <alignment horizontal="center" vertical="center"/>
    </xf>
    <xf numFmtId="0" fontId="7" fillId="96" borderId="54" xfId="0" applyFont="1" applyFill="1" applyBorder="1" applyAlignment="1">
      <alignment horizontal="center" vertical="center"/>
    </xf>
    <xf numFmtId="44" fontId="0" fillId="84" borderId="0" xfId="1" applyFont="1" applyFill="1" applyBorder="1" applyAlignment="1" applyProtection="1">
      <alignment horizontal="center"/>
    </xf>
    <xf numFmtId="0" fontId="129" fillId="84" borderId="0" xfId="0" applyFont="1" applyFill="1" applyAlignment="1">
      <alignment horizontal="center" vertical="center"/>
    </xf>
    <xf numFmtId="0" fontId="24" fillId="99" borderId="0" xfId="0" applyFont="1" applyFill="1" applyAlignment="1">
      <alignment horizontal="left" vertical="center" wrapText="1"/>
    </xf>
    <xf numFmtId="0" fontId="24" fillId="24" borderId="0" xfId="0" applyFont="1" applyFill="1" applyAlignment="1">
      <alignment horizontal="left" vertical="center"/>
    </xf>
    <xf numFmtId="44" fontId="33" fillId="24" borderId="0" xfId="0" applyNumberFormat="1" applyFont="1" applyFill="1" applyAlignment="1">
      <alignment horizontal="center" vertical="center"/>
    </xf>
    <xf numFmtId="44" fontId="16" fillId="24" borderId="0" xfId="0" applyNumberFormat="1" applyFont="1" applyFill="1" applyAlignment="1">
      <alignment horizontal="center" vertical="center"/>
    </xf>
    <xf numFmtId="0" fontId="16" fillId="24" borderId="0" xfId="0" applyFont="1" applyFill="1" applyProtection="1">
      <protection locked="0"/>
    </xf>
    <xf numFmtId="0" fontId="33" fillId="24" borderId="0" xfId="0" applyFont="1" applyFill="1" applyAlignment="1">
      <alignment vertical="center"/>
    </xf>
    <xf numFmtId="0" fontId="84" fillId="24" borderId="0" xfId="0" applyFont="1" applyFill="1"/>
    <xf numFmtId="0" fontId="20" fillId="24" borderId="0" xfId="0" applyFont="1" applyFill="1" applyAlignment="1">
      <alignment horizontal="center" vertical="center"/>
    </xf>
    <xf numFmtId="0" fontId="33" fillId="24" borderId="0" xfId="0" applyFont="1" applyFill="1" applyProtection="1">
      <protection locked="0"/>
    </xf>
    <xf numFmtId="2" fontId="33" fillId="24" borderId="0" xfId="0" applyNumberFormat="1" applyFont="1" applyFill="1"/>
    <xf numFmtId="0" fontId="33" fillId="24" borderId="0" xfId="0" applyFont="1" applyFill="1" applyAlignment="1">
      <alignment horizontal="center" vertical="center"/>
    </xf>
    <xf numFmtId="0" fontId="16" fillId="24" borderId="0" xfId="0" applyFont="1" applyFill="1" applyAlignment="1">
      <alignment horizontal="center" vertical="center"/>
    </xf>
    <xf numFmtId="0" fontId="16" fillId="24" borderId="0" xfId="0" applyFont="1" applyFill="1"/>
    <xf numFmtId="0" fontId="33" fillId="24" borderId="0" xfId="0" applyFont="1" applyFill="1"/>
    <xf numFmtId="0" fontId="33" fillId="24" borderId="0" xfId="0" applyFont="1" applyFill="1" applyAlignment="1" applyProtection="1">
      <alignment horizontal="center" vertical="center"/>
      <protection locked="0"/>
    </xf>
    <xf numFmtId="0" fontId="69" fillId="24" borderId="0" xfId="0" applyFont="1" applyFill="1" applyAlignment="1">
      <alignment vertical="center"/>
    </xf>
    <xf numFmtId="0" fontId="47" fillId="24" borderId="0" xfId="0" applyFont="1" applyFill="1" applyAlignment="1" applyProtection="1">
      <alignment horizontal="center" vertical="center"/>
      <protection locked="0"/>
    </xf>
    <xf numFmtId="0" fontId="93" fillId="24" borderId="0" xfId="0" applyFont="1" applyFill="1" applyAlignment="1">
      <alignment horizontal="center" vertical="center"/>
    </xf>
    <xf numFmtId="0" fontId="62" fillId="96" borderId="0" xfId="0" applyFont="1" applyFill="1" applyAlignment="1">
      <alignment horizontal="center"/>
    </xf>
    <xf numFmtId="0" fontId="3" fillId="95" borderId="0" xfId="0" applyFont="1" applyFill="1" applyAlignment="1">
      <alignment horizontal="center" vertical="center" wrapText="1"/>
    </xf>
    <xf numFmtId="164" fontId="3" fillId="93" borderId="35" xfId="2" applyFont="1" applyFill="1" applyBorder="1" applyAlignment="1" applyProtection="1">
      <alignment horizontal="center" vertical="center" wrapText="1"/>
    </xf>
    <xf numFmtId="166" fontId="3" fillId="93" borderId="35" xfId="0" applyNumberFormat="1" applyFont="1" applyFill="1" applyBorder="1" applyAlignment="1">
      <alignment horizontal="center" vertical="center"/>
    </xf>
    <xf numFmtId="44" fontId="3" fillId="93" borderId="36" xfId="0" applyNumberFormat="1" applyFont="1" applyFill="1" applyBorder="1" applyAlignment="1">
      <alignment horizontal="center" vertical="center"/>
    </xf>
    <xf numFmtId="0" fontId="1" fillId="93" borderId="27" xfId="0" applyFont="1" applyFill="1" applyBorder="1" applyAlignment="1">
      <alignment horizontal="center" vertical="center"/>
    </xf>
    <xf numFmtId="169" fontId="3" fillId="93" borderId="35" xfId="2" applyNumberFormat="1" applyFont="1" applyFill="1" applyBorder="1" applyAlignment="1" applyProtection="1">
      <alignment horizontal="center" vertical="center"/>
    </xf>
    <xf numFmtId="169" fontId="3" fillId="93" borderId="3" xfId="2" applyNumberFormat="1" applyFont="1" applyFill="1" applyBorder="1" applyAlignment="1" applyProtection="1">
      <alignment horizontal="center" vertical="center"/>
    </xf>
    <xf numFmtId="169" fontId="3" fillId="93" borderId="19" xfId="0" applyNumberFormat="1" applyFont="1" applyFill="1" applyBorder="1" applyAlignment="1">
      <alignment horizontal="center" vertical="center"/>
    </xf>
    <xf numFmtId="0" fontId="135" fillId="86" borderId="3" xfId="0" applyFont="1" applyFill="1" applyBorder="1" applyAlignment="1" applyProtection="1">
      <alignment horizontal="center" vertical="center"/>
      <protection locked="0"/>
    </xf>
    <xf numFmtId="0" fontId="135" fillId="84" borderId="3" xfId="0" applyFont="1" applyFill="1" applyBorder="1" applyAlignment="1" applyProtection="1">
      <alignment horizontal="center" vertical="center"/>
      <protection locked="0"/>
    </xf>
    <xf numFmtId="0" fontId="136" fillId="95" borderId="3" xfId="0" applyFont="1" applyFill="1" applyBorder="1" applyAlignment="1" applyProtection="1">
      <alignment horizontal="center" vertical="center"/>
      <protection locked="0"/>
    </xf>
    <xf numFmtId="0" fontId="137" fillId="84" borderId="3" xfId="0" applyFont="1" applyFill="1" applyBorder="1" applyAlignment="1" applyProtection="1">
      <alignment horizontal="center" vertical="center"/>
      <protection locked="0"/>
    </xf>
    <xf numFmtId="0" fontId="137" fillId="86" borderId="3" xfId="0" applyFont="1" applyFill="1" applyBorder="1" applyAlignment="1" applyProtection="1">
      <alignment horizontal="center" vertical="center"/>
      <protection locked="0"/>
    </xf>
    <xf numFmtId="0" fontId="137" fillId="95" borderId="3" xfId="0" applyFont="1" applyFill="1" applyBorder="1" applyAlignment="1" applyProtection="1">
      <alignment horizontal="center" vertical="center"/>
      <protection locked="0"/>
    </xf>
    <xf numFmtId="0" fontId="137" fillId="105" borderId="3" xfId="0" applyFont="1" applyFill="1" applyBorder="1" applyAlignment="1" applyProtection="1">
      <alignment horizontal="center" vertical="center"/>
      <protection locked="0"/>
    </xf>
    <xf numFmtId="0" fontId="137" fillId="84" borderId="35" xfId="0" applyFont="1" applyFill="1" applyBorder="1" applyAlignment="1" applyProtection="1">
      <alignment horizontal="center" vertical="center"/>
      <protection locked="0"/>
    </xf>
    <xf numFmtId="0" fontId="137" fillId="86" borderId="49" xfId="0" applyFont="1" applyFill="1" applyBorder="1" applyAlignment="1" applyProtection="1">
      <alignment horizontal="center" vertical="center"/>
      <protection locked="0"/>
    </xf>
    <xf numFmtId="0" fontId="137" fillId="84" borderId="7" xfId="0" applyFont="1" applyFill="1" applyBorder="1" applyAlignment="1" applyProtection="1">
      <alignment horizontal="center" vertical="center"/>
      <protection locked="0"/>
    </xf>
    <xf numFmtId="0" fontId="137" fillId="84" borderId="12" xfId="0" applyFont="1" applyFill="1" applyBorder="1" applyAlignment="1" applyProtection="1">
      <alignment horizontal="center" vertical="center"/>
      <protection locked="0"/>
    </xf>
    <xf numFmtId="0" fontId="137" fillId="84" borderId="10" xfId="0" applyFont="1" applyFill="1" applyBorder="1" applyAlignment="1" applyProtection="1">
      <alignment horizontal="center" vertical="center"/>
      <protection locked="0"/>
    </xf>
    <xf numFmtId="0" fontId="137" fillId="84" borderId="11" xfId="0" applyFont="1" applyFill="1" applyBorder="1" applyAlignment="1" applyProtection="1">
      <alignment horizontal="center" vertical="center"/>
      <protection locked="0"/>
    </xf>
    <xf numFmtId="0" fontId="137" fillId="86" borderId="12" xfId="0" applyFont="1" applyFill="1" applyBorder="1" applyAlignment="1" applyProtection="1">
      <alignment horizontal="center" vertical="center"/>
      <protection locked="0"/>
    </xf>
    <xf numFmtId="0" fontId="137" fillId="86" borderId="18" xfId="0" applyFont="1" applyFill="1" applyBorder="1" applyAlignment="1" applyProtection="1">
      <alignment horizontal="center" vertical="center"/>
      <protection locked="0"/>
    </xf>
    <xf numFmtId="0" fontId="137" fillId="84" borderId="18" xfId="0" applyFont="1" applyFill="1" applyBorder="1" applyAlignment="1" applyProtection="1">
      <alignment horizontal="center" vertical="center"/>
      <protection locked="0"/>
    </xf>
    <xf numFmtId="0" fontId="137" fillId="86" borderId="46" xfId="0" applyFont="1" applyFill="1" applyBorder="1" applyAlignment="1" applyProtection="1">
      <alignment horizontal="center" vertical="center"/>
      <protection locked="0"/>
    </xf>
    <xf numFmtId="0" fontId="137" fillId="86" borderId="23" xfId="0" applyFont="1" applyFill="1" applyBorder="1" applyAlignment="1" applyProtection="1">
      <alignment horizontal="center" vertical="center"/>
      <protection locked="0"/>
    </xf>
    <xf numFmtId="0" fontId="137" fillId="86" borderId="24" xfId="0" applyFont="1" applyFill="1" applyBorder="1" applyAlignment="1" applyProtection="1">
      <alignment horizontal="center" vertical="center"/>
      <protection locked="0"/>
    </xf>
    <xf numFmtId="0" fontId="137" fillId="84" borderId="51" xfId="0" applyFont="1" applyFill="1" applyBorder="1" applyAlignment="1" applyProtection="1">
      <alignment horizontal="center" vertical="center"/>
      <protection locked="0"/>
    </xf>
    <xf numFmtId="0" fontId="137" fillId="86" borderId="13" xfId="0" applyFont="1" applyFill="1" applyBorder="1" applyAlignment="1" applyProtection="1">
      <alignment horizontal="center" vertical="center"/>
      <protection locked="0"/>
    </xf>
    <xf numFmtId="0" fontId="137" fillId="84" borderId="13" xfId="0" applyFont="1" applyFill="1" applyBorder="1" applyAlignment="1" applyProtection="1">
      <alignment horizontal="center" vertical="center"/>
      <protection locked="0"/>
    </xf>
    <xf numFmtId="0" fontId="137" fillId="86" borderId="26" xfId="0" applyFont="1" applyFill="1" applyBorder="1" applyAlignment="1" applyProtection="1">
      <alignment horizontal="center" vertical="center"/>
      <protection locked="0"/>
    </xf>
    <xf numFmtId="0" fontId="0" fillId="95" borderId="0" xfId="0" applyFill="1" applyAlignment="1">
      <alignment wrapText="1"/>
    </xf>
    <xf numFmtId="0" fontId="58" fillId="95" borderId="0" xfId="0" applyFont="1" applyFill="1" applyAlignment="1">
      <alignment horizontal="center" wrapText="1"/>
    </xf>
    <xf numFmtId="0" fontId="0" fillId="95" borderId="0" xfId="0" applyFill="1" applyAlignment="1">
      <alignment horizontal="center" vertical="center" wrapText="1"/>
    </xf>
    <xf numFmtId="0" fontId="58" fillId="94" borderId="0" xfId="0" applyFont="1" applyFill="1" applyAlignment="1">
      <alignment horizontal="center" vertical="center" wrapText="1"/>
    </xf>
    <xf numFmtId="0" fontId="22" fillId="95" borderId="0" xfId="0" applyFont="1" applyFill="1" applyAlignment="1">
      <alignment horizontal="center" wrapText="1"/>
    </xf>
    <xf numFmtId="0" fontId="77" fillId="95" borderId="0" xfId="0" applyFont="1" applyFill="1" applyAlignment="1">
      <alignment horizontal="center" wrapText="1"/>
    </xf>
    <xf numFmtId="0" fontId="62" fillId="95" borderId="0" xfId="0" applyFont="1" applyFill="1" applyAlignment="1">
      <alignment horizontal="center" wrapText="1"/>
    </xf>
    <xf numFmtId="0" fontId="15" fillId="95" borderId="0" xfId="0" applyFont="1" applyFill="1" applyAlignment="1">
      <alignment horizontal="center" vertical="center" wrapText="1"/>
    </xf>
    <xf numFmtId="0" fontId="66" fillId="97" borderId="0" xfId="0" applyFont="1" applyFill="1" applyAlignment="1">
      <alignment horizontal="center" vertical="center" wrapText="1"/>
    </xf>
    <xf numFmtId="0" fontId="66" fillId="98" borderId="0" xfId="0" applyFont="1" applyFill="1" applyAlignment="1">
      <alignment horizontal="center" vertical="center" wrapText="1"/>
    </xf>
    <xf numFmtId="0" fontId="66" fillId="99" borderId="0" xfId="0" applyFont="1" applyFill="1" applyAlignment="1">
      <alignment horizontal="center" vertical="center" wrapText="1"/>
    </xf>
    <xf numFmtId="0" fontId="66" fillId="24" borderId="0" xfId="0" applyFont="1" applyFill="1" applyAlignment="1">
      <alignment horizontal="left" vertical="center" wrapText="1"/>
    </xf>
    <xf numFmtId="0" fontId="0" fillId="0" borderId="55" xfId="0" applyBorder="1" applyAlignment="1">
      <alignment horizontal="center"/>
    </xf>
    <xf numFmtId="0" fontId="138" fillId="0" borderId="0" xfId="0" applyFont="1"/>
    <xf numFmtId="0" fontId="98" fillId="95" borderId="0" xfId="0" applyFont="1" applyFill="1" applyAlignment="1">
      <alignment horizontal="center" vertical="center"/>
    </xf>
    <xf numFmtId="49" fontId="115" fillId="96" borderId="0" xfId="5" applyNumberFormat="1" applyFill="1" applyAlignment="1">
      <alignment horizontal="center" vertical="center" wrapText="1"/>
    </xf>
    <xf numFmtId="49" fontId="115" fillId="96" borderId="50" xfId="5" applyNumberFormat="1" applyFill="1" applyBorder="1" applyAlignment="1">
      <alignment horizontal="center" vertical="center" wrapText="1"/>
    </xf>
    <xf numFmtId="49" fontId="115" fillId="103" borderId="0" xfId="5" applyNumberFormat="1" applyFill="1" applyAlignment="1">
      <alignment horizontal="center" vertical="center" wrapText="1"/>
    </xf>
    <xf numFmtId="49" fontId="140" fillId="96" borderId="0" xfId="5" applyNumberFormat="1" applyFont="1" applyFill="1" applyAlignment="1">
      <alignment horizontal="center" vertical="center" wrapText="1"/>
    </xf>
    <xf numFmtId="49" fontId="141" fillId="96" borderId="0" xfId="5" applyNumberFormat="1" applyFont="1" applyFill="1" applyAlignment="1">
      <alignment horizontal="center" vertical="center" wrapText="1"/>
    </xf>
    <xf numFmtId="49" fontId="142" fillId="96" borderId="0" xfId="5" applyNumberFormat="1" applyFont="1" applyFill="1" applyAlignment="1">
      <alignment horizontal="center" vertical="center" wrapText="1"/>
    </xf>
    <xf numFmtId="49" fontId="143" fillId="96" borderId="0" xfId="5" applyNumberFormat="1" applyFont="1" applyFill="1" applyAlignment="1">
      <alignment horizontal="center" vertical="center" wrapText="1"/>
    </xf>
    <xf numFmtId="0" fontId="5" fillId="0" borderId="0" xfId="0" applyFont="1"/>
    <xf numFmtId="49" fontId="145" fillId="96" borderId="0" xfId="5" applyNumberFormat="1" applyFont="1" applyFill="1" applyAlignment="1">
      <alignment horizontal="center" vertical="center" wrapText="1"/>
    </xf>
    <xf numFmtId="49" fontId="145" fillId="96" borderId="50" xfId="5" applyNumberFormat="1" applyFont="1" applyFill="1" applyBorder="1" applyAlignment="1">
      <alignment horizontal="center" vertical="center" wrapText="1"/>
    </xf>
    <xf numFmtId="49" fontId="146" fillId="96" borderId="0" xfId="0" applyNumberFormat="1" applyFont="1" applyFill="1" applyAlignment="1">
      <alignment horizontal="center" vertical="center" wrapText="1"/>
    </xf>
    <xf numFmtId="49" fontId="134" fillId="93" borderId="0" xfId="0" applyNumberFormat="1" applyFont="1" applyFill="1" applyAlignment="1">
      <alignment horizontal="center" vertical="center"/>
    </xf>
    <xf numFmtId="49" fontId="130" fillId="93" borderId="0" xfId="0" applyNumberFormat="1" applyFont="1" applyFill="1" applyAlignment="1">
      <alignment horizontal="center" vertical="center"/>
    </xf>
    <xf numFmtId="0" fontId="0" fillId="83" borderId="26" xfId="0" applyFill="1" applyBorder="1" applyAlignment="1" applyProtection="1">
      <alignment horizontal="left" vertical="center"/>
      <protection locked="0"/>
    </xf>
    <xf numFmtId="0" fontId="0" fillId="83" borderId="27" xfId="0" applyFill="1" applyBorder="1" applyAlignment="1" applyProtection="1">
      <alignment horizontal="left" vertical="center"/>
      <protection locked="0"/>
    </xf>
    <xf numFmtId="0" fontId="0" fillId="83" borderId="28" xfId="0" applyFill="1" applyBorder="1" applyAlignment="1" applyProtection="1">
      <alignment horizontal="left" vertical="center"/>
      <protection locked="0"/>
    </xf>
    <xf numFmtId="0" fontId="3" fillId="93" borderId="13" xfId="0" applyFont="1" applyFill="1" applyBorder="1" applyAlignment="1">
      <alignment horizontal="left"/>
    </xf>
    <xf numFmtId="0" fontId="3" fillId="93" borderId="15" xfId="0" applyFont="1" applyFill="1" applyBorder="1" applyAlignment="1">
      <alignment horizontal="left"/>
    </xf>
    <xf numFmtId="0" fontId="1" fillId="84" borderId="0" xfId="0" applyFont="1" applyFill="1" applyAlignment="1">
      <alignment horizontal="left" vertical="center" wrapText="1"/>
    </xf>
    <xf numFmtId="0" fontId="1" fillId="84" borderId="0" xfId="0" applyFont="1" applyFill="1" applyAlignment="1">
      <alignment horizontal="right" vertical="center"/>
    </xf>
    <xf numFmtId="0" fontId="0" fillId="83" borderId="13" xfId="0" applyFill="1" applyBorder="1" applyAlignment="1" applyProtection="1">
      <alignment horizontal="left" vertical="center"/>
      <protection locked="0"/>
    </xf>
    <xf numFmtId="0" fontId="0" fillId="83" borderId="14" xfId="0" applyFill="1" applyBorder="1" applyAlignment="1" applyProtection="1">
      <alignment horizontal="left" vertical="center"/>
      <protection locked="0"/>
    </xf>
    <xf numFmtId="0" fontId="0" fillId="83" borderId="15" xfId="0" applyFill="1" applyBorder="1" applyAlignment="1" applyProtection="1">
      <alignment horizontal="left" vertical="center"/>
      <protection locked="0"/>
    </xf>
    <xf numFmtId="0" fontId="144" fillId="106" borderId="13" xfId="0" applyFont="1" applyFill="1" applyBorder="1" applyAlignment="1" applyProtection="1">
      <alignment horizontal="left"/>
      <protection locked="0"/>
    </xf>
    <xf numFmtId="0" fontId="144" fillId="106" borderId="14" xfId="0" applyFont="1" applyFill="1" applyBorder="1" applyAlignment="1" applyProtection="1">
      <alignment horizontal="left"/>
      <protection locked="0"/>
    </xf>
    <xf numFmtId="0" fontId="144" fillId="106" borderId="57" xfId="0" applyFont="1" applyFill="1" applyBorder="1" applyAlignment="1" applyProtection="1">
      <alignment horizontal="left"/>
      <protection locked="0"/>
    </xf>
    <xf numFmtId="0" fontId="3" fillId="93" borderId="21" xfId="0" applyFont="1" applyFill="1" applyBorder="1" applyAlignment="1">
      <alignment horizontal="left"/>
    </xf>
    <xf numFmtId="0" fontId="3" fillId="93" borderId="22" xfId="0" applyFont="1" applyFill="1" applyBorder="1" applyAlignment="1">
      <alignment horizontal="left"/>
    </xf>
    <xf numFmtId="0" fontId="144" fillId="106" borderId="26" xfId="0" applyFont="1" applyFill="1" applyBorder="1" applyAlignment="1" applyProtection="1">
      <alignment horizontal="left"/>
      <protection locked="0"/>
    </xf>
    <xf numFmtId="0" fontId="144" fillId="106" borderId="27" xfId="0" applyFont="1" applyFill="1" applyBorder="1" applyAlignment="1" applyProtection="1">
      <alignment horizontal="left"/>
      <protection locked="0"/>
    </xf>
    <xf numFmtId="0" fontId="144" fillId="106" borderId="58" xfId="0" applyFont="1" applyFill="1" applyBorder="1" applyAlignment="1" applyProtection="1">
      <alignment horizontal="left"/>
      <protection locked="0"/>
    </xf>
    <xf numFmtId="0" fontId="1" fillId="93" borderId="4" xfId="0" applyFont="1" applyFill="1" applyBorder="1" applyAlignment="1">
      <alignment horizontal="center"/>
    </xf>
    <xf numFmtId="0" fontId="1" fillId="93" borderId="5" xfId="0" applyFont="1" applyFill="1" applyBorder="1" applyAlignment="1">
      <alignment horizontal="center"/>
    </xf>
    <xf numFmtId="0" fontId="1" fillId="93" borderId="6" xfId="0" applyFont="1" applyFill="1" applyBorder="1" applyAlignment="1">
      <alignment horizontal="center"/>
    </xf>
    <xf numFmtId="0" fontId="0" fillId="83" borderId="51" xfId="0" applyFill="1" applyBorder="1" applyAlignment="1" applyProtection="1">
      <alignment horizontal="left" vertical="center"/>
      <protection locked="0"/>
    </xf>
    <xf numFmtId="0" fontId="0" fillId="83" borderId="32" xfId="0" applyFill="1" applyBorder="1" applyAlignment="1" applyProtection="1">
      <alignment horizontal="left" vertical="center"/>
      <protection locked="0"/>
    </xf>
    <xf numFmtId="0" fontId="0" fillId="83" borderId="33" xfId="0" applyFill="1" applyBorder="1" applyAlignment="1" applyProtection="1">
      <alignment horizontal="left" vertical="center"/>
      <protection locked="0"/>
    </xf>
    <xf numFmtId="0" fontId="144" fillId="106" borderId="51" xfId="0" applyFont="1" applyFill="1" applyBorder="1" applyAlignment="1" applyProtection="1">
      <alignment horizontal="left"/>
      <protection locked="0"/>
    </xf>
    <xf numFmtId="0" fontId="144" fillId="106" borderId="32" xfId="0" applyFont="1" applyFill="1" applyBorder="1" applyAlignment="1" applyProtection="1">
      <alignment horizontal="left"/>
      <protection locked="0"/>
    </xf>
    <xf numFmtId="0" fontId="144" fillId="106" borderId="56" xfId="0" applyFont="1" applyFill="1" applyBorder="1" applyAlignment="1" applyProtection="1">
      <alignment horizontal="left"/>
      <protection locked="0"/>
    </xf>
  </cellXfs>
  <cellStyles count="6">
    <cellStyle name="Hyperlink" xfId="5" xr:uid="{00000000-000B-0000-0000-000008000000}"/>
    <cellStyle name="Komma" xfId="2" builtinId="3"/>
    <cellStyle name="Link" xfId="4" builtinId="8"/>
    <cellStyle name="Prozent" xfId="3" builtinId="5"/>
    <cellStyle name="Standard" xfId="0" builtinId="0"/>
    <cellStyle name="Währung" xfId="1" builtinId="4"/>
  </cellStyles>
  <dxfs count="521">
    <dxf>
      <font>
        <color theme="0"/>
      </font>
      <fill>
        <patternFill patternType="solid">
          <fgColor indexed="64"/>
          <bgColor rgb="FF1F2D50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strike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F2D50"/>
        </patternFill>
      </fill>
      <alignment horizontal="center" vertical="center" textRotation="0" wrapText="0" indent="0" justifyLastLine="0" shrinkToFit="0" readingOrder="0"/>
      <protection locked="1" hidden="0"/>
    </dxf>
    <dxf>
      <font>
        <sz val="26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1"/>
        </left>
        <right/>
        <top style="thin">
          <color theme="1"/>
        </top>
        <bottom style="thin">
          <color theme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D0D02"/>
        <name val="Calibri"/>
        <family val="2"/>
        <scheme val="none"/>
      </font>
      <numFmt numFmtId="30" formatCode="@"/>
      <fill>
        <patternFill patternType="solid">
          <fgColor rgb="FF000000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theme="0"/>
        </patternFill>
      </fill>
      <protection locked="1" hidden="0"/>
    </dxf>
    <dxf>
      <font>
        <b val="0"/>
        <color theme="0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F2D5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rgb="FF000000"/>
        <name val="Calibri"/>
        <family val="2"/>
        <scheme val="none"/>
      </font>
      <numFmt numFmtId="30" formatCode="@"/>
      <fill>
        <patternFill patternType="solid">
          <fgColor rgb="FF000000"/>
          <bgColor rgb="FF1F2D5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3"/>
        <color rgb="FF000000"/>
      </font>
      <numFmt numFmtId="30" formatCode="@"/>
      <fill>
        <patternFill patternType="solid">
          <fgColor rgb="FF000000"/>
          <bgColor theme="0"/>
        </patternFill>
      </fill>
      <alignment horizontal="center" vertical="center" textRotation="0" wrapText="1" indent="0" justifyLastLine="0" shrinkToFit="0" readingOrder="0"/>
      <protection hidden="0"/>
    </dxf>
    <dxf>
      <font>
        <color theme="0"/>
      </font>
      <fill>
        <patternFill patternType="solid">
          <fgColor indexed="64"/>
          <bgColor rgb="FF1F2D50"/>
        </patternFill>
      </fill>
      <alignment horizontal="center" vertical="center" textRotation="0" wrapText="0" indent="0" justifyLastLine="0" shrinkToFit="0" readingOrder="0"/>
      <protection hidden="0"/>
    </dxf>
    <dxf>
      <font>
        <b/>
        <strike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F2D50"/>
        </patternFill>
      </fill>
      <alignment horizontal="center" vertical="center" textRotation="0" wrapText="0" indent="0" justifyLastLine="0" shrinkToFit="0" readingOrder="0"/>
      <protection locked="1" hidden="0"/>
    </dxf>
    <dxf>
      <font>
        <sz val="26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D0D02"/>
        <name val="Calibri"/>
        <family val="2"/>
        <scheme val="none"/>
      </font>
      <numFmt numFmtId="30" formatCode="@"/>
      <fill>
        <patternFill patternType="solid">
          <fgColor rgb="FF000000"/>
          <bgColor rgb="FF1F2D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D0D02"/>
        <name val="Calibri"/>
        <family val="2"/>
        <scheme val="none"/>
      </font>
      <numFmt numFmtId="30" formatCode="@"/>
      <fill>
        <patternFill patternType="solid">
          <fgColor rgb="FF000000"/>
          <bgColor rgb="FF1F2D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D0D02"/>
        <name val="Calibri"/>
        <family val="2"/>
        <scheme val="none"/>
      </font>
      <numFmt numFmtId="30" formatCode="@"/>
      <fill>
        <patternFill patternType="solid">
          <fgColor rgb="FF000000"/>
          <bgColor rgb="FF1F2D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D0D02"/>
        <name val="Calibri"/>
        <family val="2"/>
        <scheme val="none"/>
      </font>
      <numFmt numFmtId="30" formatCode="@"/>
      <fill>
        <patternFill patternType="solid">
          <fgColor rgb="FF000000"/>
          <bgColor rgb="FF1F2D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D0D02"/>
        <name val="Calibri"/>
        <family val="2"/>
        <scheme val="none"/>
      </font>
      <numFmt numFmtId="30" formatCode="@"/>
      <fill>
        <patternFill patternType="solid">
          <fgColor rgb="FF000000"/>
          <bgColor rgb="FF1F2D5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color theme="0"/>
        <name val="Calibri (Textkörper)"/>
        <scheme val="none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F2D5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rgb="FFFF40FF"/>
        <name val="Calibri"/>
        <family val="2"/>
        <scheme val="none"/>
      </font>
      <numFmt numFmtId="30" formatCode="@"/>
      <fill>
        <patternFill patternType="solid">
          <fgColor rgb="FF000000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3"/>
        <color theme="0"/>
        <name val="Calibri (Textkörper)"/>
        <scheme val="none"/>
      </font>
      <numFmt numFmtId="30" formatCode="@"/>
      <fill>
        <patternFill patternType="solid">
          <fgColor rgb="FF000000"/>
          <bgColor rgb="FF1F2D50"/>
        </patternFill>
      </fill>
      <alignment horizontal="center" vertical="center" textRotation="0" wrapText="1" indent="0" justifyLastLine="0" shrinkToFit="0" readingOrder="0"/>
      <protection hidden="0"/>
    </dxf>
    <dxf>
      <font>
        <color theme="0"/>
        <name val="Calibri (Textkörper)"/>
        <scheme val="none"/>
      </font>
      <numFmt numFmtId="165" formatCode="0.00\ &quot;kg&quot;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ont>
        <color theme="0"/>
        <name val="Calibri (Textkörper)"/>
        <scheme val="none"/>
      </font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  <name val="Calibri (Textkörper)"/>
        <scheme val="none"/>
      </font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strike val="0"/>
        <outline val="0"/>
        <shadow val="0"/>
        <u val="none"/>
        <vertAlign val="baseline"/>
        <sz val="14"/>
        <color theme="0"/>
        <name val="Calibri (Textkörper)"/>
        <scheme val="none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4"/>
        <color theme="0"/>
        <name val="Calibri (Textkörper)"/>
        <scheme val="none"/>
      </font>
      <numFmt numFmtId="0" formatCode="General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color theme="0"/>
        <name val="Calibri (Textkörper)"/>
        <scheme val="none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indexed="64"/>
        </left>
      </border>
    </dxf>
    <dxf>
      <font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 (Textkörper)"/>
        <scheme val="none"/>
      </font>
      <fill>
        <patternFill patternType="solid">
          <fgColor indexed="64"/>
          <bgColor rgb="FF182F50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theme="0"/>
        </patternFill>
      </fill>
      <protection locked="1" hidden="0"/>
    </dxf>
    <dxf>
      <font>
        <b val="0"/>
        <color theme="0"/>
        <name val="Calibri (Textkörper)"/>
        <scheme val="none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sz val="13"/>
        <color theme="0"/>
        <name val="Calibri (Textkörper)"/>
        <scheme val="none"/>
      </font>
      <numFmt numFmtId="30" formatCode="@"/>
      <fill>
        <patternFill patternType="solid">
          <fgColor rgb="FF000000"/>
          <bgColor rgb="FF182F50"/>
        </patternFill>
      </fill>
      <alignment horizontal="center" vertical="center" textRotation="0" wrapText="1" indent="0" justifyLastLine="0" shrinkToFit="0" readingOrder="0"/>
      <protection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249977111117893"/>
        <name val="Calibri"/>
        <family val="2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FF4D06"/>
        </patternFill>
      </fill>
    </dxf>
    <dxf>
      <fill>
        <patternFill>
          <bgColor rgb="FFFF4D0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E0E10"/>
        </patternFill>
      </fill>
    </dxf>
    <dxf>
      <font>
        <color theme="0"/>
      </font>
    </dxf>
    <dxf>
      <font>
        <color theme="0"/>
      </font>
    </dxf>
    <dxf>
      <fill>
        <patternFill>
          <bgColor rgb="FF0E0E10"/>
        </patternFill>
      </fill>
    </dxf>
    <dxf>
      <fill>
        <patternFill>
          <bgColor rgb="FF989EA2"/>
        </patternFill>
      </fill>
    </dxf>
    <dxf>
      <fill>
        <patternFill>
          <bgColor rgb="FF989EA2"/>
        </patternFill>
      </fill>
    </dxf>
    <dxf>
      <fill>
        <patternFill>
          <bgColor rgb="FF70452A"/>
        </patternFill>
      </fill>
    </dxf>
    <dxf>
      <fill>
        <patternFill>
          <bgColor rgb="FF70452A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7EBAB6"/>
        </patternFill>
      </fill>
    </dxf>
    <dxf>
      <fill>
        <patternFill>
          <bgColor rgb="FF7EBAB6"/>
        </patternFill>
      </fill>
    </dxf>
    <dxf>
      <fill>
        <patternFill>
          <bgColor rgb="FF007CB1"/>
        </patternFill>
      </fill>
    </dxf>
    <dxf>
      <fill>
        <patternFill>
          <bgColor rgb="FF007CB1"/>
        </patternFill>
      </fill>
    </dxf>
    <dxf>
      <fill>
        <patternFill>
          <bgColor rgb="FF844C82"/>
        </patternFill>
      </fill>
    </dxf>
    <dxf>
      <fill>
        <patternFill>
          <bgColor rgb="FF844C82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F4B4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rgb="FFF4B42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ont>
        <color theme="0"/>
      </font>
      <numFmt numFmtId="165" formatCode="0.00\ &quot;kg&quot;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ont>
        <color theme="0"/>
      </font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strike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0" formatCode="General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color theme="0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general" vertical="center" textRotation="0" wrapText="0" indent="0" justifyLastLine="0" shrinkToFit="0" readingOrder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182F50"/>
        </patternFill>
      </fill>
      <alignment horizontal="center" vertical="center" textRotation="9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color theme="0"/>
        <name val="Calibri (Textkörper)"/>
        <scheme val="none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/>
        <sz val="13"/>
        <color theme="0"/>
        <name val="Calibri (Textkörper)"/>
        <scheme val="none"/>
      </font>
      <numFmt numFmtId="30" formatCode="@"/>
      <fill>
        <patternFill patternType="solid">
          <fgColor rgb="FF000000"/>
          <bgColor rgb="FF182F50"/>
        </patternFill>
      </fill>
      <alignment horizontal="center" vertical="center" textRotation="0" wrapText="1" indent="0" justifyLastLine="0" shrinkToFit="0" readingOrder="0"/>
      <protection hidden="0"/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70452A"/>
        </patternFill>
      </fill>
    </dxf>
    <dxf>
      <fill>
        <patternFill>
          <bgColor rgb="FF70452A"/>
        </patternFill>
      </fill>
    </dxf>
    <dxf>
      <fill>
        <patternFill>
          <bgColor rgb="FF70452A"/>
        </patternFill>
      </fill>
    </dxf>
    <dxf>
      <fill>
        <patternFill>
          <bgColor rgb="FF70452A"/>
        </patternFill>
      </fill>
    </dxf>
    <dxf>
      <fill>
        <patternFill>
          <bgColor rgb="FF70452A"/>
        </patternFill>
      </fill>
    </dxf>
    <dxf>
      <fill>
        <patternFill>
          <bgColor rgb="FF70452A"/>
        </patternFill>
      </fill>
    </dxf>
    <dxf>
      <fill>
        <patternFill>
          <bgColor rgb="FF0E0E10"/>
        </patternFill>
      </fill>
    </dxf>
    <dxf>
      <font>
        <color theme="0"/>
      </font>
    </dxf>
    <dxf>
      <fill>
        <patternFill>
          <bgColor rgb="FF0E0E10"/>
        </patternFill>
      </fill>
    </dxf>
    <dxf>
      <font>
        <color theme="0"/>
      </font>
    </dxf>
    <dxf>
      <fill>
        <patternFill>
          <bgColor rgb="FF0E0E10"/>
        </patternFill>
      </fill>
    </dxf>
    <dxf>
      <font>
        <color theme="0"/>
      </font>
    </dxf>
    <dxf>
      <font>
        <color theme="0"/>
      </font>
    </dxf>
    <dxf>
      <fill>
        <patternFill>
          <bgColor rgb="FF0E0E10"/>
        </patternFill>
      </fill>
    </dxf>
    <dxf>
      <fill>
        <patternFill>
          <bgColor rgb="FF70452A"/>
        </patternFill>
      </fill>
    </dxf>
    <dxf>
      <fill>
        <patternFill>
          <bgColor rgb="FF70452A"/>
        </patternFill>
      </fill>
    </dxf>
    <dxf>
      <fill>
        <patternFill>
          <bgColor rgb="FF70452A"/>
        </patternFill>
      </fill>
    </dxf>
    <dxf>
      <fill>
        <patternFill>
          <bgColor rgb="FF70452A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7EBAB6"/>
        </patternFill>
      </fill>
    </dxf>
    <dxf>
      <fill>
        <patternFill>
          <bgColor rgb="FF7EBAB6"/>
        </patternFill>
      </fill>
    </dxf>
    <dxf>
      <fill>
        <patternFill>
          <bgColor rgb="FF844C82"/>
        </patternFill>
      </fill>
    </dxf>
    <dxf>
      <fill>
        <patternFill>
          <bgColor rgb="FF7EBAB6"/>
        </patternFill>
      </fill>
    </dxf>
    <dxf>
      <fill>
        <patternFill>
          <bgColor rgb="FF007CB1"/>
        </patternFill>
      </fill>
    </dxf>
    <dxf>
      <fill>
        <patternFill>
          <bgColor rgb="FF007CB1"/>
        </patternFill>
      </fill>
    </dxf>
    <dxf>
      <fill>
        <patternFill>
          <bgColor rgb="FF844C82"/>
        </patternFill>
      </fill>
    </dxf>
    <dxf>
      <fill>
        <patternFill>
          <bgColor rgb="FF844C82"/>
        </patternFill>
      </fill>
    </dxf>
    <dxf>
      <fill>
        <patternFill>
          <bgColor rgb="FF844C82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70452A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rgb="FFF4B4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4B42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rgb="FFF4B4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4B42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ont>
        <color theme="0"/>
      </font>
      <numFmt numFmtId="165" formatCode="0.00\ &quot;kg&quot;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ont>
        <color theme="0"/>
      </font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strike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0" formatCode="General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ill>
        <patternFill patternType="solid">
          <fgColor indexed="64"/>
          <bgColor rgb="FF182F50"/>
        </patternFill>
      </fill>
    </dxf>
    <dxf>
      <fill>
        <patternFill patternType="solid">
          <fgColor indexed="64"/>
          <bgColor rgb="FF182F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6"/>
        <color theme="1"/>
        <name val="Calibri"/>
        <family val="2"/>
        <scheme val="minor"/>
      </font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0" hidden="0"/>
    </dxf>
    <dxf>
      <fill>
        <patternFill patternType="solid">
          <fgColor indexed="64"/>
          <bgColor rgb="FF182F50"/>
        </patternFill>
      </fill>
    </dxf>
    <dxf>
      <font>
        <color theme="0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indexed="64"/>
        </left>
      </border>
    </dxf>
    <dxf>
      <font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fill>
        <patternFill patternType="solid">
          <fgColor indexed="64"/>
          <bgColor rgb="FF182F5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theme="0"/>
        </patternFill>
      </fill>
      <protection locked="1" hidden="0"/>
    </dxf>
    <dxf>
      <font>
        <b val="0"/>
        <color theme="0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sz val="13"/>
        <color theme="0"/>
      </font>
      <numFmt numFmtId="30" formatCode="@"/>
      <fill>
        <patternFill patternType="solid">
          <fgColor rgb="FF000000"/>
          <bgColor rgb="FF182F50"/>
        </patternFill>
      </fill>
      <alignment horizontal="center" vertical="center" textRotation="0" wrapText="1" indent="0" justifyLastLine="0" shrinkToFit="0" readingOrder="0"/>
      <protection hidden="0"/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0E0E10"/>
        </patternFill>
      </fill>
    </dxf>
    <dxf>
      <font>
        <color theme="0"/>
      </font>
    </dxf>
    <dxf>
      <font>
        <color theme="0"/>
      </font>
    </dxf>
    <dxf>
      <fill>
        <patternFill>
          <bgColor rgb="FF0E0E10"/>
        </patternFill>
      </fill>
    </dxf>
    <dxf>
      <font>
        <color theme="0"/>
      </font>
    </dxf>
    <dxf>
      <fill>
        <patternFill>
          <bgColor rgb="FF0E0E10"/>
        </patternFill>
      </fill>
    </dxf>
    <dxf>
      <font>
        <color theme="0"/>
      </font>
    </dxf>
    <dxf>
      <fill>
        <patternFill>
          <bgColor rgb="FF0E0E10"/>
        </patternFill>
      </fill>
    </dxf>
    <dxf>
      <font>
        <color theme="0"/>
      </font>
    </dxf>
    <dxf>
      <fill>
        <patternFill>
          <bgColor rgb="FF0E0E10"/>
        </patternFill>
      </fill>
    </dxf>
    <dxf>
      <fill>
        <patternFill>
          <bgColor rgb="FF0E0E10"/>
        </patternFill>
      </fill>
    </dxf>
    <dxf>
      <font>
        <color theme="0"/>
      </font>
    </dxf>
    <dxf>
      <fill>
        <patternFill>
          <bgColor rgb="FF989EA2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7EBAB6"/>
        </patternFill>
      </fill>
    </dxf>
    <dxf>
      <fill>
        <patternFill>
          <bgColor rgb="FF7EBAB6"/>
        </patternFill>
      </fill>
    </dxf>
    <dxf>
      <fill>
        <patternFill>
          <bgColor rgb="FF7EBAB6"/>
        </patternFill>
      </fill>
    </dxf>
    <dxf>
      <fill>
        <patternFill>
          <bgColor rgb="FF7EBAB6"/>
        </patternFill>
      </fill>
    </dxf>
    <dxf>
      <fill>
        <patternFill>
          <bgColor rgb="FF7EBAB6"/>
        </patternFill>
      </fill>
    </dxf>
    <dxf>
      <fill>
        <patternFill>
          <bgColor rgb="FF7EBAB6"/>
        </patternFill>
      </fill>
    </dxf>
    <dxf>
      <fill>
        <patternFill>
          <bgColor rgb="FF007CB1"/>
        </patternFill>
      </fill>
    </dxf>
    <dxf>
      <fill>
        <patternFill>
          <bgColor rgb="FF007CB1"/>
        </patternFill>
      </fill>
    </dxf>
    <dxf>
      <fill>
        <patternFill>
          <bgColor rgb="FF007CB1"/>
        </patternFill>
      </fill>
    </dxf>
    <dxf>
      <fill>
        <patternFill>
          <bgColor rgb="FF007CB1"/>
        </patternFill>
      </fill>
    </dxf>
    <dxf>
      <fill>
        <patternFill>
          <bgColor rgb="FF007CB1"/>
        </patternFill>
      </fill>
    </dxf>
    <dxf>
      <fill>
        <patternFill>
          <bgColor rgb="FF007CB1"/>
        </patternFill>
      </fill>
    </dxf>
    <dxf>
      <fill>
        <patternFill>
          <bgColor rgb="FF844C82"/>
        </patternFill>
      </fill>
    </dxf>
    <dxf>
      <fill>
        <patternFill>
          <bgColor rgb="FF844C82"/>
        </patternFill>
      </fill>
    </dxf>
    <dxf>
      <fill>
        <patternFill>
          <bgColor rgb="FF844C82"/>
        </patternFill>
      </fill>
    </dxf>
    <dxf>
      <fill>
        <patternFill>
          <bgColor rgb="FF844C82"/>
        </patternFill>
      </fill>
    </dxf>
    <dxf>
      <fill>
        <patternFill>
          <bgColor rgb="FF844C82"/>
        </patternFill>
      </fill>
    </dxf>
    <dxf>
      <fill>
        <patternFill>
          <bgColor rgb="FF844C82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4B427"/>
        </patternFill>
      </fill>
    </dxf>
    <dxf>
      <fill>
        <patternFill>
          <bgColor theme="7"/>
        </patternFill>
      </fill>
    </dxf>
    <dxf>
      <fill>
        <patternFill>
          <bgColor rgb="FFF4B427"/>
        </patternFill>
      </fill>
    </dxf>
    <dxf>
      <fill>
        <patternFill>
          <bgColor rgb="FFF2B327"/>
        </patternFill>
      </fill>
    </dxf>
    <dxf>
      <fill>
        <patternFill>
          <bgColor rgb="FFF4B42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4B42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rgb="FFF4B427"/>
        </patternFill>
      </fill>
    </dxf>
    <dxf>
      <fill>
        <patternFill>
          <bgColor theme="7"/>
        </patternFill>
      </fill>
    </dxf>
    <dxf>
      <fill>
        <patternFill>
          <bgColor rgb="FFF4B42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ont>
        <color theme="0"/>
      </font>
      <numFmt numFmtId="165" formatCode="0.00\ &quot;kg&quot;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ont>
        <color theme="0"/>
      </font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ont>
        <b/>
        <strike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0" formatCode="General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color rgb="FF1F2D50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theme="1" tint="0.14999847407452621"/>
        </left>
      </border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D0D02"/>
        <name val="Calibri"/>
        <family val="2"/>
        <scheme val="none"/>
      </font>
      <numFmt numFmtId="30" formatCode="@"/>
      <fill>
        <patternFill patternType="solid">
          <fgColor rgb="FF000000"/>
          <bgColor rgb="FF182F50"/>
        </patternFill>
      </fill>
      <alignment horizontal="center" vertical="center" textRotation="9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theme="0"/>
        </patternFill>
      </fill>
      <protection locked="1" hidden="0"/>
    </dxf>
    <dxf>
      <font>
        <b val="0"/>
        <color theme="0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sz val="13"/>
        <color theme="0"/>
      </font>
      <numFmt numFmtId="30" formatCode="@"/>
      <fill>
        <patternFill patternType="solid">
          <fgColor rgb="FF000000"/>
          <bgColor rgb="FF182F50"/>
        </patternFill>
      </fill>
      <alignment horizontal="center" vertical="center" textRotation="0" wrapText="1" indent="0" justifyLastLine="0" shrinkToFit="0" readingOrder="0"/>
      <protection hidden="0"/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FF4D06"/>
        </patternFill>
      </fill>
    </dxf>
    <dxf>
      <fill>
        <patternFill>
          <bgColor rgb="FFFF4D0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E0E10"/>
        </patternFill>
      </fill>
    </dxf>
    <dxf>
      <font>
        <color theme="0"/>
      </font>
    </dxf>
    <dxf>
      <font>
        <color theme="0"/>
      </font>
    </dxf>
    <dxf>
      <fill>
        <patternFill>
          <bgColor rgb="FF0E0E10"/>
        </patternFill>
      </fill>
    </dxf>
    <dxf>
      <fill>
        <patternFill>
          <bgColor rgb="FF989EA2"/>
        </patternFill>
      </fill>
    </dxf>
    <dxf>
      <fill>
        <patternFill>
          <bgColor rgb="FF989EA2"/>
        </patternFill>
      </fill>
    </dxf>
    <dxf>
      <fill>
        <patternFill>
          <bgColor rgb="FF70452A"/>
        </patternFill>
      </fill>
    </dxf>
    <dxf>
      <fill>
        <patternFill>
          <bgColor rgb="FF70452A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7EBAB6"/>
        </patternFill>
      </fill>
    </dxf>
    <dxf>
      <fill>
        <patternFill>
          <bgColor rgb="FF7EBAB6"/>
        </patternFill>
      </fill>
    </dxf>
    <dxf>
      <fill>
        <patternFill>
          <bgColor rgb="FF007CB1"/>
        </patternFill>
      </fill>
    </dxf>
    <dxf>
      <fill>
        <patternFill>
          <bgColor rgb="FF007CB1"/>
        </patternFill>
      </fill>
    </dxf>
    <dxf>
      <fill>
        <patternFill>
          <bgColor rgb="FF844C82"/>
        </patternFill>
      </fill>
    </dxf>
    <dxf>
      <fill>
        <patternFill>
          <bgColor rgb="FF844C82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F4B427"/>
        </patternFill>
      </fill>
    </dxf>
    <dxf>
      <fill>
        <patternFill>
          <bgColor rgb="FFF4B427"/>
        </patternFill>
      </fill>
    </dxf>
    <dxf>
      <font>
        <color theme="0"/>
      </font>
      <numFmt numFmtId="165" formatCode="0.00\ &quot;kg&quot;"/>
      <fill>
        <patternFill patternType="solid">
          <fgColor indexed="64"/>
          <bgColor rgb="FF182F50"/>
        </patternFill>
      </fill>
      <alignment horizontal="general" vertical="center" textRotation="0" wrapText="0" indent="0" justifyLastLine="0" shrinkToFit="0" readingOrder="0"/>
      <protection hidden="0"/>
    </dxf>
    <dxf>
      <font>
        <color theme="0"/>
      </font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0" hidden="0"/>
    </dxf>
    <dxf>
      <font>
        <color theme="0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z val="16"/>
        <color theme="0"/>
      </font>
      <numFmt numFmtId="0" formatCode="General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z val="22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D0D02"/>
        <name val="Calibri"/>
        <family val="2"/>
        <scheme val="none"/>
      </font>
      <numFmt numFmtId="30" formatCode="@"/>
      <fill>
        <patternFill patternType="solid">
          <fgColor rgb="FF000000"/>
          <bgColor rgb="FF182F50"/>
        </patternFill>
      </fill>
      <alignment horizontal="center" vertical="center" textRotation="9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protection locked="1" hidden="0"/>
    </dxf>
    <dxf>
      <font>
        <color theme="0"/>
        <name val="Calibri (Textkörper)"/>
        <scheme val="none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sz val="13"/>
        <color theme="0"/>
        <name val="Calibri (Textkörper)"/>
        <scheme val="none"/>
      </font>
      <numFmt numFmtId="30" formatCode="@"/>
      <fill>
        <patternFill patternType="solid">
          <fgColor rgb="FF000000"/>
          <bgColor rgb="FF182F50"/>
        </patternFill>
      </fill>
      <alignment horizontal="center" vertical="center" textRotation="0" wrapText="1" indent="0" justifyLastLine="0" shrinkToFit="0" readingOrder="0"/>
      <protection hidden="0"/>
    </dxf>
    <dxf>
      <fill>
        <patternFill>
          <bgColor rgb="FF0E0E10"/>
        </patternFill>
      </fill>
    </dxf>
    <dxf>
      <font>
        <color theme="0"/>
      </font>
    </dxf>
    <dxf>
      <fill>
        <patternFill>
          <bgColor rgb="FF989EA2"/>
        </patternFill>
      </fill>
    </dxf>
    <dxf>
      <fill>
        <patternFill>
          <bgColor rgb="FF008B29"/>
        </patternFill>
      </fill>
    </dxf>
    <dxf>
      <fill>
        <patternFill>
          <bgColor rgb="FF007CB1"/>
        </patternFill>
      </fill>
    </dxf>
    <dxf>
      <fill>
        <patternFill>
          <bgColor rgb="FFBC1E10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ont>
        <color theme="0"/>
      </font>
      <numFmt numFmtId="165" formatCode="0.00\ &quot;kg&quot;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ont>
        <color theme="0"/>
      </font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ont>
        <b/>
        <strike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numFmt numFmtId="0" formatCode="General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color theme="0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theme="1" tint="0.14999847407452621"/>
        </left>
      </border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26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theme="0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Calibri"/>
        <family val="2"/>
        <scheme val="minor"/>
      </font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6"/>
        <color theme="0"/>
        <name val="Calibri"/>
        <family val="2"/>
        <scheme val="minor"/>
      </font>
      <numFmt numFmtId="34" formatCode="_-* #,##0.00\ &quot;€&quot;_-;\-* #,##0.00\ &quot;€&quot;_-;_-* &quot;-&quot;??\ &quot;€&quot;_-;_-@_-"/>
      <fill>
        <patternFill patternType="solid">
          <fgColor indexed="64"/>
          <bgColor rgb="FF182F5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sz val="20"/>
        <color theme="0"/>
        <name val="Calibri (Textkörper)"/>
        <scheme val="none"/>
      </font>
      <numFmt numFmtId="30" formatCode="@"/>
      <fill>
        <patternFill patternType="solid">
          <fgColor rgb="FF000000"/>
          <bgColor rgb="FF182F50"/>
        </patternFill>
      </fill>
      <alignment horizontal="center" vertical="center" textRotation="0" wrapText="1" indent="0" justifyLastLine="0" shrinkToFit="0" readingOrder="0"/>
      <protection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40FF"/>
        <name val="Calibri"/>
        <family val="2"/>
        <scheme val="minor"/>
      </font>
      <fill>
        <patternFill patternType="solid">
          <fgColor indexed="64"/>
          <bgColor rgb="FFFF40FF"/>
        </patternFill>
      </fill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AADC1E"/>
        </patternFill>
      </fill>
    </dxf>
    <dxf>
      <fill>
        <patternFill>
          <bgColor rgb="FF00FA00"/>
        </patternFill>
      </fill>
    </dxf>
    <dxf>
      <fill>
        <patternFill>
          <bgColor rgb="FF00FA00"/>
        </patternFill>
      </fill>
    </dxf>
    <dxf>
      <fill>
        <patternFill>
          <bgColor rgb="FFAADC1E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FF40FF"/>
        </patternFill>
      </fill>
    </dxf>
    <dxf>
      <fill>
        <patternFill>
          <bgColor rgb="FFFF40FF"/>
        </patternFill>
      </fill>
    </dxf>
    <dxf>
      <fill>
        <patternFill>
          <bgColor rgb="FFEA0496"/>
        </patternFill>
      </fill>
    </dxf>
    <dxf>
      <fill>
        <patternFill>
          <bgColor rgb="FFFF4D06"/>
        </patternFill>
      </fill>
    </dxf>
    <dxf>
      <fill>
        <patternFill>
          <bgColor rgb="FFFF4D06"/>
        </patternFill>
      </fill>
    </dxf>
    <dxf>
      <fill>
        <patternFill>
          <bgColor rgb="FFFF4D0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0E0E10"/>
        </patternFill>
      </fill>
    </dxf>
    <dxf>
      <font>
        <color theme="0"/>
      </font>
    </dxf>
    <dxf>
      <fill>
        <patternFill>
          <bgColor rgb="FF0E0E10"/>
        </patternFill>
      </fill>
    </dxf>
    <dxf>
      <font>
        <color theme="0"/>
      </font>
    </dxf>
    <dxf>
      <fill>
        <patternFill>
          <bgColor rgb="FF0E0E10"/>
        </patternFill>
      </fill>
    </dxf>
    <dxf>
      <fill>
        <patternFill>
          <bgColor rgb="FF989EA2"/>
        </patternFill>
      </fill>
    </dxf>
    <dxf>
      <fill>
        <patternFill>
          <bgColor rgb="FF989EA2"/>
        </patternFill>
      </fill>
    </dxf>
    <dxf>
      <fill>
        <patternFill>
          <bgColor rgb="FF70452A"/>
        </patternFill>
      </fill>
    </dxf>
    <dxf>
      <fill>
        <patternFill>
          <bgColor rgb="FF70452A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008B29"/>
        </patternFill>
      </fill>
    </dxf>
    <dxf>
      <fill>
        <patternFill>
          <bgColor rgb="FF7EBAB6"/>
        </patternFill>
      </fill>
    </dxf>
    <dxf>
      <fill>
        <patternFill>
          <bgColor rgb="FF7EBAB6"/>
        </patternFill>
      </fill>
    </dxf>
    <dxf>
      <fill>
        <patternFill>
          <bgColor rgb="FF7EBAB6"/>
        </patternFill>
      </fill>
    </dxf>
    <dxf>
      <fill>
        <patternFill>
          <bgColor rgb="FF007CB1"/>
        </patternFill>
      </fill>
    </dxf>
    <dxf>
      <fill>
        <patternFill>
          <bgColor rgb="FF007CB1"/>
        </patternFill>
      </fill>
    </dxf>
    <dxf>
      <fill>
        <patternFill>
          <bgColor rgb="FF007CB1"/>
        </patternFill>
      </fill>
    </dxf>
    <dxf>
      <fill>
        <patternFill>
          <bgColor rgb="FF844C82"/>
        </patternFill>
      </fill>
    </dxf>
    <dxf>
      <fill>
        <patternFill>
          <bgColor rgb="FF844C82"/>
        </patternFill>
      </fill>
    </dxf>
    <dxf>
      <fill>
        <patternFill>
          <bgColor rgb="FF844C82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BC1E10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E05205"/>
        </patternFill>
      </fill>
    </dxf>
    <dxf>
      <fill>
        <patternFill>
          <bgColor rgb="FFF4B427"/>
        </patternFill>
      </fill>
    </dxf>
    <dxf>
      <fill>
        <patternFill>
          <bgColor theme="7"/>
        </patternFill>
      </fill>
    </dxf>
    <dxf>
      <fill>
        <patternFill>
          <bgColor rgb="FFF2B327"/>
        </patternFill>
      </fill>
    </dxf>
    <dxf>
      <fill>
        <patternFill>
          <bgColor rgb="FFF4B42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  <dxf>
      <fill>
        <patternFill>
          <bgColor rgb="FFF4B427"/>
        </patternFill>
      </fill>
    </dxf>
    <dxf>
      <fill>
        <patternFill>
          <bgColor rgb="FFF2B327"/>
        </patternFill>
      </fill>
    </dxf>
    <dxf>
      <fill>
        <patternFill>
          <bgColor theme="7"/>
        </patternFill>
      </fill>
    </dxf>
  </dxfs>
  <tableStyles count="0" defaultTableStyle="TableStyleMedium2" defaultPivotStyle="PivotStyleLight16"/>
  <colors>
    <mruColors>
      <color rgb="FF172E51"/>
      <color rgb="FF844C82"/>
      <color rgb="FFFF40FF"/>
      <color rgb="FFE15304"/>
      <color rgb="FFFF9300"/>
      <color rgb="FFFF4D06"/>
      <color rgb="FF00FA00"/>
      <color rgb="FFAADC1E"/>
      <color rgb="FFEA049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hyperlink" Target="https://www.bluepill-climbing.com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jpg"/><Relationship Id="rId18" Type="http://schemas.openxmlformats.org/officeDocument/2006/relationships/image" Target="../media/image25.jpg"/><Relationship Id="rId26" Type="http://schemas.openxmlformats.org/officeDocument/2006/relationships/image" Target="../media/image33.jpg"/><Relationship Id="rId3" Type="http://schemas.openxmlformats.org/officeDocument/2006/relationships/image" Target="../media/image10.jpeg"/><Relationship Id="rId21" Type="http://schemas.openxmlformats.org/officeDocument/2006/relationships/image" Target="../media/image28.jpg"/><Relationship Id="rId34" Type="http://schemas.openxmlformats.org/officeDocument/2006/relationships/image" Target="../media/image41.jpg"/><Relationship Id="rId7" Type="http://schemas.openxmlformats.org/officeDocument/2006/relationships/image" Target="../media/image14.jpg"/><Relationship Id="rId12" Type="http://schemas.openxmlformats.org/officeDocument/2006/relationships/image" Target="../media/image19.jpg"/><Relationship Id="rId17" Type="http://schemas.openxmlformats.org/officeDocument/2006/relationships/image" Target="../media/image24.jpg"/><Relationship Id="rId25" Type="http://schemas.openxmlformats.org/officeDocument/2006/relationships/image" Target="../media/image32.jpg"/><Relationship Id="rId33" Type="http://schemas.openxmlformats.org/officeDocument/2006/relationships/image" Target="../media/image40.jpg"/><Relationship Id="rId2" Type="http://schemas.openxmlformats.org/officeDocument/2006/relationships/image" Target="../media/image9.jpeg"/><Relationship Id="rId16" Type="http://schemas.openxmlformats.org/officeDocument/2006/relationships/image" Target="../media/image23.jpg"/><Relationship Id="rId20" Type="http://schemas.openxmlformats.org/officeDocument/2006/relationships/image" Target="../media/image27.jpg"/><Relationship Id="rId29" Type="http://schemas.openxmlformats.org/officeDocument/2006/relationships/image" Target="../media/image36.jpg"/><Relationship Id="rId1" Type="http://schemas.openxmlformats.org/officeDocument/2006/relationships/image" Target="../media/image8.jpeg"/><Relationship Id="rId6" Type="http://schemas.openxmlformats.org/officeDocument/2006/relationships/image" Target="../media/image13.jpg"/><Relationship Id="rId11" Type="http://schemas.openxmlformats.org/officeDocument/2006/relationships/image" Target="../media/image18.jpg"/><Relationship Id="rId24" Type="http://schemas.openxmlformats.org/officeDocument/2006/relationships/image" Target="../media/image31.jpg"/><Relationship Id="rId32" Type="http://schemas.openxmlformats.org/officeDocument/2006/relationships/image" Target="../media/image39.jpg"/><Relationship Id="rId5" Type="http://schemas.openxmlformats.org/officeDocument/2006/relationships/image" Target="../media/image12.jpeg"/><Relationship Id="rId15" Type="http://schemas.openxmlformats.org/officeDocument/2006/relationships/image" Target="../media/image22.jpg"/><Relationship Id="rId23" Type="http://schemas.openxmlformats.org/officeDocument/2006/relationships/image" Target="../media/image30.jpg"/><Relationship Id="rId28" Type="http://schemas.openxmlformats.org/officeDocument/2006/relationships/image" Target="../media/image35.jpg"/><Relationship Id="rId10" Type="http://schemas.openxmlformats.org/officeDocument/2006/relationships/image" Target="../media/image17.jpg"/><Relationship Id="rId19" Type="http://schemas.openxmlformats.org/officeDocument/2006/relationships/image" Target="../media/image26.jpg"/><Relationship Id="rId31" Type="http://schemas.openxmlformats.org/officeDocument/2006/relationships/image" Target="../media/image38.jpg"/><Relationship Id="rId4" Type="http://schemas.openxmlformats.org/officeDocument/2006/relationships/image" Target="../media/image11.jpeg"/><Relationship Id="rId9" Type="http://schemas.openxmlformats.org/officeDocument/2006/relationships/image" Target="../media/image16.jpg"/><Relationship Id="rId14" Type="http://schemas.openxmlformats.org/officeDocument/2006/relationships/image" Target="../media/image21.jpg"/><Relationship Id="rId22" Type="http://schemas.openxmlformats.org/officeDocument/2006/relationships/image" Target="../media/image29.jpg"/><Relationship Id="rId27" Type="http://schemas.openxmlformats.org/officeDocument/2006/relationships/image" Target="../media/image34.jpg"/><Relationship Id="rId30" Type="http://schemas.openxmlformats.org/officeDocument/2006/relationships/image" Target="../media/image37.jpg"/><Relationship Id="rId35" Type="http://schemas.openxmlformats.org/officeDocument/2006/relationships/image" Target="../media/image42.jpg"/><Relationship Id="rId8" Type="http://schemas.openxmlformats.org/officeDocument/2006/relationships/image" Target="../media/image15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3" Type="http://schemas.openxmlformats.org/officeDocument/2006/relationships/image" Target="../media/image45.jpe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2" Type="http://schemas.openxmlformats.org/officeDocument/2006/relationships/image" Target="../media/image44.jpeg"/><Relationship Id="rId16" Type="http://schemas.openxmlformats.org/officeDocument/2006/relationships/image" Target="../media/image58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1.jpeg"/><Relationship Id="rId18" Type="http://schemas.openxmlformats.org/officeDocument/2006/relationships/image" Target="../media/image76.jpeg"/><Relationship Id="rId26" Type="http://schemas.openxmlformats.org/officeDocument/2006/relationships/image" Target="../media/image84.jpeg"/><Relationship Id="rId3" Type="http://schemas.openxmlformats.org/officeDocument/2006/relationships/image" Target="../media/image61.jpeg"/><Relationship Id="rId21" Type="http://schemas.openxmlformats.org/officeDocument/2006/relationships/image" Target="../media/image79.jpeg"/><Relationship Id="rId34" Type="http://schemas.openxmlformats.org/officeDocument/2006/relationships/image" Target="../media/image92.jpeg"/><Relationship Id="rId7" Type="http://schemas.openxmlformats.org/officeDocument/2006/relationships/image" Target="../media/image65.jpeg"/><Relationship Id="rId12" Type="http://schemas.openxmlformats.org/officeDocument/2006/relationships/image" Target="../media/image70.jpeg"/><Relationship Id="rId17" Type="http://schemas.openxmlformats.org/officeDocument/2006/relationships/image" Target="../media/image75.jpeg"/><Relationship Id="rId25" Type="http://schemas.openxmlformats.org/officeDocument/2006/relationships/image" Target="../media/image83.jpeg"/><Relationship Id="rId33" Type="http://schemas.openxmlformats.org/officeDocument/2006/relationships/image" Target="../media/image91.jpeg"/><Relationship Id="rId2" Type="http://schemas.openxmlformats.org/officeDocument/2006/relationships/image" Target="../media/image60.jpeg"/><Relationship Id="rId16" Type="http://schemas.openxmlformats.org/officeDocument/2006/relationships/image" Target="../media/image74.jpeg"/><Relationship Id="rId20" Type="http://schemas.openxmlformats.org/officeDocument/2006/relationships/image" Target="../media/image78.jpeg"/><Relationship Id="rId29" Type="http://schemas.openxmlformats.org/officeDocument/2006/relationships/image" Target="../media/image87.jpeg"/><Relationship Id="rId1" Type="http://schemas.openxmlformats.org/officeDocument/2006/relationships/image" Target="../media/image59.jpeg"/><Relationship Id="rId6" Type="http://schemas.openxmlformats.org/officeDocument/2006/relationships/image" Target="../media/image64.jpeg"/><Relationship Id="rId11" Type="http://schemas.openxmlformats.org/officeDocument/2006/relationships/image" Target="../media/image69.jpeg"/><Relationship Id="rId24" Type="http://schemas.openxmlformats.org/officeDocument/2006/relationships/image" Target="../media/image82.jpeg"/><Relationship Id="rId32" Type="http://schemas.openxmlformats.org/officeDocument/2006/relationships/image" Target="../media/image90.jpeg"/><Relationship Id="rId5" Type="http://schemas.openxmlformats.org/officeDocument/2006/relationships/image" Target="../media/image63.jpeg"/><Relationship Id="rId15" Type="http://schemas.openxmlformats.org/officeDocument/2006/relationships/image" Target="../media/image73.jpeg"/><Relationship Id="rId23" Type="http://schemas.openxmlformats.org/officeDocument/2006/relationships/image" Target="../media/image81.jpeg"/><Relationship Id="rId28" Type="http://schemas.openxmlformats.org/officeDocument/2006/relationships/image" Target="../media/image86.jpeg"/><Relationship Id="rId36" Type="http://schemas.openxmlformats.org/officeDocument/2006/relationships/image" Target="../media/image94.jpeg"/><Relationship Id="rId10" Type="http://schemas.openxmlformats.org/officeDocument/2006/relationships/image" Target="../media/image68.jpeg"/><Relationship Id="rId19" Type="http://schemas.openxmlformats.org/officeDocument/2006/relationships/image" Target="../media/image77.jpeg"/><Relationship Id="rId31" Type="http://schemas.openxmlformats.org/officeDocument/2006/relationships/image" Target="../media/image89.jpeg"/><Relationship Id="rId4" Type="http://schemas.openxmlformats.org/officeDocument/2006/relationships/image" Target="../media/image62.jpeg"/><Relationship Id="rId9" Type="http://schemas.openxmlformats.org/officeDocument/2006/relationships/image" Target="../media/image67.jpeg"/><Relationship Id="rId14" Type="http://schemas.openxmlformats.org/officeDocument/2006/relationships/image" Target="../media/image72.jpeg"/><Relationship Id="rId22" Type="http://schemas.openxmlformats.org/officeDocument/2006/relationships/image" Target="../media/image80.jpeg"/><Relationship Id="rId27" Type="http://schemas.openxmlformats.org/officeDocument/2006/relationships/image" Target="../media/image85.jpeg"/><Relationship Id="rId30" Type="http://schemas.openxmlformats.org/officeDocument/2006/relationships/image" Target="../media/image88.jpeg"/><Relationship Id="rId35" Type="http://schemas.openxmlformats.org/officeDocument/2006/relationships/image" Target="../media/image93.jpeg"/><Relationship Id="rId8" Type="http://schemas.openxmlformats.org/officeDocument/2006/relationships/image" Target="../media/image66.jpeg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10.jpg"/><Relationship Id="rId21" Type="http://schemas.openxmlformats.org/officeDocument/2006/relationships/image" Target="../media/image115.jpeg"/><Relationship Id="rId42" Type="http://schemas.openxmlformats.org/officeDocument/2006/relationships/image" Target="../media/image135.jpg"/><Relationship Id="rId47" Type="http://schemas.openxmlformats.org/officeDocument/2006/relationships/image" Target="../media/image140.jpg"/><Relationship Id="rId63" Type="http://schemas.openxmlformats.org/officeDocument/2006/relationships/image" Target="../media/image156.jpg"/><Relationship Id="rId68" Type="http://schemas.openxmlformats.org/officeDocument/2006/relationships/image" Target="../media/image161.jpg"/><Relationship Id="rId84" Type="http://schemas.openxmlformats.org/officeDocument/2006/relationships/image" Target="../media/image177.jpg"/><Relationship Id="rId89" Type="http://schemas.openxmlformats.org/officeDocument/2006/relationships/image" Target="../media/image182.jpg"/><Relationship Id="rId112" Type="http://schemas.openxmlformats.org/officeDocument/2006/relationships/image" Target="../media/image205.jpg"/><Relationship Id="rId16" Type="http://schemas.openxmlformats.org/officeDocument/2006/relationships/image" Target="../media/image110.jpeg"/><Relationship Id="rId107" Type="http://schemas.openxmlformats.org/officeDocument/2006/relationships/image" Target="../media/image200.jpg"/><Relationship Id="rId11" Type="http://schemas.openxmlformats.org/officeDocument/2006/relationships/image" Target="../media/image105.jpeg"/><Relationship Id="rId32" Type="http://schemas.openxmlformats.org/officeDocument/2006/relationships/image" Target="../media/image126.jpeg"/><Relationship Id="rId37" Type="http://schemas.openxmlformats.org/officeDocument/2006/relationships/image" Target="../media/image6.png"/><Relationship Id="rId53" Type="http://schemas.openxmlformats.org/officeDocument/2006/relationships/image" Target="../media/image146.jpg"/><Relationship Id="rId58" Type="http://schemas.openxmlformats.org/officeDocument/2006/relationships/image" Target="../media/image151.jpg"/><Relationship Id="rId74" Type="http://schemas.openxmlformats.org/officeDocument/2006/relationships/image" Target="../media/image167.jpg"/><Relationship Id="rId79" Type="http://schemas.openxmlformats.org/officeDocument/2006/relationships/image" Target="../media/image172.jpg"/><Relationship Id="rId102" Type="http://schemas.openxmlformats.org/officeDocument/2006/relationships/image" Target="../media/image195.jpg"/><Relationship Id="rId123" Type="http://schemas.openxmlformats.org/officeDocument/2006/relationships/image" Target="../media/image216.jpg"/><Relationship Id="rId128" Type="http://schemas.openxmlformats.org/officeDocument/2006/relationships/image" Target="../media/image221.jpg"/><Relationship Id="rId5" Type="http://schemas.openxmlformats.org/officeDocument/2006/relationships/image" Target="../media/image99.jpeg"/><Relationship Id="rId90" Type="http://schemas.openxmlformats.org/officeDocument/2006/relationships/image" Target="../media/image183.jpg"/><Relationship Id="rId95" Type="http://schemas.openxmlformats.org/officeDocument/2006/relationships/image" Target="../media/image188.jpg"/><Relationship Id="rId22" Type="http://schemas.openxmlformats.org/officeDocument/2006/relationships/image" Target="../media/image116.jpeg"/><Relationship Id="rId27" Type="http://schemas.openxmlformats.org/officeDocument/2006/relationships/image" Target="../media/image121.jpeg"/><Relationship Id="rId43" Type="http://schemas.openxmlformats.org/officeDocument/2006/relationships/image" Target="../media/image136.jpg"/><Relationship Id="rId48" Type="http://schemas.openxmlformats.org/officeDocument/2006/relationships/image" Target="../media/image141.jpg"/><Relationship Id="rId64" Type="http://schemas.openxmlformats.org/officeDocument/2006/relationships/image" Target="../media/image157.jpg"/><Relationship Id="rId69" Type="http://schemas.openxmlformats.org/officeDocument/2006/relationships/image" Target="../media/image162.jpg"/><Relationship Id="rId113" Type="http://schemas.openxmlformats.org/officeDocument/2006/relationships/image" Target="../media/image206.jpg"/><Relationship Id="rId118" Type="http://schemas.openxmlformats.org/officeDocument/2006/relationships/image" Target="../media/image211.jpg"/><Relationship Id="rId80" Type="http://schemas.openxmlformats.org/officeDocument/2006/relationships/image" Target="../media/image173.jpg"/><Relationship Id="rId85" Type="http://schemas.openxmlformats.org/officeDocument/2006/relationships/image" Target="../media/image178.jpg"/><Relationship Id="rId12" Type="http://schemas.openxmlformats.org/officeDocument/2006/relationships/image" Target="../media/image106.jpeg"/><Relationship Id="rId17" Type="http://schemas.openxmlformats.org/officeDocument/2006/relationships/image" Target="../media/image111.jpeg"/><Relationship Id="rId33" Type="http://schemas.openxmlformats.org/officeDocument/2006/relationships/image" Target="../media/image127.jpeg"/><Relationship Id="rId38" Type="http://schemas.openxmlformats.org/officeDocument/2006/relationships/image" Target="../media/image131.jpg"/><Relationship Id="rId59" Type="http://schemas.openxmlformats.org/officeDocument/2006/relationships/image" Target="../media/image152.jpg"/><Relationship Id="rId103" Type="http://schemas.openxmlformats.org/officeDocument/2006/relationships/image" Target="../media/image196.jpg"/><Relationship Id="rId108" Type="http://schemas.openxmlformats.org/officeDocument/2006/relationships/image" Target="../media/image201.jpg"/><Relationship Id="rId124" Type="http://schemas.openxmlformats.org/officeDocument/2006/relationships/image" Target="../media/image217.jpg"/><Relationship Id="rId129" Type="http://schemas.openxmlformats.org/officeDocument/2006/relationships/image" Target="../media/image222.jpg"/><Relationship Id="rId54" Type="http://schemas.openxmlformats.org/officeDocument/2006/relationships/image" Target="../media/image147.jpg"/><Relationship Id="rId70" Type="http://schemas.openxmlformats.org/officeDocument/2006/relationships/image" Target="../media/image163.jpg"/><Relationship Id="rId75" Type="http://schemas.openxmlformats.org/officeDocument/2006/relationships/image" Target="../media/image168.jpg"/><Relationship Id="rId91" Type="http://schemas.openxmlformats.org/officeDocument/2006/relationships/image" Target="../media/image184.jpg"/><Relationship Id="rId96" Type="http://schemas.openxmlformats.org/officeDocument/2006/relationships/image" Target="../media/image189.jpg"/><Relationship Id="rId1" Type="http://schemas.openxmlformats.org/officeDocument/2006/relationships/image" Target="../media/image95.jpeg"/><Relationship Id="rId6" Type="http://schemas.openxmlformats.org/officeDocument/2006/relationships/image" Target="../media/image100.jpeg"/><Relationship Id="rId23" Type="http://schemas.openxmlformats.org/officeDocument/2006/relationships/image" Target="../media/image117.jpeg"/><Relationship Id="rId28" Type="http://schemas.openxmlformats.org/officeDocument/2006/relationships/image" Target="../media/image122.jpeg"/><Relationship Id="rId49" Type="http://schemas.openxmlformats.org/officeDocument/2006/relationships/image" Target="../media/image142.jpg"/><Relationship Id="rId114" Type="http://schemas.openxmlformats.org/officeDocument/2006/relationships/image" Target="../media/image207.jpg"/><Relationship Id="rId119" Type="http://schemas.openxmlformats.org/officeDocument/2006/relationships/image" Target="../media/image212.jpg"/><Relationship Id="rId44" Type="http://schemas.openxmlformats.org/officeDocument/2006/relationships/image" Target="../media/image137.jpg"/><Relationship Id="rId60" Type="http://schemas.openxmlformats.org/officeDocument/2006/relationships/image" Target="../media/image153.jpg"/><Relationship Id="rId65" Type="http://schemas.openxmlformats.org/officeDocument/2006/relationships/image" Target="../media/image158.jpg"/><Relationship Id="rId81" Type="http://schemas.openxmlformats.org/officeDocument/2006/relationships/image" Target="../media/image174.jpg"/><Relationship Id="rId86" Type="http://schemas.openxmlformats.org/officeDocument/2006/relationships/image" Target="../media/image179.jpg"/><Relationship Id="rId130" Type="http://schemas.openxmlformats.org/officeDocument/2006/relationships/image" Target="../media/image223.jpg"/><Relationship Id="rId13" Type="http://schemas.openxmlformats.org/officeDocument/2006/relationships/image" Target="../media/image107.jpeg"/><Relationship Id="rId18" Type="http://schemas.openxmlformats.org/officeDocument/2006/relationships/image" Target="../media/image112.jpeg"/><Relationship Id="rId39" Type="http://schemas.openxmlformats.org/officeDocument/2006/relationships/image" Target="../media/image132.jpg"/><Relationship Id="rId109" Type="http://schemas.openxmlformats.org/officeDocument/2006/relationships/image" Target="../media/image202.jpg"/><Relationship Id="rId34" Type="http://schemas.openxmlformats.org/officeDocument/2006/relationships/image" Target="../media/image128.jpeg"/><Relationship Id="rId50" Type="http://schemas.openxmlformats.org/officeDocument/2006/relationships/image" Target="../media/image143.jpg"/><Relationship Id="rId55" Type="http://schemas.openxmlformats.org/officeDocument/2006/relationships/image" Target="../media/image148.jpg"/><Relationship Id="rId76" Type="http://schemas.openxmlformats.org/officeDocument/2006/relationships/image" Target="../media/image169.jpg"/><Relationship Id="rId97" Type="http://schemas.openxmlformats.org/officeDocument/2006/relationships/image" Target="../media/image190.jpg"/><Relationship Id="rId104" Type="http://schemas.openxmlformats.org/officeDocument/2006/relationships/image" Target="../media/image197.jpg"/><Relationship Id="rId120" Type="http://schemas.openxmlformats.org/officeDocument/2006/relationships/image" Target="../media/image213.jpg"/><Relationship Id="rId125" Type="http://schemas.openxmlformats.org/officeDocument/2006/relationships/image" Target="../media/image218.jpg"/><Relationship Id="rId7" Type="http://schemas.openxmlformats.org/officeDocument/2006/relationships/image" Target="../media/image101.jpeg"/><Relationship Id="rId71" Type="http://schemas.openxmlformats.org/officeDocument/2006/relationships/image" Target="../media/image164.jpg"/><Relationship Id="rId92" Type="http://schemas.openxmlformats.org/officeDocument/2006/relationships/image" Target="../media/image185.jpg"/><Relationship Id="rId2" Type="http://schemas.openxmlformats.org/officeDocument/2006/relationships/image" Target="../media/image96.jpeg"/><Relationship Id="rId29" Type="http://schemas.openxmlformats.org/officeDocument/2006/relationships/image" Target="../media/image123.jpeg"/><Relationship Id="rId24" Type="http://schemas.openxmlformats.org/officeDocument/2006/relationships/image" Target="../media/image118.jpeg"/><Relationship Id="rId40" Type="http://schemas.openxmlformats.org/officeDocument/2006/relationships/image" Target="../media/image133.jpg"/><Relationship Id="rId45" Type="http://schemas.openxmlformats.org/officeDocument/2006/relationships/image" Target="../media/image138.jpg"/><Relationship Id="rId66" Type="http://schemas.openxmlformats.org/officeDocument/2006/relationships/image" Target="../media/image159.jpg"/><Relationship Id="rId87" Type="http://schemas.openxmlformats.org/officeDocument/2006/relationships/image" Target="../media/image180.jpg"/><Relationship Id="rId110" Type="http://schemas.openxmlformats.org/officeDocument/2006/relationships/image" Target="../media/image203.jpg"/><Relationship Id="rId115" Type="http://schemas.openxmlformats.org/officeDocument/2006/relationships/image" Target="../media/image208.jpg"/><Relationship Id="rId131" Type="http://schemas.openxmlformats.org/officeDocument/2006/relationships/image" Target="../media/image224.jpg"/><Relationship Id="rId61" Type="http://schemas.openxmlformats.org/officeDocument/2006/relationships/image" Target="../media/image154.jpg"/><Relationship Id="rId82" Type="http://schemas.openxmlformats.org/officeDocument/2006/relationships/image" Target="../media/image175.jpg"/><Relationship Id="rId19" Type="http://schemas.openxmlformats.org/officeDocument/2006/relationships/image" Target="../media/image113.jpeg"/><Relationship Id="rId14" Type="http://schemas.openxmlformats.org/officeDocument/2006/relationships/image" Target="../media/image108.jpeg"/><Relationship Id="rId30" Type="http://schemas.openxmlformats.org/officeDocument/2006/relationships/image" Target="../media/image124.jpeg"/><Relationship Id="rId35" Type="http://schemas.openxmlformats.org/officeDocument/2006/relationships/image" Target="../media/image129.jpeg"/><Relationship Id="rId56" Type="http://schemas.openxmlformats.org/officeDocument/2006/relationships/image" Target="../media/image149.jpg"/><Relationship Id="rId77" Type="http://schemas.openxmlformats.org/officeDocument/2006/relationships/image" Target="../media/image170.jpg"/><Relationship Id="rId100" Type="http://schemas.openxmlformats.org/officeDocument/2006/relationships/image" Target="../media/image193.jpg"/><Relationship Id="rId105" Type="http://schemas.openxmlformats.org/officeDocument/2006/relationships/image" Target="../media/image198.jpg"/><Relationship Id="rId126" Type="http://schemas.openxmlformats.org/officeDocument/2006/relationships/image" Target="../media/image219.jpg"/><Relationship Id="rId8" Type="http://schemas.openxmlformats.org/officeDocument/2006/relationships/image" Target="../media/image102.jpeg"/><Relationship Id="rId51" Type="http://schemas.openxmlformats.org/officeDocument/2006/relationships/image" Target="../media/image144.jpg"/><Relationship Id="rId72" Type="http://schemas.openxmlformats.org/officeDocument/2006/relationships/image" Target="../media/image165.jpg"/><Relationship Id="rId93" Type="http://schemas.openxmlformats.org/officeDocument/2006/relationships/image" Target="../media/image186.jpg"/><Relationship Id="rId98" Type="http://schemas.openxmlformats.org/officeDocument/2006/relationships/image" Target="../media/image191.jpg"/><Relationship Id="rId121" Type="http://schemas.openxmlformats.org/officeDocument/2006/relationships/image" Target="../media/image214.jpg"/><Relationship Id="rId3" Type="http://schemas.openxmlformats.org/officeDocument/2006/relationships/image" Target="../media/image97.jpeg"/><Relationship Id="rId25" Type="http://schemas.openxmlformats.org/officeDocument/2006/relationships/image" Target="../media/image119.jpeg"/><Relationship Id="rId46" Type="http://schemas.openxmlformats.org/officeDocument/2006/relationships/image" Target="../media/image139.jpg"/><Relationship Id="rId67" Type="http://schemas.openxmlformats.org/officeDocument/2006/relationships/image" Target="../media/image160.jpg"/><Relationship Id="rId116" Type="http://schemas.openxmlformats.org/officeDocument/2006/relationships/image" Target="../media/image209.jpg"/><Relationship Id="rId20" Type="http://schemas.openxmlformats.org/officeDocument/2006/relationships/image" Target="../media/image114.jpeg"/><Relationship Id="rId41" Type="http://schemas.openxmlformats.org/officeDocument/2006/relationships/image" Target="../media/image134.jpg"/><Relationship Id="rId62" Type="http://schemas.openxmlformats.org/officeDocument/2006/relationships/image" Target="../media/image155.jpg"/><Relationship Id="rId83" Type="http://schemas.openxmlformats.org/officeDocument/2006/relationships/image" Target="../media/image176.jpg"/><Relationship Id="rId88" Type="http://schemas.openxmlformats.org/officeDocument/2006/relationships/image" Target="../media/image181.jpg"/><Relationship Id="rId111" Type="http://schemas.openxmlformats.org/officeDocument/2006/relationships/image" Target="../media/image204.jpg"/><Relationship Id="rId15" Type="http://schemas.openxmlformats.org/officeDocument/2006/relationships/image" Target="../media/image109.jpeg"/><Relationship Id="rId36" Type="http://schemas.openxmlformats.org/officeDocument/2006/relationships/image" Target="../media/image130.jpeg"/><Relationship Id="rId57" Type="http://schemas.openxmlformats.org/officeDocument/2006/relationships/image" Target="../media/image150.jpg"/><Relationship Id="rId106" Type="http://schemas.openxmlformats.org/officeDocument/2006/relationships/image" Target="../media/image199.jpg"/><Relationship Id="rId127" Type="http://schemas.openxmlformats.org/officeDocument/2006/relationships/image" Target="../media/image220.jpg"/><Relationship Id="rId10" Type="http://schemas.openxmlformats.org/officeDocument/2006/relationships/image" Target="../media/image104.jpeg"/><Relationship Id="rId31" Type="http://schemas.openxmlformats.org/officeDocument/2006/relationships/image" Target="../media/image125.jpeg"/><Relationship Id="rId52" Type="http://schemas.openxmlformats.org/officeDocument/2006/relationships/image" Target="../media/image145.jpg"/><Relationship Id="rId73" Type="http://schemas.openxmlformats.org/officeDocument/2006/relationships/image" Target="../media/image166.jpg"/><Relationship Id="rId78" Type="http://schemas.openxmlformats.org/officeDocument/2006/relationships/image" Target="../media/image171.jpg"/><Relationship Id="rId94" Type="http://schemas.openxmlformats.org/officeDocument/2006/relationships/image" Target="../media/image187.jpg"/><Relationship Id="rId99" Type="http://schemas.openxmlformats.org/officeDocument/2006/relationships/image" Target="../media/image192.jpg"/><Relationship Id="rId101" Type="http://schemas.openxmlformats.org/officeDocument/2006/relationships/image" Target="../media/image194.jpg"/><Relationship Id="rId122" Type="http://schemas.openxmlformats.org/officeDocument/2006/relationships/image" Target="../media/image215.jpg"/><Relationship Id="rId4" Type="http://schemas.openxmlformats.org/officeDocument/2006/relationships/image" Target="../media/image98.jpeg"/><Relationship Id="rId9" Type="http://schemas.openxmlformats.org/officeDocument/2006/relationships/image" Target="../media/image103.jpeg"/><Relationship Id="rId26" Type="http://schemas.openxmlformats.org/officeDocument/2006/relationships/image" Target="../media/image120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0.jpeg"/><Relationship Id="rId21" Type="http://schemas.openxmlformats.org/officeDocument/2006/relationships/image" Target="../media/image245.jpeg"/><Relationship Id="rId42" Type="http://schemas.openxmlformats.org/officeDocument/2006/relationships/image" Target="../media/image266.jpg"/><Relationship Id="rId47" Type="http://schemas.openxmlformats.org/officeDocument/2006/relationships/image" Target="../media/image271.jpg"/><Relationship Id="rId63" Type="http://schemas.openxmlformats.org/officeDocument/2006/relationships/image" Target="../media/image287.jpg"/><Relationship Id="rId68" Type="http://schemas.openxmlformats.org/officeDocument/2006/relationships/image" Target="../media/image292.jpg"/><Relationship Id="rId7" Type="http://schemas.openxmlformats.org/officeDocument/2006/relationships/image" Target="../media/image231.jpeg"/><Relationship Id="rId2" Type="http://schemas.openxmlformats.org/officeDocument/2006/relationships/image" Target="../media/image226.jpeg"/><Relationship Id="rId16" Type="http://schemas.openxmlformats.org/officeDocument/2006/relationships/image" Target="../media/image240.jpeg"/><Relationship Id="rId29" Type="http://schemas.openxmlformats.org/officeDocument/2006/relationships/image" Target="../media/image253.jpeg"/><Relationship Id="rId11" Type="http://schemas.openxmlformats.org/officeDocument/2006/relationships/image" Target="../media/image235.jpeg"/><Relationship Id="rId24" Type="http://schemas.openxmlformats.org/officeDocument/2006/relationships/image" Target="../media/image248.jpeg"/><Relationship Id="rId32" Type="http://schemas.openxmlformats.org/officeDocument/2006/relationships/image" Target="../media/image256.jpg"/><Relationship Id="rId37" Type="http://schemas.openxmlformats.org/officeDocument/2006/relationships/image" Target="../media/image261.jpg"/><Relationship Id="rId40" Type="http://schemas.openxmlformats.org/officeDocument/2006/relationships/image" Target="../media/image264.jpg"/><Relationship Id="rId45" Type="http://schemas.openxmlformats.org/officeDocument/2006/relationships/image" Target="../media/image269.jpg"/><Relationship Id="rId53" Type="http://schemas.openxmlformats.org/officeDocument/2006/relationships/image" Target="../media/image277.jpg"/><Relationship Id="rId58" Type="http://schemas.openxmlformats.org/officeDocument/2006/relationships/image" Target="../media/image282.jpg"/><Relationship Id="rId66" Type="http://schemas.openxmlformats.org/officeDocument/2006/relationships/image" Target="../media/image290.jpg"/><Relationship Id="rId5" Type="http://schemas.openxmlformats.org/officeDocument/2006/relationships/image" Target="../media/image229.jpeg"/><Relationship Id="rId61" Type="http://schemas.openxmlformats.org/officeDocument/2006/relationships/image" Target="../media/image285.jpg"/><Relationship Id="rId19" Type="http://schemas.openxmlformats.org/officeDocument/2006/relationships/image" Target="../media/image243.jpeg"/><Relationship Id="rId14" Type="http://schemas.openxmlformats.org/officeDocument/2006/relationships/image" Target="../media/image238.jpeg"/><Relationship Id="rId22" Type="http://schemas.openxmlformats.org/officeDocument/2006/relationships/image" Target="../media/image246.jpeg"/><Relationship Id="rId27" Type="http://schemas.openxmlformats.org/officeDocument/2006/relationships/image" Target="../media/image251.jpeg"/><Relationship Id="rId30" Type="http://schemas.openxmlformats.org/officeDocument/2006/relationships/image" Target="../media/image254.jpeg"/><Relationship Id="rId35" Type="http://schemas.openxmlformats.org/officeDocument/2006/relationships/image" Target="../media/image259.jpg"/><Relationship Id="rId43" Type="http://schemas.openxmlformats.org/officeDocument/2006/relationships/image" Target="../media/image267.jpg"/><Relationship Id="rId48" Type="http://schemas.openxmlformats.org/officeDocument/2006/relationships/image" Target="../media/image272.jpg"/><Relationship Id="rId56" Type="http://schemas.openxmlformats.org/officeDocument/2006/relationships/image" Target="../media/image280.jpg"/><Relationship Id="rId64" Type="http://schemas.openxmlformats.org/officeDocument/2006/relationships/image" Target="../media/image288.jpg"/><Relationship Id="rId69" Type="http://schemas.openxmlformats.org/officeDocument/2006/relationships/image" Target="../media/image293.jpg"/><Relationship Id="rId8" Type="http://schemas.openxmlformats.org/officeDocument/2006/relationships/image" Target="../media/image232.jpeg"/><Relationship Id="rId51" Type="http://schemas.openxmlformats.org/officeDocument/2006/relationships/image" Target="../media/image275.jpg"/><Relationship Id="rId3" Type="http://schemas.openxmlformats.org/officeDocument/2006/relationships/image" Target="../media/image227.jpeg"/><Relationship Id="rId12" Type="http://schemas.openxmlformats.org/officeDocument/2006/relationships/image" Target="../media/image236.jpeg"/><Relationship Id="rId17" Type="http://schemas.openxmlformats.org/officeDocument/2006/relationships/image" Target="../media/image241.jpeg"/><Relationship Id="rId25" Type="http://schemas.openxmlformats.org/officeDocument/2006/relationships/image" Target="../media/image249.jpeg"/><Relationship Id="rId33" Type="http://schemas.openxmlformats.org/officeDocument/2006/relationships/image" Target="../media/image257.jpg"/><Relationship Id="rId38" Type="http://schemas.openxmlformats.org/officeDocument/2006/relationships/image" Target="../media/image262.jpg"/><Relationship Id="rId46" Type="http://schemas.openxmlformats.org/officeDocument/2006/relationships/image" Target="../media/image270.jpg"/><Relationship Id="rId59" Type="http://schemas.openxmlformats.org/officeDocument/2006/relationships/image" Target="../media/image283.jpg"/><Relationship Id="rId67" Type="http://schemas.openxmlformats.org/officeDocument/2006/relationships/image" Target="../media/image291.jpg"/><Relationship Id="rId20" Type="http://schemas.openxmlformats.org/officeDocument/2006/relationships/image" Target="../media/image244.jpeg"/><Relationship Id="rId41" Type="http://schemas.openxmlformats.org/officeDocument/2006/relationships/image" Target="../media/image265.jpg"/><Relationship Id="rId54" Type="http://schemas.openxmlformats.org/officeDocument/2006/relationships/image" Target="../media/image278.jpg"/><Relationship Id="rId62" Type="http://schemas.openxmlformats.org/officeDocument/2006/relationships/image" Target="../media/image286.jpg"/><Relationship Id="rId70" Type="http://schemas.openxmlformats.org/officeDocument/2006/relationships/image" Target="../media/image294.jpg"/><Relationship Id="rId1" Type="http://schemas.openxmlformats.org/officeDocument/2006/relationships/image" Target="../media/image225.jpeg"/><Relationship Id="rId6" Type="http://schemas.openxmlformats.org/officeDocument/2006/relationships/image" Target="../media/image230.jpeg"/><Relationship Id="rId15" Type="http://schemas.openxmlformats.org/officeDocument/2006/relationships/image" Target="../media/image239.jpeg"/><Relationship Id="rId23" Type="http://schemas.openxmlformats.org/officeDocument/2006/relationships/image" Target="../media/image247.jpeg"/><Relationship Id="rId28" Type="http://schemas.openxmlformats.org/officeDocument/2006/relationships/image" Target="../media/image252.jpeg"/><Relationship Id="rId36" Type="http://schemas.openxmlformats.org/officeDocument/2006/relationships/image" Target="../media/image260.jpg"/><Relationship Id="rId49" Type="http://schemas.openxmlformats.org/officeDocument/2006/relationships/image" Target="../media/image273.jpg"/><Relationship Id="rId57" Type="http://schemas.openxmlformats.org/officeDocument/2006/relationships/image" Target="../media/image281.jpg"/><Relationship Id="rId10" Type="http://schemas.openxmlformats.org/officeDocument/2006/relationships/image" Target="../media/image234.jpeg"/><Relationship Id="rId31" Type="http://schemas.openxmlformats.org/officeDocument/2006/relationships/image" Target="../media/image255.jpeg"/><Relationship Id="rId44" Type="http://schemas.openxmlformats.org/officeDocument/2006/relationships/image" Target="../media/image268.jpg"/><Relationship Id="rId52" Type="http://schemas.openxmlformats.org/officeDocument/2006/relationships/image" Target="../media/image276.jpg"/><Relationship Id="rId60" Type="http://schemas.openxmlformats.org/officeDocument/2006/relationships/image" Target="../media/image284.jpg"/><Relationship Id="rId65" Type="http://schemas.openxmlformats.org/officeDocument/2006/relationships/image" Target="../media/image289.jpg"/><Relationship Id="rId4" Type="http://schemas.openxmlformats.org/officeDocument/2006/relationships/image" Target="../media/image228.jpeg"/><Relationship Id="rId9" Type="http://schemas.openxmlformats.org/officeDocument/2006/relationships/image" Target="../media/image233.jpeg"/><Relationship Id="rId13" Type="http://schemas.openxmlformats.org/officeDocument/2006/relationships/image" Target="../media/image237.jpeg"/><Relationship Id="rId18" Type="http://schemas.openxmlformats.org/officeDocument/2006/relationships/image" Target="../media/image242.jpeg"/><Relationship Id="rId39" Type="http://schemas.openxmlformats.org/officeDocument/2006/relationships/image" Target="../media/image263.jpg"/><Relationship Id="rId34" Type="http://schemas.openxmlformats.org/officeDocument/2006/relationships/image" Target="../media/image258.jpg"/><Relationship Id="rId50" Type="http://schemas.openxmlformats.org/officeDocument/2006/relationships/image" Target="../media/image274.jpg"/><Relationship Id="rId55" Type="http://schemas.openxmlformats.org/officeDocument/2006/relationships/image" Target="../media/image279.jp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7.jpeg"/><Relationship Id="rId18" Type="http://schemas.openxmlformats.org/officeDocument/2006/relationships/image" Target="../media/image312.jpeg"/><Relationship Id="rId26" Type="http://schemas.openxmlformats.org/officeDocument/2006/relationships/image" Target="../media/image320.jpeg"/><Relationship Id="rId21" Type="http://schemas.openxmlformats.org/officeDocument/2006/relationships/image" Target="../media/image315.jpeg"/><Relationship Id="rId34" Type="http://schemas.openxmlformats.org/officeDocument/2006/relationships/image" Target="../media/image328.jpeg"/><Relationship Id="rId7" Type="http://schemas.openxmlformats.org/officeDocument/2006/relationships/image" Target="../media/image301.jpeg"/><Relationship Id="rId12" Type="http://schemas.openxmlformats.org/officeDocument/2006/relationships/image" Target="../media/image306.jpeg"/><Relationship Id="rId17" Type="http://schemas.openxmlformats.org/officeDocument/2006/relationships/image" Target="../media/image311.jpeg"/><Relationship Id="rId25" Type="http://schemas.openxmlformats.org/officeDocument/2006/relationships/image" Target="../media/image319.jpeg"/><Relationship Id="rId33" Type="http://schemas.openxmlformats.org/officeDocument/2006/relationships/image" Target="../media/image327.jpeg"/><Relationship Id="rId2" Type="http://schemas.openxmlformats.org/officeDocument/2006/relationships/image" Target="../media/image296.jpeg"/><Relationship Id="rId16" Type="http://schemas.openxmlformats.org/officeDocument/2006/relationships/image" Target="../media/image310.jpeg"/><Relationship Id="rId20" Type="http://schemas.openxmlformats.org/officeDocument/2006/relationships/image" Target="../media/image314.jpeg"/><Relationship Id="rId29" Type="http://schemas.openxmlformats.org/officeDocument/2006/relationships/image" Target="../media/image323.jpeg"/><Relationship Id="rId1" Type="http://schemas.openxmlformats.org/officeDocument/2006/relationships/image" Target="../media/image295.jpeg"/><Relationship Id="rId6" Type="http://schemas.openxmlformats.org/officeDocument/2006/relationships/image" Target="../media/image300.jpeg"/><Relationship Id="rId11" Type="http://schemas.openxmlformats.org/officeDocument/2006/relationships/image" Target="../media/image305.jpeg"/><Relationship Id="rId24" Type="http://schemas.openxmlformats.org/officeDocument/2006/relationships/image" Target="../media/image318.jpeg"/><Relationship Id="rId32" Type="http://schemas.openxmlformats.org/officeDocument/2006/relationships/image" Target="../media/image326.jpeg"/><Relationship Id="rId37" Type="http://schemas.openxmlformats.org/officeDocument/2006/relationships/image" Target="../media/image331.jpeg"/><Relationship Id="rId5" Type="http://schemas.openxmlformats.org/officeDocument/2006/relationships/image" Target="../media/image299.jpeg"/><Relationship Id="rId15" Type="http://schemas.openxmlformats.org/officeDocument/2006/relationships/image" Target="../media/image309.jpeg"/><Relationship Id="rId23" Type="http://schemas.openxmlformats.org/officeDocument/2006/relationships/image" Target="../media/image317.jpeg"/><Relationship Id="rId28" Type="http://schemas.openxmlformats.org/officeDocument/2006/relationships/image" Target="../media/image322.jpeg"/><Relationship Id="rId36" Type="http://schemas.openxmlformats.org/officeDocument/2006/relationships/image" Target="../media/image330.jpeg"/><Relationship Id="rId10" Type="http://schemas.openxmlformats.org/officeDocument/2006/relationships/image" Target="../media/image304.jpeg"/><Relationship Id="rId19" Type="http://schemas.openxmlformats.org/officeDocument/2006/relationships/image" Target="../media/image313.jpeg"/><Relationship Id="rId31" Type="http://schemas.openxmlformats.org/officeDocument/2006/relationships/image" Target="../media/image325.jpeg"/><Relationship Id="rId4" Type="http://schemas.openxmlformats.org/officeDocument/2006/relationships/image" Target="../media/image298.jpeg"/><Relationship Id="rId9" Type="http://schemas.openxmlformats.org/officeDocument/2006/relationships/image" Target="../media/image303.jpeg"/><Relationship Id="rId14" Type="http://schemas.openxmlformats.org/officeDocument/2006/relationships/image" Target="../media/image308.jpeg"/><Relationship Id="rId22" Type="http://schemas.openxmlformats.org/officeDocument/2006/relationships/image" Target="../media/image316.jpeg"/><Relationship Id="rId27" Type="http://schemas.openxmlformats.org/officeDocument/2006/relationships/image" Target="../media/image321.jpeg"/><Relationship Id="rId30" Type="http://schemas.openxmlformats.org/officeDocument/2006/relationships/image" Target="../media/image324.jpeg"/><Relationship Id="rId35" Type="http://schemas.openxmlformats.org/officeDocument/2006/relationships/image" Target="../media/image329.jpeg"/><Relationship Id="rId8" Type="http://schemas.openxmlformats.org/officeDocument/2006/relationships/image" Target="../media/image302.jpeg"/><Relationship Id="rId3" Type="http://schemas.openxmlformats.org/officeDocument/2006/relationships/image" Target="../media/image29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9.jpeg"/><Relationship Id="rId13" Type="http://schemas.openxmlformats.org/officeDocument/2006/relationships/image" Target="../media/image344.jpeg"/><Relationship Id="rId3" Type="http://schemas.openxmlformats.org/officeDocument/2006/relationships/image" Target="../media/image334.jpeg"/><Relationship Id="rId7" Type="http://schemas.openxmlformats.org/officeDocument/2006/relationships/image" Target="../media/image338.jpeg"/><Relationship Id="rId12" Type="http://schemas.openxmlformats.org/officeDocument/2006/relationships/image" Target="../media/image343.jpeg"/><Relationship Id="rId17" Type="http://schemas.openxmlformats.org/officeDocument/2006/relationships/image" Target="../media/image348.jpeg"/><Relationship Id="rId2" Type="http://schemas.openxmlformats.org/officeDocument/2006/relationships/image" Target="../media/image333.jpeg"/><Relationship Id="rId16" Type="http://schemas.openxmlformats.org/officeDocument/2006/relationships/image" Target="../media/image347.jpeg"/><Relationship Id="rId1" Type="http://schemas.openxmlformats.org/officeDocument/2006/relationships/image" Target="../media/image332.jpeg"/><Relationship Id="rId6" Type="http://schemas.openxmlformats.org/officeDocument/2006/relationships/image" Target="../media/image337.jpeg"/><Relationship Id="rId11" Type="http://schemas.openxmlformats.org/officeDocument/2006/relationships/image" Target="../media/image342.jpeg"/><Relationship Id="rId5" Type="http://schemas.openxmlformats.org/officeDocument/2006/relationships/image" Target="../media/image336.jpeg"/><Relationship Id="rId15" Type="http://schemas.openxmlformats.org/officeDocument/2006/relationships/image" Target="../media/image346.jpeg"/><Relationship Id="rId10" Type="http://schemas.openxmlformats.org/officeDocument/2006/relationships/image" Target="../media/image341.jpeg"/><Relationship Id="rId4" Type="http://schemas.openxmlformats.org/officeDocument/2006/relationships/image" Target="../media/image335.jpeg"/><Relationship Id="rId9" Type="http://schemas.openxmlformats.org/officeDocument/2006/relationships/image" Target="../media/image340.jpeg"/><Relationship Id="rId14" Type="http://schemas.openxmlformats.org/officeDocument/2006/relationships/image" Target="../media/image345.jpe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61.jpeg"/><Relationship Id="rId18" Type="http://schemas.openxmlformats.org/officeDocument/2006/relationships/image" Target="../media/image366.jpeg"/><Relationship Id="rId26" Type="http://schemas.openxmlformats.org/officeDocument/2006/relationships/image" Target="../media/image374.jpeg"/><Relationship Id="rId39" Type="http://schemas.openxmlformats.org/officeDocument/2006/relationships/image" Target="../media/image387.jpeg"/><Relationship Id="rId21" Type="http://schemas.openxmlformats.org/officeDocument/2006/relationships/image" Target="../media/image369.jpeg"/><Relationship Id="rId34" Type="http://schemas.openxmlformats.org/officeDocument/2006/relationships/image" Target="../media/image382.jpeg"/><Relationship Id="rId42" Type="http://schemas.openxmlformats.org/officeDocument/2006/relationships/image" Target="../media/image390.jpeg"/><Relationship Id="rId47" Type="http://schemas.openxmlformats.org/officeDocument/2006/relationships/image" Target="../media/image395.jpeg"/><Relationship Id="rId50" Type="http://schemas.openxmlformats.org/officeDocument/2006/relationships/image" Target="../media/image398.jpeg"/><Relationship Id="rId55" Type="http://schemas.openxmlformats.org/officeDocument/2006/relationships/image" Target="../media/image403.jpeg"/><Relationship Id="rId7" Type="http://schemas.openxmlformats.org/officeDocument/2006/relationships/image" Target="../media/image355.jpeg"/><Relationship Id="rId2" Type="http://schemas.openxmlformats.org/officeDocument/2006/relationships/image" Target="../media/image350.jpeg"/><Relationship Id="rId16" Type="http://schemas.openxmlformats.org/officeDocument/2006/relationships/image" Target="../media/image364.jpeg"/><Relationship Id="rId29" Type="http://schemas.openxmlformats.org/officeDocument/2006/relationships/image" Target="../media/image377.jpeg"/><Relationship Id="rId11" Type="http://schemas.openxmlformats.org/officeDocument/2006/relationships/image" Target="../media/image359.jpeg"/><Relationship Id="rId24" Type="http://schemas.openxmlformats.org/officeDocument/2006/relationships/image" Target="../media/image372.jpeg"/><Relationship Id="rId32" Type="http://schemas.openxmlformats.org/officeDocument/2006/relationships/image" Target="../media/image380.jpeg"/><Relationship Id="rId37" Type="http://schemas.openxmlformats.org/officeDocument/2006/relationships/image" Target="../media/image385.jpeg"/><Relationship Id="rId40" Type="http://schemas.openxmlformats.org/officeDocument/2006/relationships/image" Target="../media/image388.jpeg"/><Relationship Id="rId45" Type="http://schemas.openxmlformats.org/officeDocument/2006/relationships/image" Target="../media/image393.jpeg"/><Relationship Id="rId53" Type="http://schemas.openxmlformats.org/officeDocument/2006/relationships/image" Target="../media/image401.jpeg"/><Relationship Id="rId58" Type="http://schemas.openxmlformats.org/officeDocument/2006/relationships/image" Target="../media/image406.jpeg"/><Relationship Id="rId5" Type="http://schemas.openxmlformats.org/officeDocument/2006/relationships/image" Target="../media/image353.jpeg"/><Relationship Id="rId19" Type="http://schemas.openxmlformats.org/officeDocument/2006/relationships/image" Target="../media/image367.jpeg"/><Relationship Id="rId4" Type="http://schemas.openxmlformats.org/officeDocument/2006/relationships/image" Target="../media/image352.jpeg"/><Relationship Id="rId9" Type="http://schemas.openxmlformats.org/officeDocument/2006/relationships/image" Target="../media/image357.jpeg"/><Relationship Id="rId14" Type="http://schemas.openxmlformats.org/officeDocument/2006/relationships/image" Target="../media/image362.jpeg"/><Relationship Id="rId22" Type="http://schemas.openxmlformats.org/officeDocument/2006/relationships/image" Target="../media/image370.jpeg"/><Relationship Id="rId27" Type="http://schemas.openxmlformats.org/officeDocument/2006/relationships/image" Target="../media/image375.jpeg"/><Relationship Id="rId30" Type="http://schemas.openxmlformats.org/officeDocument/2006/relationships/image" Target="../media/image378.jpeg"/><Relationship Id="rId35" Type="http://schemas.openxmlformats.org/officeDocument/2006/relationships/image" Target="../media/image383.jpeg"/><Relationship Id="rId43" Type="http://schemas.openxmlformats.org/officeDocument/2006/relationships/image" Target="../media/image391.jpeg"/><Relationship Id="rId48" Type="http://schemas.openxmlformats.org/officeDocument/2006/relationships/image" Target="../media/image396.jpeg"/><Relationship Id="rId56" Type="http://schemas.openxmlformats.org/officeDocument/2006/relationships/image" Target="../media/image404.jpeg"/><Relationship Id="rId8" Type="http://schemas.openxmlformats.org/officeDocument/2006/relationships/image" Target="../media/image356.jpeg"/><Relationship Id="rId51" Type="http://schemas.openxmlformats.org/officeDocument/2006/relationships/image" Target="../media/image399.jpeg"/><Relationship Id="rId3" Type="http://schemas.openxmlformats.org/officeDocument/2006/relationships/image" Target="../media/image351.jpeg"/><Relationship Id="rId12" Type="http://schemas.openxmlformats.org/officeDocument/2006/relationships/image" Target="../media/image360.jpeg"/><Relationship Id="rId17" Type="http://schemas.openxmlformats.org/officeDocument/2006/relationships/image" Target="../media/image365.jpeg"/><Relationship Id="rId25" Type="http://schemas.openxmlformats.org/officeDocument/2006/relationships/image" Target="../media/image373.jpeg"/><Relationship Id="rId33" Type="http://schemas.openxmlformats.org/officeDocument/2006/relationships/image" Target="../media/image381.jpeg"/><Relationship Id="rId38" Type="http://schemas.openxmlformats.org/officeDocument/2006/relationships/image" Target="../media/image386.jpeg"/><Relationship Id="rId46" Type="http://schemas.openxmlformats.org/officeDocument/2006/relationships/image" Target="../media/image394.jpeg"/><Relationship Id="rId59" Type="http://schemas.openxmlformats.org/officeDocument/2006/relationships/image" Target="../media/image407.jpeg"/><Relationship Id="rId20" Type="http://schemas.openxmlformats.org/officeDocument/2006/relationships/image" Target="../media/image368.jpeg"/><Relationship Id="rId41" Type="http://schemas.openxmlformats.org/officeDocument/2006/relationships/image" Target="../media/image389.jpeg"/><Relationship Id="rId54" Type="http://schemas.openxmlformats.org/officeDocument/2006/relationships/image" Target="../media/image402.jpeg"/><Relationship Id="rId1" Type="http://schemas.openxmlformats.org/officeDocument/2006/relationships/image" Target="../media/image349.jpeg"/><Relationship Id="rId6" Type="http://schemas.openxmlformats.org/officeDocument/2006/relationships/image" Target="../media/image354.jpeg"/><Relationship Id="rId15" Type="http://schemas.openxmlformats.org/officeDocument/2006/relationships/image" Target="../media/image363.jpeg"/><Relationship Id="rId23" Type="http://schemas.openxmlformats.org/officeDocument/2006/relationships/image" Target="../media/image371.jpeg"/><Relationship Id="rId28" Type="http://schemas.openxmlformats.org/officeDocument/2006/relationships/image" Target="../media/image376.jpeg"/><Relationship Id="rId36" Type="http://schemas.openxmlformats.org/officeDocument/2006/relationships/image" Target="../media/image384.jpeg"/><Relationship Id="rId49" Type="http://schemas.openxmlformats.org/officeDocument/2006/relationships/image" Target="../media/image397.jpeg"/><Relationship Id="rId57" Type="http://schemas.openxmlformats.org/officeDocument/2006/relationships/image" Target="../media/image405.jpeg"/><Relationship Id="rId10" Type="http://schemas.openxmlformats.org/officeDocument/2006/relationships/image" Target="../media/image358.jpeg"/><Relationship Id="rId31" Type="http://schemas.openxmlformats.org/officeDocument/2006/relationships/image" Target="../media/image379.jpeg"/><Relationship Id="rId44" Type="http://schemas.openxmlformats.org/officeDocument/2006/relationships/image" Target="../media/image392.jpeg"/><Relationship Id="rId52" Type="http://schemas.openxmlformats.org/officeDocument/2006/relationships/image" Target="../media/image4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104759</xdr:colOff>
      <xdr:row>30</xdr:row>
      <xdr:rowOff>177800</xdr:rowOff>
    </xdr:from>
    <xdr:to>
      <xdr:col>11</xdr:col>
      <xdr:colOff>736600</xdr:colOff>
      <xdr:row>39</xdr:row>
      <xdr:rowOff>46556</xdr:rowOff>
    </xdr:to>
    <xdr:pic>
      <xdr:nvPicPr>
        <xdr:cNvPr id="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12B4B3-C80F-8D4F-A08C-EC03CC877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88259" y="7772400"/>
          <a:ext cx="3108341" cy="19134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362438</xdr:colOff>
      <xdr:row>11</xdr:row>
      <xdr:rowOff>50800</xdr:rowOff>
    </xdr:from>
    <xdr:to>
      <xdr:col>17</xdr:col>
      <xdr:colOff>305148</xdr:colOff>
      <xdr:row>25</xdr:row>
      <xdr:rowOff>113897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402FFBD5-31C0-44F6-8163-19B89E825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3361" y="2864338"/>
          <a:ext cx="2829951" cy="3164339"/>
        </a:xfrm>
        <a:prstGeom prst="rect">
          <a:avLst/>
        </a:prstGeom>
      </xdr:spPr>
    </xdr:pic>
    <xdr:clientData/>
  </xdr:twoCellAnchor>
  <xdr:twoCellAnchor editAs="oneCell">
    <xdr:from>
      <xdr:col>15</xdr:col>
      <xdr:colOff>126023</xdr:colOff>
      <xdr:row>4</xdr:row>
      <xdr:rowOff>63500</xdr:rowOff>
    </xdr:from>
    <xdr:to>
      <xdr:col>17</xdr:col>
      <xdr:colOff>472754</xdr:colOff>
      <xdr:row>16</xdr:row>
      <xdr:rowOff>78649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63187F17-ECE3-4D4C-8384-D15CF4A4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6946" y="1572846"/>
          <a:ext cx="3276306" cy="2331190"/>
        </a:xfrm>
        <a:prstGeom prst="rect">
          <a:avLst/>
        </a:prstGeom>
      </xdr:spPr>
    </xdr:pic>
    <xdr:clientData/>
  </xdr:twoCellAnchor>
  <xdr:twoCellAnchor editAs="oneCell">
    <xdr:from>
      <xdr:col>15</xdr:col>
      <xdr:colOff>786423</xdr:colOff>
      <xdr:row>21</xdr:row>
      <xdr:rowOff>154354</xdr:rowOff>
    </xdr:from>
    <xdr:to>
      <xdr:col>17</xdr:col>
      <xdr:colOff>204765</xdr:colOff>
      <xdr:row>31</xdr:row>
      <xdr:rowOff>247326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47D53FF0-97BE-40A7-8EFA-4474310C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346" y="5180623"/>
          <a:ext cx="2185963" cy="2497212"/>
        </a:xfrm>
        <a:prstGeom prst="rect">
          <a:avLst/>
        </a:prstGeom>
      </xdr:spPr>
    </xdr:pic>
    <xdr:clientData/>
  </xdr:twoCellAnchor>
  <xdr:oneCellAnchor>
    <xdr:from>
      <xdr:col>17</xdr:col>
      <xdr:colOff>433294</xdr:colOff>
      <xdr:row>31</xdr:row>
      <xdr:rowOff>358590</xdr:rowOff>
    </xdr:from>
    <xdr:ext cx="1703294" cy="1948143"/>
    <xdr:pic>
      <xdr:nvPicPr>
        <xdr:cNvPr id="2" name="image7.png">
          <a:extLst>
            <a:ext uri="{FF2B5EF4-FFF2-40B4-BE49-F238E27FC236}">
              <a16:creationId xmlns:a16="http://schemas.microsoft.com/office/drawing/2014/main" id="{E0500B6E-DA65-2148-ACFB-B66ED382AC5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286941" y="8591178"/>
          <a:ext cx="1703294" cy="1948143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478119</xdr:colOff>
      <xdr:row>32</xdr:row>
      <xdr:rowOff>44822</xdr:rowOff>
    </xdr:from>
    <xdr:ext cx="1479176" cy="1810311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B2D7F95E-C50F-9E46-A024-6BEBFF4135A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464119" y="8680822"/>
          <a:ext cx="1479176" cy="181031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13</xdr:col>
      <xdr:colOff>433293</xdr:colOff>
      <xdr:row>31</xdr:row>
      <xdr:rowOff>343647</xdr:rowOff>
    </xdr:from>
    <xdr:to>
      <xdr:col>16</xdr:col>
      <xdr:colOff>4294</xdr:colOff>
      <xdr:row>40</xdr:row>
      <xdr:rowOff>17929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E8C7294-A27E-1E3D-6332-01188FFED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05" y="8576235"/>
          <a:ext cx="2124635" cy="2124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3100915</xdr:colOff>
      <xdr:row>51</xdr:row>
      <xdr:rowOff>818268</xdr:rowOff>
    </xdr:from>
    <xdr:to>
      <xdr:col>5</xdr:col>
      <xdr:colOff>3519938</xdr:colOff>
      <xdr:row>51</xdr:row>
      <xdr:rowOff>1117685</xdr:rowOff>
    </xdr:to>
    <xdr:pic>
      <xdr:nvPicPr>
        <xdr:cNvPr id="465" name="Picture 1" descr="straightbloc_3105_minisloper_M_10_llq.jpeg">
          <a:extLst>
            <a:ext uri="{FF2B5EF4-FFF2-40B4-BE49-F238E27FC236}">
              <a16:creationId xmlns:a16="http://schemas.microsoft.com/office/drawing/2014/main" id="{92B2D760-F497-4B6C-92C2-D1FB92B1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61" b="6461"/>
        <a:stretch>
          <a:fillRect/>
        </a:stretch>
      </xdr:blipFill>
      <xdr:spPr bwMode="auto">
        <a:xfrm>
          <a:off x="7070935" y="28608408"/>
          <a:ext cx="358063" cy="2994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41275</xdr:colOff>
      <xdr:row>51</xdr:row>
      <xdr:rowOff>894382</xdr:rowOff>
    </xdr:from>
    <xdr:to>
      <xdr:col>5</xdr:col>
      <xdr:colOff>650640</xdr:colOff>
      <xdr:row>51</xdr:row>
      <xdr:rowOff>1185335</xdr:rowOff>
    </xdr:to>
    <xdr:pic>
      <xdr:nvPicPr>
        <xdr:cNvPr id="468" name="Picture 4" descr="straightbloc_3122_bigpinches_L-XL_10_llq.jpeg">
          <a:extLst>
            <a:ext uri="{FF2B5EF4-FFF2-40B4-BE49-F238E27FC236}">
              <a16:creationId xmlns:a16="http://schemas.microsoft.com/office/drawing/2014/main" id="{2AA7FACA-F213-4F06-9D6B-D11A1C49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2" b="12552"/>
        <a:stretch>
          <a:fillRect/>
        </a:stretch>
      </xdr:blipFill>
      <xdr:spPr bwMode="auto">
        <a:xfrm>
          <a:off x="4011295" y="28684522"/>
          <a:ext cx="609365" cy="2909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159806</xdr:colOff>
      <xdr:row>51</xdr:row>
      <xdr:rowOff>474902</xdr:rowOff>
    </xdr:from>
    <xdr:to>
      <xdr:col>5</xdr:col>
      <xdr:colOff>568067</xdr:colOff>
      <xdr:row>51</xdr:row>
      <xdr:rowOff>794528</xdr:rowOff>
    </xdr:to>
    <xdr:pic>
      <xdr:nvPicPr>
        <xdr:cNvPr id="472" name="Picture 8" descr="straightbloc_3127_superjugs_XL-XXL_11_llq.jpeg">
          <a:extLst>
            <a:ext uri="{FF2B5EF4-FFF2-40B4-BE49-F238E27FC236}">
              <a16:creationId xmlns:a16="http://schemas.microsoft.com/office/drawing/2014/main" id="{8CE6642D-C2A0-4527-A94D-74C0E83C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4" b="9377"/>
        <a:stretch>
          <a:fillRect/>
        </a:stretch>
      </xdr:blipFill>
      <xdr:spPr bwMode="auto">
        <a:xfrm>
          <a:off x="4129826" y="28265042"/>
          <a:ext cx="408261" cy="3196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2311399</xdr:colOff>
      <xdr:row>51</xdr:row>
      <xdr:rowOff>825679</xdr:rowOff>
    </xdr:from>
    <xdr:to>
      <xdr:col>5</xdr:col>
      <xdr:colOff>2760071</xdr:colOff>
      <xdr:row>51</xdr:row>
      <xdr:rowOff>1130301</xdr:rowOff>
    </xdr:to>
    <xdr:pic>
      <xdr:nvPicPr>
        <xdr:cNvPr id="473" name="Picture 9" descr="straightbloc_3128_incutcrimps_M_30_llq.jpeg">
          <a:extLst>
            <a:ext uri="{FF2B5EF4-FFF2-40B4-BE49-F238E27FC236}">
              <a16:creationId xmlns:a16="http://schemas.microsoft.com/office/drawing/2014/main" id="{A3891167-B602-4413-BD1F-7C0759789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12244" r="3555" b="12244"/>
        <a:stretch>
          <a:fillRect/>
        </a:stretch>
      </xdr:blipFill>
      <xdr:spPr bwMode="auto">
        <a:xfrm>
          <a:off x="6281419" y="28615819"/>
          <a:ext cx="448672" cy="3046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375707</xdr:colOff>
      <xdr:row>47</xdr:row>
      <xdr:rowOff>513283</xdr:rowOff>
    </xdr:from>
    <xdr:to>
      <xdr:col>5</xdr:col>
      <xdr:colOff>710956</xdr:colOff>
      <xdr:row>47</xdr:row>
      <xdr:rowOff>786607</xdr:rowOff>
    </xdr:to>
    <xdr:pic>
      <xdr:nvPicPr>
        <xdr:cNvPr id="639" name="Picture 29" descr="Flat XX-largehandholds_orderlist.jpeg">
          <a:extLst>
            <a:ext uri="{FF2B5EF4-FFF2-40B4-BE49-F238E27FC236}">
              <a16:creationId xmlns:a16="http://schemas.microsoft.com/office/drawing/2014/main" id="{5263F601-5D61-4BC8-9002-7EF07FD0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17" t="10017" r="10017" b="3885"/>
        <a:stretch>
          <a:fillRect/>
        </a:stretch>
      </xdr:blipFill>
      <xdr:spPr bwMode="auto">
        <a:xfrm>
          <a:off x="4345727" y="26779423"/>
          <a:ext cx="335249" cy="2733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3100915</xdr:colOff>
      <xdr:row>48</xdr:row>
      <xdr:rowOff>818268</xdr:rowOff>
    </xdr:from>
    <xdr:to>
      <xdr:col>5</xdr:col>
      <xdr:colOff>3519938</xdr:colOff>
      <xdr:row>48</xdr:row>
      <xdr:rowOff>1117685</xdr:rowOff>
    </xdr:to>
    <xdr:pic>
      <xdr:nvPicPr>
        <xdr:cNvPr id="654" name="Picture 1" descr="straightbloc_3105_minisloper_M_10_llq.jpeg">
          <a:extLst>
            <a:ext uri="{FF2B5EF4-FFF2-40B4-BE49-F238E27FC236}">
              <a16:creationId xmlns:a16="http://schemas.microsoft.com/office/drawing/2014/main" id="{14F51180-CBAB-41E0-8C04-345684E0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61" b="6461"/>
        <a:stretch>
          <a:fillRect/>
        </a:stretch>
      </xdr:blipFill>
      <xdr:spPr bwMode="auto">
        <a:xfrm>
          <a:off x="7070935" y="28608408"/>
          <a:ext cx="358063" cy="2994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41275</xdr:colOff>
      <xdr:row>48</xdr:row>
      <xdr:rowOff>894382</xdr:rowOff>
    </xdr:from>
    <xdr:to>
      <xdr:col>5</xdr:col>
      <xdr:colOff>650640</xdr:colOff>
      <xdr:row>48</xdr:row>
      <xdr:rowOff>1185335</xdr:rowOff>
    </xdr:to>
    <xdr:pic>
      <xdr:nvPicPr>
        <xdr:cNvPr id="657" name="Picture 4" descr="straightbloc_3122_bigpinches_L-XL_10_llq.jpeg">
          <a:extLst>
            <a:ext uri="{FF2B5EF4-FFF2-40B4-BE49-F238E27FC236}">
              <a16:creationId xmlns:a16="http://schemas.microsoft.com/office/drawing/2014/main" id="{53F96AFB-8CE2-4FDA-AE84-4AB19214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2" b="12552"/>
        <a:stretch>
          <a:fillRect/>
        </a:stretch>
      </xdr:blipFill>
      <xdr:spPr bwMode="auto">
        <a:xfrm>
          <a:off x="4011295" y="28684522"/>
          <a:ext cx="609365" cy="2909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159806</xdr:colOff>
      <xdr:row>48</xdr:row>
      <xdr:rowOff>474902</xdr:rowOff>
    </xdr:from>
    <xdr:to>
      <xdr:col>5</xdr:col>
      <xdr:colOff>568067</xdr:colOff>
      <xdr:row>48</xdr:row>
      <xdr:rowOff>794528</xdr:rowOff>
    </xdr:to>
    <xdr:pic>
      <xdr:nvPicPr>
        <xdr:cNvPr id="661" name="Picture 8" descr="straightbloc_3127_superjugs_XL-XXL_11_llq.jpeg">
          <a:extLst>
            <a:ext uri="{FF2B5EF4-FFF2-40B4-BE49-F238E27FC236}">
              <a16:creationId xmlns:a16="http://schemas.microsoft.com/office/drawing/2014/main" id="{0FD88202-40F4-4175-B4E3-A8D79E18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4" b="9377"/>
        <a:stretch>
          <a:fillRect/>
        </a:stretch>
      </xdr:blipFill>
      <xdr:spPr bwMode="auto">
        <a:xfrm>
          <a:off x="4129826" y="28265042"/>
          <a:ext cx="408261" cy="3196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2311399</xdr:colOff>
      <xdr:row>48</xdr:row>
      <xdr:rowOff>825679</xdr:rowOff>
    </xdr:from>
    <xdr:to>
      <xdr:col>5</xdr:col>
      <xdr:colOff>2760071</xdr:colOff>
      <xdr:row>48</xdr:row>
      <xdr:rowOff>1130301</xdr:rowOff>
    </xdr:to>
    <xdr:pic>
      <xdr:nvPicPr>
        <xdr:cNvPr id="662" name="Picture 9" descr="straightbloc_3128_incutcrimps_M_30_llq.jpeg">
          <a:extLst>
            <a:ext uri="{FF2B5EF4-FFF2-40B4-BE49-F238E27FC236}">
              <a16:creationId xmlns:a16="http://schemas.microsoft.com/office/drawing/2014/main" id="{A04DE3CF-3741-41E1-8FE9-F216D97DF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12244" r="3555" b="12244"/>
        <a:stretch>
          <a:fillRect/>
        </a:stretch>
      </xdr:blipFill>
      <xdr:spPr bwMode="auto">
        <a:xfrm>
          <a:off x="6281419" y="28615819"/>
          <a:ext cx="448672" cy="3046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1140847</xdr:colOff>
      <xdr:row>42</xdr:row>
      <xdr:rowOff>75339</xdr:rowOff>
    </xdr:from>
    <xdr:to>
      <xdr:col>5</xdr:col>
      <xdr:colOff>2561525</xdr:colOff>
      <xdr:row>42</xdr:row>
      <xdr:rowOff>1496017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id="{F6777C5E-445A-1DF7-4C68-E60632922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83644" y="51015254"/>
          <a:ext cx="1420678" cy="1420678"/>
        </a:xfrm>
        <a:prstGeom prst="rect">
          <a:avLst/>
        </a:prstGeom>
      </xdr:spPr>
    </xdr:pic>
    <xdr:clientData/>
  </xdr:twoCellAnchor>
  <xdr:twoCellAnchor editAs="oneCell">
    <xdr:from>
      <xdr:col>5</xdr:col>
      <xdr:colOff>1119321</xdr:colOff>
      <xdr:row>40</xdr:row>
      <xdr:rowOff>32287</xdr:rowOff>
    </xdr:from>
    <xdr:to>
      <xdr:col>5</xdr:col>
      <xdr:colOff>2583049</xdr:colOff>
      <xdr:row>40</xdr:row>
      <xdr:rowOff>1496015</xdr:rowOff>
    </xdr:to>
    <xdr:pic>
      <xdr:nvPicPr>
        <xdr:cNvPr id="758" name="Grafik 757">
          <a:extLst>
            <a:ext uri="{FF2B5EF4-FFF2-40B4-BE49-F238E27FC236}">
              <a16:creationId xmlns:a16="http://schemas.microsoft.com/office/drawing/2014/main" id="{1FC84780-0629-D72C-AAC0-521AE7BA3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2118" y="47915592"/>
          <a:ext cx="1463728" cy="1463728"/>
        </a:xfrm>
        <a:prstGeom prst="rect">
          <a:avLst/>
        </a:prstGeom>
      </xdr:spPr>
    </xdr:pic>
    <xdr:clientData/>
  </xdr:twoCellAnchor>
  <xdr:twoCellAnchor editAs="oneCell">
    <xdr:from>
      <xdr:col>5</xdr:col>
      <xdr:colOff>1162374</xdr:colOff>
      <xdr:row>43</xdr:row>
      <xdr:rowOff>75338</xdr:rowOff>
    </xdr:from>
    <xdr:to>
      <xdr:col>5</xdr:col>
      <xdr:colOff>2550762</xdr:colOff>
      <xdr:row>43</xdr:row>
      <xdr:rowOff>1463726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id="{EBF6950A-DD19-2EE8-54C1-50D8C493D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05171" y="52543558"/>
          <a:ext cx="1388388" cy="1388388"/>
        </a:xfrm>
        <a:prstGeom prst="rect">
          <a:avLst/>
        </a:prstGeom>
      </xdr:spPr>
    </xdr:pic>
    <xdr:clientData/>
  </xdr:twoCellAnchor>
  <xdr:twoCellAnchor editAs="oneCell">
    <xdr:from>
      <xdr:col>5</xdr:col>
      <xdr:colOff>1097796</xdr:colOff>
      <xdr:row>45</xdr:row>
      <xdr:rowOff>43049</xdr:rowOff>
    </xdr:from>
    <xdr:to>
      <xdr:col>5</xdr:col>
      <xdr:colOff>2572288</xdr:colOff>
      <xdr:row>46</xdr:row>
      <xdr:rowOff>9416</xdr:rowOff>
    </xdr:to>
    <xdr:pic>
      <xdr:nvPicPr>
        <xdr:cNvPr id="760" name="Grafik 759">
          <a:extLst>
            <a:ext uri="{FF2B5EF4-FFF2-40B4-BE49-F238E27FC236}">
              <a16:creationId xmlns:a16="http://schemas.microsoft.com/office/drawing/2014/main" id="{A88394B7-5921-6DE4-842E-DF9DCBACD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40593" y="55567880"/>
          <a:ext cx="1474492" cy="1474492"/>
        </a:xfrm>
        <a:prstGeom prst="rect">
          <a:avLst/>
        </a:prstGeom>
      </xdr:spPr>
    </xdr:pic>
    <xdr:clientData/>
  </xdr:twoCellAnchor>
  <xdr:twoCellAnchor editAs="oneCell">
    <xdr:from>
      <xdr:col>5</xdr:col>
      <xdr:colOff>1151610</xdr:colOff>
      <xdr:row>44</xdr:row>
      <xdr:rowOff>75339</xdr:rowOff>
    </xdr:from>
    <xdr:to>
      <xdr:col>5</xdr:col>
      <xdr:colOff>2583051</xdr:colOff>
      <xdr:row>44</xdr:row>
      <xdr:rowOff>1506780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id="{BEE4125B-7ACC-11FA-7AA5-E55C40EB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94407" y="54071864"/>
          <a:ext cx="1431441" cy="1431441"/>
        </a:xfrm>
        <a:prstGeom prst="rect">
          <a:avLst/>
        </a:prstGeom>
      </xdr:spPr>
    </xdr:pic>
    <xdr:clientData/>
  </xdr:twoCellAnchor>
  <xdr:twoCellAnchor editAs="oneCell">
    <xdr:from>
      <xdr:col>5</xdr:col>
      <xdr:colOff>1147590</xdr:colOff>
      <xdr:row>37</xdr:row>
      <xdr:rowOff>15301</xdr:rowOff>
    </xdr:from>
    <xdr:to>
      <xdr:col>5</xdr:col>
      <xdr:colOff>2631807</xdr:colOff>
      <xdr:row>37</xdr:row>
      <xdr:rowOff>1499518</xdr:rowOff>
    </xdr:to>
    <xdr:pic>
      <xdr:nvPicPr>
        <xdr:cNvPr id="762" name="Grafik 761">
          <a:extLst>
            <a:ext uri="{FF2B5EF4-FFF2-40B4-BE49-F238E27FC236}">
              <a16:creationId xmlns:a16="http://schemas.microsoft.com/office/drawing/2014/main" id="{4617B77B-1535-5766-88A9-3C5E86BAF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86626" y="44740723"/>
          <a:ext cx="1484217" cy="1484217"/>
        </a:xfrm>
        <a:prstGeom prst="rect">
          <a:avLst/>
        </a:prstGeom>
      </xdr:spPr>
    </xdr:pic>
    <xdr:clientData/>
  </xdr:twoCellAnchor>
  <xdr:twoCellAnchor editAs="oneCell">
    <xdr:from>
      <xdr:col>5</xdr:col>
      <xdr:colOff>1162891</xdr:colOff>
      <xdr:row>33</xdr:row>
      <xdr:rowOff>30602</xdr:rowOff>
    </xdr:from>
    <xdr:to>
      <xdr:col>5</xdr:col>
      <xdr:colOff>2631807</xdr:colOff>
      <xdr:row>33</xdr:row>
      <xdr:rowOff>1499518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id="{C1038081-64DA-6774-F1DD-E07EFDE7D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01927" y="38635542"/>
          <a:ext cx="1468916" cy="1468916"/>
        </a:xfrm>
        <a:prstGeom prst="rect">
          <a:avLst/>
        </a:prstGeom>
      </xdr:spPr>
    </xdr:pic>
    <xdr:clientData/>
  </xdr:twoCellAnchor>
  <xdr:twoCellAnchor editAs="oneCell">
    <xdr:from>
      <xdr:col>5</xdr:col>
      <xdr:colOff>1178193</xdr:colOff>
      <xdr:row>34</xdr:row>
      <xdr:rowOff>45904</xdr:rowOff>
    </xdr:from>
    <xdr:to>
      <xdr:col>5</xdr:col>
      <xdr:colOff>2585904</xdr:colOff>
      <xdr:row>34</xdr:row>
      <xdr:rowOff>1453615</xdr:rowOff>
    </xdr:to>
    <xdr:pic>
      <xdr:nvPicPr>
        <xdr:cNvPr id="764" name="Grafik 763">
          <a:extLst>
            <a:ext uri="{FF2B5EF4-FFF2-40B4-BE49-F238E27FC236}">
              <a16:creationId xmlns:a16="http://schemas.microsoft.com/office/drawing/2014/main" id="{92B478B8-B92D-3675-FB68-8A2B1F340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17229" y="40180964"/>
          <a:ext cx="1407711" cy="1407711"/>
        </a:xfrm>
        <a:prstGeom prst="rect">
          <a:avLst/>
        </a:prstGeom>
      </xdr:spPr>
    </xdr:pic>
    <xdr:clientData/>
  </xdr:twoCellAnchor>
  <xdr:twoCellAnchor editAs="oneCell">
    <xdr:from>
      <xdr:col>5</xdr:col>
      <xdr:colOff>1162892</xdr:colOff>
      <xdr:row>35</xdr:row>
      <xdr:rowOff>45903</xdr:rowOff>
    </xdr:from>
    <xdr:to>
      <xdr:col>5</xdr:col>
      <xdr:colOff>2585904</xdr:colOff>
      <xdr:row>35</xdr:row>
      <xdr:rowOff>1468915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897BCF34-C5E8-003E-7B7B-48F1750B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01928" y="41711084"/>
          <a:ext cx="1423012" cy="1423012"/>
        </a:xfrm>
        <a:prstGeom prst="rect">
          <a:avLst/>
        </a:prstGeom>
      </xdr:spPr>
    </xdr:pic>
    <xdr:clientData/>
  </xdr:twoCellAnchor>
  <xdr:twoCellAnchor editAs="oneCell">
    <xdr:from>
      <xdr:col>5</xdr:col>
      <xdr:colOff>1208795</xdr:colOff>
      <xdr:row>36</xdr:row>
      <xdr:rowOff>61205</xdr:rowOff>
    </xdr:from>
    <xdr:to>
      <xdr:col>5</xdr:col>
      <xdr:colOff>2524699</xdr:colOff>
      <xdr:row>36</xdr:row>
      <xdr:rowOff>1377109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397DD071-1931-70C7-421C-B38E0ACB4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47831" y="43256506"/>
          <a:ext cx="1315904" cy="1315904"/>
        </a:xfrm>
        <a:prstGeom prst="rect">
          <a:avLst/>
        </a:prstGeom>
      </xdr:spPr>
    </xdr:pic>
    <xdr:clientData/>
  </xdr:twoCellAnchor>
  <xdr:twoCellAnchor editAs="oneCell">
    <xdr:from>
      <xdr:col>5</xdr:col>
      <xdr:colOff>1185335</xdr:colOff>
      <xdr:row>21</xdr:row>
      <xdr:rowOff>50800</xdr:rowOff>
    </xdr:from>
    <xdr:to>
      <xdr:col>5</xdr:col>
      <xdr:colOff>2641602</xdr:colOff>
      <xdr:row>21</xdr:row>
      <xdr:rowOff>1507067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0C3EB292-3AE1-7D3D-67CA-CCC5E02E3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39468" y="21454533"/>
          <a:ext cx="1456267" cy="1456267"/>
        </a:xfrm>
        <a:prstGeom prst="rect">
          <a:avLst/>
        </a:prstGeom>
      </xdr:spPr>
    </xdr:pic>
    <xdr:clientData/>
  </xdr:twoCellAnchor>
  <xdr:twoCellAnchor editAs="oneCell">
    <xdr:from>
      <xdr:col>5</xdr:col>
      <xdr:colOff>1253067</xdr:colOff>
      <xdr:row>22</xdr:row>
      <xdr:rowOff>50800</xdr:rowOff>
    </xdr:from>
    <xdr:to>
      <xdr:col>5</xdr:col>
      <xdr:colOff>2607734</xdr:colOff>
      <xdr:row>22</xdr:row>
      <xdr:rowOff>1405467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3960A6AC-7467-C205-3861-BA2232BCE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07200" y="22978533"/>
          <a:ext cx="1354667" cy="1354667"/>
        </a:xfrm>
        <a:prstGeom prst="rect">
          <a:avLst/>
        </a:prstGeom>
      </xdr:spPr>
    </xdr:pic>
    <xdr:clientData/>
  </xdr:twoCellAnchor>
  <xdr:twoCellAnchor editAs="oneCell">
    <xdr:from>
      <xdr:col>5</xdr:col>
      <xdr:colOff>1168400</xdr:colOff>
      <xdr:row>23</xdr:row>
      <xdr:rowOff>50800</xdr:rowOff>
    </xdr:from>
    <xdr:to>
      <xdr:col>5</xdr:col>
      <xdr:colOff>2607734</xdr:colOff>
      <xdr:row>23</xdr:row>
      <xdr:rowOff>1490134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186D610E-2D98-8C65-1FCB-45DA81E7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22533" y="24502533"/>
          <a:ext cx="1439334" cy="1439334"/>
        </a:xfrm>
        <a:prstGeom prst="rect">
          <a:avLst/>
        </a:prstGeom>
      </xdr:spPr>
    </xdr:pic>
    <xdr:clientData/>
  </xdr:twoCellAnchor>
  <xdr:twoCellAnchor editAs="oneCell">
    <xdr:from>
      <xdr:col>5</xdr:col>
      <xdr:colOff>1151467</xdr:colOff>
      <xdr:row>24</xdr:row>
      <xdr:rowOff>67735</xdr:rowOff>
    </xdr:from>
    <xdr:to>
      <xdr:col>5</xdr:col>
      <xdr:colOff>2573867</xdr:colOff>
      <xdr:row>24</xdr:row>
      <xdr:rowOff>1490135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F1112FAB-F1FB-AA42-0FB9-DCCF13F61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05600" y="26043468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5</xdr:col>
      <xdr:colOff>1168400</xdr:colOff>
      <xdr:row>25</xdr:row>
      <xdr:rowOff>118533</xdr:rowOff>
    </xdr:from>
    <xdr:to>
      <xdr:col>5</xdr:col>
      <xdr:colOff>2455334</xdr:colOff>
      <xdr:row>25</xdr:row>
      <xdr:rowOff>1405467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D6B02D45-011D-12ED-5473-B80090DC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22533" y="27618266"/>
          <a:ext cx="1286934" cy="1286934"/>
        </a:xfrm>
        <a:prstGeom prst="rect">
          <a:avLst/>
        </a:prstGeom>
      </xdr:spPr>
    </xdr:pic>
    <xdr:clientData/>
  </xdr:twoCellAnchor>
  <xdr:twoCellAnchor editAs="oneCell">
    <xdr:from>
      <xdr:col>5</xdr:col>
      <xdr:colOff>1168400</xdr:colOff>
      <xdr:row>26</xdr:row>
      <xdr:rowOff>67733</xdr:rowOff>
    </xdr:from>
    <xdr:to>
      <xdr:col>5</xdr:col>
      <xdr:colOff>2556934</xdr:colOff>
      <xdr:row>26</xdr:row>
      <xdr:rowOff>1456267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37326687-9880-5D09-E817-0F56E9016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722533" y="29091466"/>
          <a:ext cx="1388534" cy="1388534"/>
        </a:xfrm>
        <a:prstGeom prst="rect">
          <a:avLst/>
        </a:prstGeom>
      </xdr:spPr>
    </xdr:pic>
    <xdr:clientData/>
  </xdr:twoCellAnchor>
  <xdr:twoCellAnchor editAs="oneCell">
    <xdr:from>
      <xdr:col>5</xdr:col>
      <xdr:colOff>1117602</xdr:colOff>
      <xdr:row>27</xdr:row>
      <xdr:rowOff>16934</xdr:rowOff>
    </xdr:from>
    <xdr:to>
      <xdr:col>5</xdr:col>
      <xdr:colOff>2573869</xdr:colOff>
      <xdr:row>27</xdr:row>
      <xdr:rowOff>1473201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D3885D8F-7F91-6928-009E-774E5AEFA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71735" y="30564667"/>
          <a:ext cx="1456267" cy="1456267"/>
        </a:xfrm>
        <a:prstGeom prst="rect">
          <a:avLst/>
        </a:prstGeom>
      </xdr:spPr>
    </xdr:pic>
    <xdr:clientData/>
  </xdr:twoCellAnchor>
  <xdr:twoCellAnchor editAs="oneCell">
    <xdr:from>
      <xdr:col>5</xdr:col>
      <xdr:colOff>1100667</xdr:colOff>
      <xdr:row>28</xdr:row>
      <xdr:rowOff>67733</xdr:rowOff>
    </xdr:from>
    <xdr:to>
      <xdr:col>5</xdr:col>
      <xdr:colOff>2540000</xdr:colOff>
      <xdr:row>28</xdr:row>
      <xdr:rowOff>1507066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CC903D05-D9B0-F1CA-B115-DD5F4AB71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654800" y="32139466"/>
          <a:ext cx="1439333" cy="1439333"/>
        </a:xfrm>
        <a:prstGeom prst="rect">
          <a:avLst/>
        </a:prstGeom>
      </xdr:spPr>
    </xdr:pic>
    <xdr:clientData/>
  </xdr:twoCellAnchor>
  <xdr:twoCellAnchor editAs="oneCell">
    <xdr:from>
      <xdr:col>5</xdr:col>
      <xdr:colOff>1117600</xdr:colOff>
      <xdr:row>29</xdr:row>
      <xdr:rowOff>50800</xdr:rowOff>
    </xdr:from>
    <xdr:to>
      <xdr:col>5</xdr:col>
      <xdr:colOff>2540001</xdr:colOff>
      <xdr:row>29</xdr:row>
      <xdr:rowOff>1473201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BB888931-0633-6743-32BF-90F28CA4C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671733" y="33646533"/>
          <a:ext cx="1422401" cy="1422401"/>
        </a:xfrm>
        <a:prstGeom prst="rect">
          <a:avLst/>
        </a:prstGeom>
      </xdr:spPr>
    </xdr:pic>
    <xdr:clientData/>
  </xdr:twoCellAnchor>
  <xdr:twoCellAnchor editAs="oneCell">
    <xdr:from>
      <xdr:col>5</xdr:col>
      <xdr:colOff>1100668</xdr:colOff>
      <xdr:row>30</xdr:row>
      <xdr:rowOff>16933</xdr:rowOff>
    </xdr:from>
    <xdr:to>
      <xdr:col>5</xdr:col>
      <xdr:colOff>2573868</xdr:colOff>
      <xdr:row>30</xdr:row>
      <xdr:rowOff>1490133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274F63C8-EC2F-2843-E314-CEF9D9957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654801" y="35136666"/>
          <a:ext cx="1473200" cy="147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1283085</xdr:colOff>
      <xdr:row>9</xdr:row>
      <xdr:rowOff>66963</xdr:rowOff>
    </xdr:from>
    <xdr:to>
      <xdr:col>5</xdr:col>
      <xdr:colOff>2643908</xdr:colOff>
      <xdr:row>9</xdr:row>
      <xdr:rowOff>1447404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71B8E5D3-CF97-1F4D-828E-393E101AD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24903" y="4627418"/>
          <a:ext cx="1360823" cy="1380441"/>
        </a:xfrm>
        <a:prstGeom prst="rect">
          <a:avLst/>
        </a:prstGeom>
      </xdr:spPr>
    </xdr:pic>
    <xdr:clientData/>
  </xdr:twoCellAnchor>
  <xdr:twoCellAnchor editAs="oneCell">
    <xdr:from>
      <xdr:col>5</xdr:col>
      <xdr:colOff>1245371</xdr:colOff>
      <xdr:row>14</xdr:row>
      <xdr:rowOff>43873</xdr:rowOff>
    </xdr:from>
    <xdr:to>
      <xdr:col>5</xdr:col>
      <xdr:colOff>2670319</xdr:colOff>
      <xdr:row>14</xdr:row>
      <xdr:rowOff>1489364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D59EEB84-2B66-456A-2A72-EFD25606B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787189" y="12178146"/>
          <a:ext cx="1424948" cy="1445491"/>
        </a:xfrm>
        <a:prstGeom prst="rect">
          <a:avLst/>
        </a:prstGeom>
      </xdr:spPr>
    </xdr:pic>
    <xdr:clientData/>
  </xdr:twoCellAnchor>
  <xdr:twoCellAnchor editAs="oneCell">
    <xdr:from>
      <xdr:col>5</xdr:col>
      <xdr:colOff>1304636</xdr:colOff>
      <xdr:row>10</xdr:row>
      <xdr:rowOff>138545</xdr:rowOff>
    </xdr:from>
    <xdr:to>
      <xdr:col>5</xdr:col>
      <xdr:colOff>2597727</xdr:colOff>
      <xdr:row>10</xdr:row>
      <xdr:rowOff>1431636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BE616EDB-95FE-5E42-ADEF-043993182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846454" y="6223000"/>
          <a:ext cx="1293091" cy="1293091"/>
        </a:xfrm>
        <a:prstGeom prst="rect">
          <a:avLst/>
        </a:prstGeom>
      </xdr:spPr>
    </xdr:pic>
    <xdr:clientData/>
  </xdr:twoCellAnchor>
  <xdr:twoCellAnchor editAs="oneCell">
    <xdr:from>
      <xdr:col>5</xdr:col>
      <xdr:colOff>1235362</xdr:colOff>
      <xdr:row>15</xdr:row>
      <xdr:rowOff>46181</xdr:rowOff>
    </xdr:from>
    <xdr:to>
      <xdr:col>5</xdr:col>
      <xdr:colOff>2678546</xdr:colOff>
      <xdr:row>15</xdr:row>
      <xdr:rowOff>1489365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05C98305-C1F9-C945-3291-4D5764330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777180" y="13704454"/>
          <a:ext cx="1443184" cy="1443184"/>
        </a:xfrm>
        <a:prstGeom prst="rect">
          <a:avLst/>
        </a:prstGeom>
      </xdr:spPr>
    </xdr:pic>
    <xdr:clientData/>
  </xdr:twoCellAnchor>
  <xdr:twoCellAnchor editAs="oneCell">
    <xdr:from>
      <xdr:col>5</xdr:col>
      <xdr:colOff>1166090</xdr:colOff>
      <xdr:row>17</xdr:row>
      <xdr:rowOff>46180</xdr:rowOff>
    </xdr:from>
    <xdr:to>
      <xdr:col>5</xdr:col>
      <xdr:colOff>2620818</xdr:colOff>
      <xdr:row>17</xdr:row>
      <xdr:rowOff>1500908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ACCE185E-F258-D776-31E2-87EB45278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707908" y="16752453"/>
          <a:ext cx="1454728" cy="1454728"/>
        </a:xfrm>
        <a:prstGeom prst="rect">
          <a:avLst/>
        </a:prstGeom>
      </xdr:spPr>
    </xdr:pic>
    <xdr:clientData/>
  </xdr:twoCellAnchor>
  <xdr:twoCellAnchor editAs="oneCell">
    <xdr:from>
      <xdr:col>5</xdr:col>
      <xdr:colOff>1258454</xdr:colOff>
      <xdr:row>16</xdr:row>
      <xdr:rowOff>69272</xdr:rowOff>
    </xdr:from>
    <xdr:to>
      <xdr:col>5</xdr:col>
      <xdr:colOff>2667000</xdr:colOff>
      <xdr:row>16</xdr:row>
      <xdr:rowOff>1477818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8711D326-3230-23EE-2A01-B649389DE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800272" y="15251545"/>
          <a:ext cx="1408546" cy="1408546"/>
        </a:xfrm>
        <a:prstGeom prst="rect">
          <a:avLst/>
        </a:prstGeom>
      </xdr:spPr>
    </xdr:pic>
    <xdr:clientData/>
  </xdr:twoCellAnchor>
  <xdr:twoCellAnchor editAs="oneCell">
    <xdr:from>
      <xdr:col>5</xdr:col>
      <xdr:colOff>1246910</xdr:colOff>
      <xdr:row>18</xdr:row>
      <xdr:rowOff>92363</xdr:rowOff>
    </xdr:from>
    <xdr:to>
      <xdr:col>5</xdr:col>
      <xdr:colOff>2574638</xdr:colOff>
      <xdr:row>18</xdr:row>
      <xdr:rowOff>1420091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B83FE18D-C820-87A3-966D-B0AC9CB3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788728" y="18322636"/>
          <a:ext cx="1327728" cy="1327728"/>
        </a:xfrm>
        <a:prstGeom prst="rect">
          <a:avLst/>
        </a:prstGeom>
      </xdr:spPr>
    </xdr:pic>
    <xdr:clientData/>
  </xdr:twoCellAnchor>
  <xdr:twoCellAnchor editAs="oneCell">
    <xdr:from>
      <xdr:col>5</xdr:col>
      <xdr:colOff>1246908</xdr:colOff>
      <xdr:row>11</xdr:row>
      <xdr:rowOff>34636</xdr:rowOff>
    </xdr:from>
    <xdr:to>
      <xdr:col>5</xdr:col>
      <xdr:colOff>2678544</xdr:colOff>
      <xdr:row>11</xdr:row>
      <xdr:rowOff>1466272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FCDC583D-FBE6-88E7-67C2-924F058BC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788726" y="7631545"/>
          <a:ext cx="1431636" cy="1431636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1270001</xdr:colOff>
      <xdr:row>12</xdr:row>
      <xdr:rowOff>69272</xdr:rowOff>
    </xdr:from>
    <xdr:to>
      <xdr:col>5</xdr:col>
      <xdr:colOff>2678547</xdr:colOff>
      <xdr:row>12</xdr:row>
      <xdr:rowOff>1477818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B4CBEC96-663B-6CD4-3979-43CCB4AE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811819" y="9178636"/>
          <a:ext cx="1408546" cy="1408546"/>
        </a:xfrm>
        <a:prstGeom prst="rect">
          <a:avLst/>
        </a:prstGeom>
      </xdr:spPr>
    </xdr:pic>
    <xdr:clientData/>
  </xdr:twoCellAnchor>
  <xdr:twoCellAnchor editAs="oneCell">
    <xdr:from>
      <xdr:col>5</xdr:col>
      <xdr:colOff>1304636</xdr:colOff>
      <xdr:row>13</xdr:row>
      <xdr:rowOff>92364</xdr:rowOff>
    </xdr:from>
    <xdr:to>
      <xdr:col>5</xdr:col>
      <xdr:colOff>2690090</xdr:colOff>
      <xdr:row>13</xdr:row>
      <xdr:rowOff>1477818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59B65BC4-9C6B-AA68-414E-42677058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846454" y="10714182"/>
          <a:ext cx="1385454" cy="13854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21070</xdr:colOff>
      <xdr:row>8</xdr:row>
      <xdr:rowOff>61576</xdr:rowOff>
    </xdr:from>
    <xdr:to>
      <xdr:col>4</xdr:col>
      <xdr:colOff>1016000</xdr:colOff>
      <xdr:row>8</xdr:row>
      <xdr:rowOff>671175</xdr:rowOff>
    </xdr:to>
    <xdr:pic>
      <xdr:nvPicPr>
        <xdr:cNvPr id="18" name="Picture 1" descr="fat tetres 1200_llq.jpeg">
          <a:extLst>
            <a:ext uri="{FF2B5EF4-FFF2-40B4-BE49-F238E27FC236}">
              <a16:creationId xmlns:a16="http://schemas.microsoft.com/office/drawing/2014/main" id="{2E157FBB-3A31-A94A-A159-60E268F7B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92"/>
        <a:stretch>
          <a:fillRect/>
        </a:stretch>
      </xdr:blipFill>
      <xdr:spPr bwMode="auto">
        <a:xfrm>
          <a:off x="4070959" y="2785020"/>
          <a:ext cx="994930" cy="609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114130</xdr:colOff>
      <xdr:row>9</xdr:row>
      <xdr:rowOff>70342</xdr:rowOff>
    </xdr:from>
    <xdr:to>
      <xdr:col>4</xdr:col>
      <xdr:colOff>835892</xdr:colOff>
      <xdr:row>9</xdr:row>
      <xdr:rowOff>605707</xdr:rowOff>
    </xdr:to>
    <xdr:pic>
      <xdr:nvPicPr>
        <xdr:cNvPr id="19" name="Picture 2" descr="fat tetres 600 (8)_llq.jpeg">
          <a:extLst>
            <a:ext uri="{FF2B5EF4-FFF2-40B4-BE49-F238E27FC236}">
              <a16:creationId xmlns:a16="http://schemas.microsoft.com/office/drawing/2014/main" id="{BD4A0A3F-802E-314D-A903-8B98F0334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2" r="4921" b="9846"/>
        <a:stretch>
          <a:fillRect/>
        </a:stretch>
      </xdr:blipFill>
      <xdr:spPr bwMode="auto">
        <a:xfrm>
          <a:off x="3757875" y="3520124"/>
          <a:ext cx="721762" cy="5353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20539</xdr:colOff>
      <xdr:row>10</xdr:row>
      <xdr:rowOff>111928</xdr:rowOff>
    </xdr:from>
    <xdr:to>
      <xdr:col>4</xdr:col>
      <xdr:colOff>871699</xdr:colOff>
      <xdr:row>10</xdr:row>
      <xdr:rowOff>664446</xdr:rowOff>
    </xdr:to>
    <xdr:pic>
      <xdr:nvPicPr>
        <xdr:cNvPr id="20" name="Picture 3" descr="fat square 600 (2)_llq.jpeg">
          <a:extLst>
            <a:ext uri="{FF2B5EF4-FFF2-40B4-BE49-F238E27FC236}">
              <a16:creationId xmlns:a16="http://schemas.microsoft.com/office/drawing/2014/main" id="{4F9C5BE0-F287-FC4C-A6B7-13DF10EF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972"/>
        <a:stretch>
          <a:fillRect/>
        </a:stretch>
      </xdr:blipFill>
      <xdr:spPr bwMode="auto">
        <a:xfrm>
          <a:off x="3664284" y="4254437"/>
          <a:ext cx="851160" cy="5525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71652</xdr:colOff>
      <xdr:row>11</xdr:row>
      <xdr:rowOff>88836</xdr:rowOff>
    </xdr:from>
    <xdr:to>
      <xdr:col>4</xdr:col>
      <xdr:colOff>922813</xdr:colOff>
      <xdr:row>11</xdr:row>
      <xdr:rowOff>669316</xdr:rowOff>
    </xdr:to>
    <xdr:pic>
      <xdr:nvPicPr>
        <xdr:cNvPr id="21" name="Picture 4" descr="thin square 600 (8)_llq.jpeg">
          <a:extLst>
            <a:ext uri="{FF2B5EF4-FFF2-40B4-BE49-F238E27FC236}">
              <a16:creationId xmlns:a16="http://schemas.microsoft.com/office/drawing/2014/main" id="{A6E465AA-CE06-434D-9146-5C2D98C9C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7" r="3015" b="13824"/>
        <a:stretch>
          <a:fillRect/>
        </a:stretch>
      </xdr:blipFill>
      <xdr:spPr bwMode="auto">
        <a:xfrm>
          <a:off x="3715397" y="4924072"/>
          <a:ext cx="851161" cy="580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40273</xdr:colOff>
      <xdr:row>12</xdr:row>
      <xdr:rowOff>29923</xdr:rowOff>
    </xdr:from>
    <xdr:to>
      <xdr:col>4</xdr:col>
      <xdr:colOff>898052</xdr:colOff>
      <xdr:row>12</xdr:row>
      <xdr:rowOff>655144</xdr:rowOff>
    </xdr:to>
    <xdr:pic>
      <xdr:nvPicPr>
        <xdr:cNvPr id="22" name="Picture 5" descr="fat square 300 (3)_llq.jpeg">
          <a:extLst>
            <a:ext uri="{FF2B5EF4-FFF2-40B4-BE49-F238E27FC236}">
              <a16:creationId xmlns:a16="http://schemas.microsoft.com/office/drawing/2014/main" id="{E7633014-6009-DC45-89F5-8317F3AAD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52" t="4335" r="13150" b="21967"/>
        <a:stretch>
          <a:fillRect/>
        </a:stretch>
      </xdr:blipFill>
      <xdr:spPr bwMode="auto">
        <a:xfrm>
          <a:off x="3684018" y="5557887"/>
          <a:ext cx="857779" cy="6252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70714</xdr:colOff>
      <xdr:row>13</xdr:row>
      <xdr:rowOff>62108</xdr:rowOff>
    </xdr:from>
    <xdr:to>
      <xdr:col>4</xdr:col>
      <xdr:colOff>921874</xdr:colOff>
      <xdr:row>13</xdr:row>
      <xdr:rowOff>685303</xdr:rowOff>
    </xdr:to>
    <xdr:pic>
      <xdr:nvPicPr>
        <xdr:cNvPr id="23" name="Picture 6" descr="thin square 300 (2)_llq.jpeg">
          <a:extLst>
            <a:ext uri="{FF2B5EF4-FFF2-40B4-BE49-F238E27FC236}">
              <a16:creationId xmlns:a16="http://schemas.microsoft.com/office/drawing/2014/main" id="{073FEC95-A9EA-2C48-9010-72E610ED7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2" t="10603" r="16142" b="21681"/>
        <a:stretch>
          <a:fillRect/>
        </a:stretch>
      </xdr:blipFill>
      <xdr:spPr bwMode="auto">
        <a:xfrm>
          <a:off x="3714459" y="6282799"/>
          <a:ext cx="851160" cy="6231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118533</xdr:colOff>
      <xdr:row>14</xdr:row>
      <xdr:rowOff>57901</xdr:rowOff>
    </xdr:from>
    <xdr:to>
      <xdr:col>4</xdr:col>
      <xdr:colOff>881876</xdr:colOff>
      <xdr:row>14</xdr:row>
      <xdr:rowOff>613666</xdr:rowOff>
    </xdr:to>
    <xdr:pic>
      <xdr:nvPicPr>
        <xdr:cNvPr id="24" name="Picture 7" descr="fat bloc 1200 (3)_llq.jpeg">
          <a:extLst>
            <a:ext uri="{FF2B5EF4-FFF2-40B4-BE49-F238E27FC236}">
              <a16:creationId xmlns:a16="http://schemas.microsoft.com/office/drawing/2014/main" id="{2C7EB382-5650-C241-ABAD-9273CAFD9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89" r="10988"/>
        <a:stretch>
          <a:fillRect/>
        </a:stretch>
      </xdr:blipFill>
      <xdr:spPr bwMode="auto">
        <a:xfrm>
          <a:off x="3762278" y="6971319"/>
          <a:ext cx="763343" cy="5557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69776</xdr:colOff>
      <xdr:row>15</xdr:row>
      <xdr:rowOff>46239</xdr:rowOff>
    </xdr:from>
    <xdr:to>
      <xdr:col>4</xdr:col>
      <xdr:colOff>920937</xdr:colOff>
      <xdr:row>15</xdr:row>
      <xdr:rowOff>688240</xdr:rowOff>
    </xdr:to>
    <xdr:pic>
      <xdr:nvPicPr>
        <xdr:cNvPr id="25" name="Picture 8" descr="fat bloc 600 (14)_llq.jpeg">
          <a:extLst>
            <a:ext uri="{FF2B5EF4-FFF2-40B4-BE49-F238E27FC236}">
              <a16:creationId xmlns:a16="http://schemas.microsoft.com/office/drawing/2014/main" id="{69028BE6-B83B-9C4F-A149-BFA56866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38" t="7138" r="7137" b="7138"/>
        <a:stretch>
          <a:fillRect/>
        </a:stretch>
      </xdr:blipFill>
      <xdr:spPr bwMode="auto">
        <a:xfrm>
          <a:off x="3713521" y="7652384"/>
          <a:ext cx="851161" cy="6420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59749</xdr:colOff>
      <xdr:row>16</xdr:row>
      <xdr:rowOff>47913</xdr:rowOff>
    </xdr:from>
    <xdr:to>
      <xdr:col>4</xdr:col>
      <xdr:colOff>917530</xdr:colOff>
      <xdr:row>16</xdr:row>
      <xdr:rowOff>688194</xdr:rowOff>
    </xdr:to>
    <xdr:pic>
      <xdr:nvPicPr>
        <xdr:cNvPr id="26" name="Picture 9" descr="fat long triangle 1200_llq.jpeg">
          <a:extLst>
            <a:ext uri="{FF2B5EF4-FFF2-40B4-BE49-F238E27FC236}">
              <a16:creationId xmlns:a16="http://schemas.microsoft.com/office/drawing/2014/main" id="{0CF8EE27-48B7-9243-806D-D23E1B0E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55" r="10912" b="5453"/>
        <a:stretch>
          <a:fillRect/>
        </a:stretch>
      </xdr:blipFill>
      <xdr:spPr bwMode="auto">
        <a:xfrm>
          <a:off x="3703494" y="8346786"/>
          <a:ext cx="857781" cy="6402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34094</xdr:colOff>
      <xdr:row>17</xdr:row>
      <xdr:rowOff>44977</xdr:rowOff>
    </xdr:from>
    <xdr:to>
      <xdr:col>4</xdr:col>
      <xdr:colOff>891873</xdr:colOff>
      <xdr:row>17</xdr:row>
      <xdr:rowOff>669326</xdr:rowOff>
    </xdr:to>
    <xdr:pic>
      <xdr:nvPicPr>
        <xdr:cNvPr id="27" name="Picture 10" descr="thin long triangle 1200_llq.jpeg">
          <a:extLst>
            <a:ext uri="{FF2B5EF4-FFF2-40B4-BE49-F238E27FC236}">
              <a16:creationId xmlns:a16="http://schemas.microsoft.com/office/drawing/2014/main" id="{A3A9A471-0B35-8745-A777-F3919A86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9" t="10619" r="10619" b="10619"/>
        <a:stretch>
          <a:fillRect/>
        </a:stretch>
      </xdr:blipFill>
      <xdr:spPr bwMode="auto">
        <a:xfrm>
          <a:off x="3677839" y="9036577"/>
          <a:ext cx="857779" cy="6243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59012</xdr:colOff>
      <xdr:row>18</xdr:row>
      <xdr:rowOff>31936</xdr:rowOff>
    </xdr:from>
    <xdr:to>
      <xdr:col>4</xdr:col>
      <xdr:colOff>916791</xdr:colOff>
      <xdr:row>18</xdr:row>
      <xdr:rowOff>663905</xdr:rowOff>
    </xdr:to>
    <xdr:pic>
      <xdr:nvPicPr>
        <xdr:cNvPr id="28" name="Picture 11" descr="fat long triangle 600 (4)_llq.jpeg">
          <a:extLst>
            <a:ext uri="{FF2B5EF4-FFF2-40B4-BE49-F238E27FC236}">
              <a16:creationId xmlns:a16="http://schemas.microsoft.com/office/drawing/2014/main" id="{ECBAD174-5097-0D45-882C-7CDAF6CC3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301" b="21303"/>
        <a:stretch>
          <a:fillRect/>
        </a:stretch>
      </xdr:blipFill>
      <xdr:spPr bwMode="auto">
        <a:xfrm>
          <a:off x="3702757" y="9716263"/>
          <a:ext cx="857779" cy="63196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80048</xdr:colOff>
      <xdr:row>19</xdr:row>
      <xdr:rowOff>43199</xdr:rowOff>
    </xdr:from>
    <xdr:to>
      <xdr:col>4</xdr:col>
      <xdr:colOff>937827</xdr:colOff>
      <xdr:row>19</xdr:row>
      <xdr:rowOff>673628</xdr:rowOff>
    </xdr:to>
    <xdr:pic>
      <xdr:nvPicPr>
        <xdr:cNvPr id="29" name="Picture 12" descr="thin long triangle 600 (26)_llq.jpeg">
          <a:extLst>
            <a:ext uri="{FF2B5EF4-FFF2-40B4-BE49-F238E27FC236}">
              <a16:creationId xmlns:a16="http://schemas.microsoft.com/office/drawing/2014/main" id="{0AFAEB15-1656-9C4C-BD44-49F08A1D7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533" b="15533"/>
        <a:stretch>
          <a:fillRect/>
        </a:stretch>
      </xdr:blipFill>
      <xdr:spPr bwMode="auto">
        <a:xfrm>
          <a:off x="3723793" y="10420254"/>
          <a:ext cx="857779" cy="6304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140085</xdr:colOff>
      <xdr:row>20</xdr:row>
      <xdr:rowOff>39158</xdr:rowOff>
    </xdr:from>
    <xdr:to>
      <xdr:col>4</xdr:col>
      <xdr:colOff>937539</xdr:colOff>
      <xdr:row>20</xdr:row>
      <xdr:rowOff>631476</xdr:rowOff>
    </xdr:to>
    <xdr:pic>
      <xdr:nvPicPr>
        <xdr:cNvPr id="30" name="Picture 13" descr="fat classic triangle 600 (10)_llq.jpeg">
          <a:extLst>
            <a:ext uri="{FF2B5EF4-FFF2-40B4-BE49-F238E27FC236}">
              <a16:creationId xmlns:a16="http://schemas.microsoft.com/office/drawing/2014/main" id="{4E1A2888-CED9-464E-815E-B71F4EA8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1" t="11635" r="17091" b="22548"/>
        <a:stretch>
          <a:fillRect/>
        </a:stretch>
      </xdr:blipFill>
      <xdr:spPr bwMode="auto">
        <a:xfrm>
          <a:off x="3783830" y="11108940"/>
          <a:ext cx="797454" cy="5923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75430</xdr:colOff>
      <xdr:row>21</xdr:row>
      <xdr:rowOff>85820</xdr:rowOff>
    </xdr:from>
    <xdr:to>
      <xdr:col>4</xdr:col>
      <xdr:colOff>933209</xdr:colOff>
      <xdr:row>21</xdr:row>
      <xdr:rowOff>622714</xdr:rowOff>
    </xdr:to>
    <xdr:pic>
      <xdr:nvPicPr>
        <xdr:cNvPr id="31" name="Picture 14" descr="thin classic triangle 600 (14)_llq.jpeg">
          <a:extLst>
            <a:ext uri="{FF2B5EF4-FFF2-40B4-BE49-F238E27FC236}">
              <a16:creationId xmlns:a16="http://schemas.microsoft.com/office/drawing/2014/main" id="{4D6E242A-05F0-F24D-A943-8A039AC76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7" t="9407" r="9406" b="9407"/>
        <a:stretch>
          <a:fillRect/>
        </a:stretch>
      </xdr:blipFill>
      <xdr:spPr bwMode="auto">
        <a:xfrm>
          <a:off x="3719175" y="11848329"/>
          <a:ext cx="857779" cy="5368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74662</xdr:colOff>
      <xdr:row>22</xdr:row>
      <xdr:rowOff>48588</xdr:rowOff>
    </xdr:from>
    <xdr:to>
      <xdr:col>4</xdr:col>
      <xdr:colOff>932442</xdr:colOff>
      <xdr:row>22</xdr:row>
      <xdr:rowOff>686150</xdr:rowOff>
    </xdr:to>
    <xdr:pic>
      <xdr:nvPicPr>
        <xdr:cNvPr id="32" name="Picture 15" descr="fat classic triangle 300 (5)_llq.jpeg">
          <a:extLst>
            <a:ext uri="{FF2B5EF4-FFF2-40B4-BE49-F238E27FC236}">
              <a16:creationId xmlns:a16="http://schemas.microsoft.com/office/drawing/2014/main" id="{4EC56265-B37D-2044-A79F-BABD82CBC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7" t="10033" r="18227" b="26421"/>
        <a:stretch>
          <a:fillRect/>
        </a:stretch>
      </xdr:blipFill>
      <xdr:spPr bwMode="auto">
        <a:xfrm>
          <a:off x="3718407" y="12503824"/>
          <a:ext cx="857780" cy="6375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5388</xdr:colOff>
      <xdr:row>23</xdr:row>
      <xdr:rowOff>26458</xdr:rowOff>
    </xdr:from>
    <xdr:to>
      <xdr:col>4</xdr:col>
      <xdr:colOff>863168</xdr:colOff>
      <xdr:row>23</xdr:row>
      <xdr:rowOff>669613</xdr:rowOff>
    </xdr:to>
    <xdr:pic>
      <xdr:nvPicPr>
        <xdr:cNvPr id="33" name="Picture 16" descr="thin classic triangle 300 (4)_llq.jpeg">
          <a:extLst>
            <a:ext uri="{FF2B5EF4-FFF2-40B4-BE49-F238E27FC236}">
              <a16:creationId xmlns:a16="http://schemas.microsoft.com/office/drawing/2014/main" id="{40894AFA-6422-254D-A40A-949BEEE94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99" t="10913" r="17499" b="24086"/>
        <a:stretch>
          <a:fillRect/>
        </a:stretch>
      </xdr:blipFill>
      <xdr:spPr bwMode="auto">
        <a:xfrm>
          <a:off x="3649133" y="13188276"/>
          <a:ext cx="857780" cy="6431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137381</xdr:colOff>
      <xdr:row>17</xdr:row>
      <xdr:rowOff>37548</xdr:rowOff>
    </xdr:from>
    <xdr:to>
      <xdr:col>3</xdr:col>
      <xdr:colOff>798220</xdr:colOff>
      <xdr:row>17</xdr:row>
      <xdr:rowOff>657415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AF260700-EB41-4629-8FD6-C80038523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281" y="24104048"/>
          <a:ext cx="660839" cy="619867"/>
        </a:xfrm>
        <a:prstGeom prst="rect">
          <a:avLst/>
        </a:prstGeom>
      </xdr:spPr>
    </xdr:pic>
    <xdr:clientData/>
  </xdr:twoCellAnchor>
  <xdr:twoCellAnchor editAs="oneCell">
    <xdr:from>
      <xdr:col>3</xdr:col>
      <xdr:colOff>280476</xdr:colOff>
      <xdr:row>8</xdr:row>
      <xdr:rowOff>30463</xdr:rowOff>
    </xdr:from>
    <xdr:to>
      <xdr:col>4</xdr:col>
      <xdr:colOff>3175</xdr:colOff>
      <xdr:row>8</xdr:row>
      <xdr:rowOff>629479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F60CCD5D-9BD0-4C81-B068-4CC0EE20B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476" y="3144724"/>
          <a:ext cx="959569" cy="599016"/>
        </a:xfrm>
        <a:prstGeom prst="rect">
          <a:avLst/>
        </a:prstGeom>
      </xdr:spPr>
    </xdr:pic>
    <xdr:clientData/>
  </xdr:twoCellAnchor>
  <xdr:twoCellAnchor editAs="oneCell">
    <xdr:from>
      <xdr:col>3</xdr:col>
      <xdr:colOff>406400</xdr:colOff>
      <xdr:row>9</xdr:row>
      <xdr:rowOff>57801</xdr:rowOff>
    </xdr:from>
    <xdr:to>
      <xdr:col>3</xdr:col>
      <xdr:colOff>1206459</xdr:colOff>
      <xdr:row>9</xdr:row>
      <xdr:rowOff>698500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EA4AD705-849E-44CC-8424-C3E145926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0" y="3845714"/>
          <a:ext cx="800059" cy="60480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10</xdr:row>
      <xdr:rowOff>51309</xdr:rowOff>
    </xdr:from>
    <xdr:to>
      <xdr:col>4</xdr:col>
      <xdr:colOff>2472</xdr:colOff>
      <xdr:row>10</xdr:row>
      <xdr:rowOff>629478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178E56D8-0043-43F3-BDB7-C054BF465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12874"/>
          <a:ext cx="858342" cy="578169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11</xdr:row>
      <xdr:rowOff>47037</xdr:rowOff>
    </xdr:from>
    <xdr:to>
      <xdr:col>3</xdr:col>
      <xdr:colOff>1207106</xdr:colOff>
      <xdr:row>12</xdr:row>
      <xdr:rowOff>4695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8E453CC1-A010-49E7-B4E0-0DD5107E7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5182254"/>
          <a:ext cx="978506" cy="626616"/>
        </a:xfrm>
        <a:prstGeom prst="rect">
          <a:avLst/>
        </a:prstGeom>
      </xdr:spPr>
    </xdr:pic>
    <xdr:clientData/>
  </xdr:twoCellAnchor>
  <xdr:twoCellAnchor editAs="oneCell">
    <xdr:from>
      <xdr:col>3</xdr:col>
      <xdr:colOff>248587</xdr:colOff>
      <xdr:row>14</xdr:row>
      <xdr:rowOff>18591</xdr:rowOff>
    </xdr:from>
    <xdr:to>
      <xdr:col>3</xdr:col>
      <xdr:colOff>1206500</xdr:colOff>
      <xdr:row>14</xdr:row>
      <xdr:rowOff>596348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753FA060-E520-4FB5-97F0-9997D3C6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587" y="7174765"/>
          <a:ext cx="957913" cy="577757"/>
        </a:xfrm>
        <a:prstGeom prst="rect">
          <a:avLst/>
        </a:prstGeom>
      </xdr:spPr>
    </xdr:pic>
    <xdr:clientData/>
  </xdr:twoCellAnchor>
  <xdr:twoCellAnchor editAs="oneCell">
    <xdr:from>
      <xdr:col>3</xdr:col>
      <xdr:colOff>369957</xdr:colOff>
      <xdr:row>12</xdr:row>
      <xdr:rowOff>14468</xdr:rowOff>
    </xdr:from>
    <xdr:to>
      <xdr:col>3</xdr:col>
      <xdr:colOff>1208763</xdr:colOff>
      <xdr:row>12</xdr:row>
      <xdr:rowOff>640521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787BFAA3-0EB7-4376-ADCA-253EBAEF0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957" y="5823338"/>
          <a:ext cx="838806" cy="626053"/>
        </a:xfrm>
        <a:prstGeom prst="rect">
          <a:avLst/>
        </a:prstGeom>
      </xdr:spPr>
    </xdr:pic>
    <xdr:clientData/>
  </xdr:twoCellAnchor>
  <xdr:twoCellAnchor editAs="oneCell">
    <xdr:from>
      <xdr:col>3</xdr:col>
      <xdr:colOff>120237</xdr:colOff>
      <xdr:row>13</xdr:row>
      <xdr:rowOff>43065</xdr:rowOff>
    </xdr:from>
    <xdr:to>
      <xdr:col>3</xdr:col>
      <xdr:colOff>1175797</xdr:colOff>
      <xdr:row>13</xdr:row>
      <xdr:rowOff>618435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697B900F-623E-4A4A-8A85-9FE2AE35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237" y="6525587"/>
          <a:ext cx="1055560" cy="575370"/>
        </a:xfrm>
        <a:prstGeom prst="rect">
          <a:avLst/>
        </a:prstGeom>
      </xdr:spPr>
    </xdr:pic>
    <xdr:clientData/>
  </xdr:twoCellAnchor>
  <xdr:oneCellAnchor>
    <xdr:from>
      <xdr:col>3</xdr:col>
      <xdr:colOff>287387</xdr:colOff>
      <xdr:row>7</xdr:row>
      <xdr:rowOff>38100</xdr:rowOff>
    </xdr:from>
    <xdr:ext cx="974772" cy="650804"/>
    <xdr:pic>
      <xdr:nvPicPr>
        <xdr:cNvPr id="45" name="Grafik 44">
          <a:extLst>
            <a:ext uri="{FF2B5EF4-FFF2-40B4-BE49-F238E27FC236}">
              <a16:creationId xmlns:a16="http://schemas.microsoft.com/office/drawing/2014/main" id="{BF5ADC31-DA81-4CA8-A123-FF02F3FFE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007" y="2468880"/>
          <a:ext cx="974772" cy="650804"/>
        </a:xfrm>
        <a:prstGeom prst="rect">
          <a:avLst/>
        </a:prstGeom>
      </xdr:spPr>
    </xdr:pic>
    <xdr:clientData/>
  </xdr:oneCellAnchor>
  <xdr:twoCellAnchor editAs="oneCell">
    <xdr:from>
      <xdr:col>3</xdr:col>
      <xdr:colOff>191783</xdr:colOff>
      <xdr:row>35</xdr:row>
      <xdr:rowOff>10365</xdr:rowOff>
    </xdr:from>
    <xdr:to>
      <xdr:col>3</xdr:col>
      <xdr:colOff>1203447</xdr:colOff>
      <xdr:row>35</xdr:row>
      <xdr:rowOff>685800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C67FFC9-AE18-4D4A-A5F1-44C60A65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403" y="8735265"/>
          <a:ext cx="1011664" cy="675435"/>
        </a:xfrm>
        <a:prstGeom prst="rect">
          <a:avLst/>
        </a:prstGeom>
      </xdr:spPr>
    </xdr:pic>
    <xdr:clientData/>
  </xdr:twoCellAnchor>
  <xdr:twoCellAnchor editAs="oneCell">
    <xdr:from>
      <xdr:col>3</xdr:col>
      <xdr:colOff>147450</xdr:colOff>
      <xdr:row>36</xdr:row>
      <xdr:rowOff>38452</xdr:rowOff>
    </xdr:from>
    <xdr:to>
      <xdr:col>4</xdr:col>
      <xdr:colOff>3175</xdr:colOff>
      <xdr:row>36</xdr:row>
      <xdr:rowOff>694649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9381092F-978A-4457-9D40-005AB808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070" y="9472012"/>
          <a:ext cx="1097785" cy="656197"/>
        </a:xfrm>
        <a:prstGeom prst="rect">
          <a:avLst/>
        </a:prstGeom>
      </xdr:spPr>
    </xdr:pic>
    <xdr:clientData/>
  </xdr:twoCellAnchor>
  <xdr:twoCellAnchor editAs="oneCell">
    <xdr:from>
      <xdr:col>3</xdr:col>
      <xdr:colOff>273873</xdr:colOff>
      <xdr:row>37</xdr:row>
      <xdr:rowOff>22553</xdr:rowOff>
    </xdr:from>
    <xdr:to>
      <xdr:col>4</xdr:col>
      <xdr:colOff>3175</xdr:colOff>
      <xdr:row>37</xdr:row>
      <xdr:rowOff>679135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3FF9ED6-D114-48CC-9D0C-C94F85890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493" y="10164773"/>
          <a:ext cx="971362" cy="656582"/>
        </a:xfrm>
        <a:prstGeom prst="rect">
          <a:avLst/>
        </a:prstGeom>
      </xdr:spPr>
    </xdr:pic>
    <xdr:clientData/>
  </xdr:twoCellAnchor>
  <xdr:twoCellAnchor editAs="oneCell">
    <xdr:from>
      <xdr:col>3</xdr:col>
      <xdr:colOff>283101</xdr:colOff>
      <xdr:row>38</xdr:row>
      <xdr:rowOff>25401</xdr:rowOff>
    </xdr:from>
    <xdr:to>
      <xdr:col>4</xdr:col>
      <xdr:colOff>0</xdr:colOff>
      <xdr:row>38</xdr:row>
      <xdr:rowOff>685801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F00709D4-1DE0-4C39-B8C2-C7498AA1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8721" y="10876281"/>
          <a:ext cx="958959" cy="6604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39</xdr:row>
      <xdr:rowOff>50124</xdr:rowOff>
    </xdr:from>
    <xdr:to>
      <xdr:col>3</xdr:col>
      <xdr:colOff>1200150</xdr:colOff>
      <xdr:row>39</xdr:row>
      <xdr:rowOff>704170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15F1BD1-86F0-4844-8C7C-2BDE63BB2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1609664"/>
          <a:ext cx="1085850" cy="654046"/>
        </a:xfrm>
        <a:prstGeom prst="rect">
          <a:avLst/>
        </a:prstGeom>
      </xdr:spPr>
    </xdr:pic>
    <xdr:clientData/>
  </xdr:twoCellAnchor>
  <xdr:twoCellAnchor editAs="oneCell">
    <xdr:from>
      <xdr:col>3</xdr:col>
      <xdr:colOff>264773</xdr:colOff>
      <xdr:row>40</xdr:row>
      <xdr:rowOff>36551</xdr:rowOff>
    </xdr:from>
    <xdr:to>
      <xdr:col>4</xdr:col>
      <xdr:colOff>2115</xdr:colOff>
      <xdr:row>41</xdr:row>
      <xdr:rowOff>2443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7CB1D442-564A-48D1-B179-E746963C9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0393" y="12304751"/>
          <a:ext cx="979402" cy="674552"/>
        </a:xfrm>
        <a:prstGeom prst="rect">
          <a:avLst/>
        </a:prstGeom>
      </xdr:spPr>
    </xdr:pic>
    <xdr:clientData/>
  </xdr:twoCellAnchor>
  <xdr:twoCellAnchor editAs="oneCell">
    <xdr:from>
      <xdr:col>3</xdr:col>
      <xdr:colOff>280803</xdr:colOff>
      <xdr:row>41</xdr:row>
      <xdr:rowOff>60839</xdr:rowOff>
    </xdr:from>
    <xdr:to>
      <xdr:col>3</xdr:col>
      <xdr:colOff>1193800</xdr:colOff>
      <xdr:row>41</xdr:row>
      <xdr:rowOff>670399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56707777-FEEB-4BAE-8CAE-FD7EC308E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6423" y="13037699"/>
          <a:ext cx="912997" cy="609560"/>
        </a:xfrm>
        <a:prstGeom prst="rect">
          <a:avLst/>
        </a:prstGeom>
      </xdr:spPr>
    </xdr:pic>
    <xdr:clientData/>
  </xdr:twoCellAnchor>
  <xdr:twoCellAnchor editAs="oneCell">
    <xdr:from>
      <xdr:col>3</xdr:col>
      <xdr:colOff>295737</xdr:colOff>
      <xdr:row>42</xdr:row>
      <xdr:rowOff>32141</xdr:rowOff>
    </xdr:from>
    <xdr:to>
      <xdr:col>4</xdr:col>
      <xdr:colOff>3175</xdr:colOff>
      <xdr:row>42</xdr:row>
      <xdr:rowOff>648689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27EDC8AF-E56B-45A4-A18F-9C9A69041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357" y="13717661"/>
          <a:ext cx="949498" cy="616548"/>
        </a:xfrm>
        <a:prstGeom prst="rect">
          <a:avLst/>
        </a:prstGeom>
      </xdr:spPr>
    </xdr:pic>
    <xdr:clientData/>
  </xdr:twoCellAnchor>
  <xdr:twoCellAnchor editAs="oneCell">
    <xdr:from>
      <xdr:col>3</xdr:col>
      <xdr:colOff>287407</xdr:colOff>
      <xdr:row>43</xdr:row>
      <xdr:rowOff>26650</xdr:rowOff>
    </xdr:from>
    <xdr:to>
      <xdr:col>4</xdr:col>
      <xdr:colOff>398</xdr:colOff>
      <xdr:row>43</xdr:row>
      <xdr:rowOff>622300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C1894D34-CA2A-4506-952E-EB1321B0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027" y="14420830"/>
          <a:ext cx="955051" cy="5956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317500</xdr:colOff>
      <xdr:row>44</xdr:row>
      <xdr:rowOff>19491</xdr:rowOff>
    </xdr:from>
    <xdr:to>
      <xdr:col>3</xdr:col>
      <xdr:colOff>1178803</xdr:colOff>
      <xdr:row>44</xdr:row>
      <xdr:rowOff>660401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C5080F23-9173-4367-97D4-89C122FBD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3120" y="15122331"/>
          <a:ext cx="861303" cy="640910"/>
        </a:xfrm>
        <a:prstGeom prst="rect">
          <a:avLst/>
        </a:prstGeom>
      </xdr:spPr>
    </xdr:pic>
    <xdr:clientData/>
  </xdr:twoCellAnchor>
  <xdr:twoCellAnchor editAs="oneCell">
    <xdr:from>
      <xdr:col>3</xdr:col>
      <xdr:colOff>513061</xdr:colOff>
      <xdr:row>55</xdr:row>
      <xdr:rowOff>42058</xdr:rowOff>
    </xdr:from>
    <xdr:to>
      <xdr:col>3</xdr:col>
      <xdr:colOff>1167052</xdr:colOff>
      <xdr:row>55</xdr:row>
      <xdr:rowOff>697337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F7634D7E-06FA-4723-BC55-A9FAE8329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568037" y="23138922"/>
          <a:ext cx="655279" cy="653991"/>
        </a:xfrm>
        <a:prstGeom prst="rect">
          <a:avLst/>
        </a:prstGeom>
      </xdr:spPr>
    </xdr:pic>
    <xdr:clientData/>
  </xdr:twoCellAnchor>
  <xdr:twoCellAnchor editAs="oneCell">
    <xdr:from>
      <xdr:col>3</xdr:col>
      <xdr:colOff>97958</xdr:colOff>
      <xdr:row>58</xdr:row>
      <xdr:rowOff>36176</xdr:rowOff>
    </xdr:from>
    <xdr:to>
      <xdr:col>3</xdr:col>
      <xdr:colOff>751458</xdr:colOff>
      <xdr:row>58</xdr:row>
      <xdr:rowOff>689676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2466C7F5-8F88-4375-908B-E7A27426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53578" y="25258376"/>
          <a:ext cx="653500" cy="653500"/>
        </a:xfrm>
        <a:prstGeom prst="rect">
          <a:avLst/>
        </a:prstGeom>
      </xdr:spPr>
    </xdr:pic>
    <xdr:clientData/>
  </xdr:twoCellAnchor>
  <xdr:twoCellAnchor editAs="oneCell">
    <xdr:from>
      <xdr:col>3</xdr:col>
      <xdr:colOff>74531</xdr:colOff>
      <xdr:row>56</xdr:row>
      <xdr:rowOff>23241</xdr:rowOff>
    </xdr:from>
    <xdr:to>
      <xdr:col>3</xdr:col>
      <xdr:colOff>728031</xdr:colOff>
      <xdr:row>56</xdr:row>
      <xdr:rowOff>678520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2395D893-4A77-47A5-A294-5847F578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29261" y="23829011"/>
          <a:ext cx="655279" cy="653500"/>
        </a:xfrm>
        <a:prstGeom prst="rect">
          <a:avLst/>
        </a:prstGeom>
      </xdr:spPr>
    </xdr:pic>
    <xdr:clientData/>
  </xdr:twoCellAnchor>
  <xdr:twoCellAnchor editAs="oneCell">
    <xdr:from>
      <xdr:col>3</xdr:col>
      <xdr:colOff>604796</xdr:colOff>
      <xdr:row>59</xdr:row>
      <xdr:rowOff>15808</xdr:rowOff>
    </xdr:from>
    <xdr:to>
      <xdr:col>4</xdr:col>
      <xdr:colOff>1486</xdr:colOff>
      <xdr:row>59</xdr:row>
      <xdr:rowOff>671087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4391BF51-97FA-4B3F-B93B-FF62FBC7D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652151" y="25954933"/>
          <a:ext cx="655279" cy="638750"/>
        </a:xfrm>
        <a:prstGeom prst="rect">
          <a:avLst/>
        </a:prstGeom>
      </xdr:spPr>
    </xdr:pic>
    <xdr:clientData/>
  </xdr:twoCellAnchor>
  <xdr:twoCellAnchor editAs="oneCell">
    <xdr:from>
      <xdr:col>3</xdr:col>
      <xdr:colOff>353306</xdr:colOff>
      <xdr:row>57</xdr:row>
      <xdr:rowOff>5310</xdr:rowOff>
    </xdr:from>
    <xdr:to>
      <xdr:col>3</xdr:col>
      <xdr:colOff>1007296</xdr:colOff>
      <xdr:row>57</xdr:row>
      <xdr:rowOff>660589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27A01019-673B-4E01-B59C-7CC13ACFB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408281" y="24519495"/>
          <a:ext cx="655279" cy="653990"/>
        </a:xfrm>
        <a:prstGeom prst="rect">
          <a:avLst/>
        </a:prstGeom>
      </xdr:spPr>
    </xdr:pic>
    <xdr:clientData/>
  </xdr:twoCellAnchor>
  <xdr:twoCellAnchor editAs="oneCell">
    <xdr:from>
      <xdr:col>3</xdr:col>
      <xdr:colOff>360075</xdr:colOff>
      <xdr:row>60</xdr:row>
      <xdr:rowOff>35335</xdr:rowOff>
    </xdr:from>
    <xdr:to>
      <xdr:col>3</xdr:col>
      <xdr:colOff>1013575</xdr:colOff>
      <xdr:row>60</xdr:row>
      <xdr:rowOff>688835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E2E6B237-676A-4061-9270-890B20084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695" y="26674855"/>
          <a:ext cx="653500" cy="653500"/>
        </a:xfrm>
        <a:prstGeom prst="rect">
          <a:avLst/>
        </a:prstGeom>
      </xdr:spPr>
    </xdr:pic>
    <xdr:clientData/>
  </xdr:twoCellAnchor>
  <xdr:twoCellAnchor editAs="oneCell">
    <xdr:from>
      <xdr:col>3</xdr:col>
      <xdr:colOff>83766</xdr:colOff>
      <xdr:row>61</xdr:row>
      <xdr:rowOff>38611</xdr:rowOff>
    </xdr:from>
    <xdr:to>
      <xdr:col>3</xdr:col>
      <xdr:colOff>737266</xdr:colOff>
      <xdr:row>61</xdr:row>
      <xdr:rowOff>693890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D38B759A-309A-49B5-BA63-3A6763A35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38496" y="27387681"/>
          <a:ext cx="655279" cy="653500"/>
        </a:xfrm>
        <a:prstGeom prst="rect">
          <a:avLst/>
        </a:prstGeom>
      </xdr:spPr>
    </xdr:pic>
    <xdr:clientData/>
  </xdr:twoCellAnchor>
  <xdr:twoCellAnchor editAs="oneCell">
    <xdr:from>
      <xdr:col>3</xdr:col>
      <xdr:colOff>568691</xdr:colOff>
      <xdr:row>62</xdr:row>
      <xdr:rowOff>23940</xdr:rowOff>
    </xdr:from>
    <xdr:to>
      <xdr:col>4</xdr:col>
      <xdr:colOff>2991</xdr:colOff>
      <xdr:row>62</xdr:row>
      <xdr:rowOff>679219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2E853815-2DA8-40EA-8AA0-A5DE3119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634851" y="28070240"/>
          <a:ext cx="655279" cy="676360"/>
        </a:xfrm>
        <a:prstGeom prst="rect">
          <a:avLst/>
        </a:prstGeom>
      </xdr:spPr>
    </xdr:pic>
    <xdr:clientData/>
  </xdr:twoCellAnchor>
  <xdr:twoCellAnchor editAs="oneCell">
    <xdr:from>
      <xdr:col>3</xdr:col>
      <xdr:colOff>347169</xdr:colOff>
      <xdr:row>63</xdr:row>
      <xdr:rowOff>21570</xdr:rowOff>
    </xdr:from>
    <xdr:to>
      <xdr:col>3</xdr:col>
      <xdr:colOff>1002448</xdr:colOff>
      <xdr:row>63</xdr:row>
      <xdr:rowOff>675070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1366C7BD-B872-462F-A8C2-596C1F75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2789" y="28787070"/>
          <a:ext cx="655279" cy="653500"/>
        </a:xfrm>
        <a:prstGeom prst="rect">
          <a:avLst/>
        </a:prstGeom>
      </xdr:spPr>
    </xdr:pic>
    <xdr:clientData/>
  </xdr:twoCellAnchor>
  <xdr:twoCellAnchor editAs="oneCell">
    <xdr:from>
      <xdr:col>3</xdr:col>
      <xdr:colOff>344769</xdr:colOff>
      <xdr:row>64</xdr:row>
      <xdr:rowOff>49846</xdr:rowOff>
    </xdr:from>
    <xdr:to>
      <xdr:col>3</xdr:col>
      <xdr:colOff>1000048</xdr:colOff>
      <xdr:row>64</xdr:row>
      <xdr:rowOff>703346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D4EDD11-8C60-4713-9254-66ACC547A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389" y="29524006"/>
          <a:ext cx="655279" cy="6535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214956</xdr:colOff>
      <xdr:row>23</xdr:row>
      <xdr:rowOff>99392</xdr:rowOff>
    </xdr:from>
    <xdr:to>
      <xdr:col>3</xdr:col>
      <xdr:colOff>725795</xdr:colOff>
      <xdr:row>23</xdr:row>
      <xdr:rowOff>618436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D6550546-9FE5-4CA4-874D-60B9E08E8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2956" y="20993653"/>
          <a:ext cx="510839" cy="519044"/>
        </a:xfrm>
        <a:prstGeom prst="rect">
          <a:avLst/>
        </a:prstGeom>
      </xdr:spPr>
    </xdr:pic>
    <xdr:clientData/>
  </xdr:twoCellAnchor>
  <xdr:twoCellAnchor editAs="oneCell">
    <xdr:from>
      <xdr:col>3</xdr:col>
      <xdr:colOff>584586</xdr:colOff>
      <xdr:row>24</xdr:row>
      <xdr:rowOff>77304</xdr:rowOff>
    </xdr:from>
    <xdr:to>
      <xdr:col>3</xdr:col>
      <xdr:colOff>1095425</xdr:colOff>
      <xdr:row>24</xdr:row>
      <xdr:rowOff>563217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31CD8711-4988-4C5B-9A74-85A95D01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586" y="21645217"/>
          <a:ext cx="510839" cy="485913"/>
        </a:xfrm>
        <a:prstGeom prst="rect">
          <a:avLst/>
        </a:prstGeom>
      </xdr:spPr>
    </xdr:pic>
    <xdr:clientData/>
  </xdr:twoCellAnchor>
  <xdr:twoCellAnchor editAs="oneCell">
    <xdr:from>
      <xdr:col>3</xdr:col>
      <xdr:colOff>216094</xdr:colOff>
      <xdr:row>21</xdr:row>
      <xdr:rowOff>77304</xdr:rowOff>
    </xdr:from>
    <xdr:to>
      <xdr:col>3</xdr:col>
      <xdr:colOff>866171</xdr:colOff>
      <xdr:row>22</xdr:row>
      <xdr:rowOff>1518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54AA6751-1691-4B16-B0FC-085002A66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4094" y="19624261"/>
          <a:ext cx="650077" cy="596348"/>
        </a:xfrm>
        <a:prstGeom prst="rect">
          <a:avLst/>
        </a:prstGeom>
      </xdr:spPr>
    </xdr:pic>
    <xdr:clientData/>
  </xdr:twoCellAnchor>
  <xdr:twoCellAnchor editAs="oneCell">
    <xdr:from>
      <xdr:col>3</xdr:col>
      <xdr:colOff>508422</xdr:colOff>
      <xdr:row>22</xdr:row>
      <xdr:rowOff>44174</xdr:rowOff>
    </xdr:from>
    <xdr:to>
      <xdr:col>3</xdr:col>
      <xdr:colOff>1194853</xdr:colOff>
      <xdr:row>23</xdr:row>
      <xdr:rowOff>4417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9F04FA26-6EB8-4FA3-B611-15C88EDC5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422" y="20264783"/>
          <a:ext cx="686431" cy="673652"/>
        </a:xfrm>
        <a:prstGeom prst="rect">
          <a:avLst/>
        </a:prstGeom>
      </xdr:spPr>
    </xdr:pic>
    <xdr:clientData/>
  </xdr:twoCellAnchor>
  <xdr:twoCellAnchor editAs="oneCell">
    <xdr:from>
      <xdr:col>3</xdr:col>
      <xdr:colOff>212872</xdr:colOff>
      <xdr:row>19</xdr:row>
      <xdr:rowOff>62579</xdr:rowOff>
    </xdr:from>
    <xdr:to>
      <xdr:col>3</xdr:col>
      <xdr:colOff>723711</xdr:colOff>
      <xdr:row>19</xdr:row>
      <xdr:rowOff>686525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60940F80-029F-433B-BCC9-85773C418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83470">
          <a:off x="3603772" y="25526079"/>
          <a:ext cx="510839" cy="636646"/>
        </a:xfrm>
        <a:prstGeom prst="rect">
          <a:avLst/>
        </a:prstGeom>
      </xdr:spPr>
    </xdr:pic>
    <xdr:clientData/>
  </xdr:twoCellAnchor>
  <xdr:twoCellAnchor editAs="oneCell">
    <xdr:from>
      <xdr:col>3</xdr:col>
      <xdr:colOff>652708</xdr:colOff>
      <xdr:row>20</xdr:row>
      <xdr:rowOff>55218</xdr:rowOff>
    </xdr:from>
    <xdr:to>
      <xdr:col>3</xdr:col>
      <xdr:colOff>1163547</xdr:colOff>
      <xdr:row>20</xdr:row>
      <xdr:rowOff>685801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A93145BE-DF79-4081-9ECB-64FA3554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0708" y="18928522"/>
          <a:ext cx="510839" cy="607391"/>
        </a:xfrm>
        <a:prstGeom prst="rect">
          <a:avLst/>
        </a:prstGeom>
      </xdr:spPr>
    </xdr:pic>
    <xdr:clientData/>
  </xdr:twoCellAnchor>
  <xdr:twoCellAnchor editAs="oneCell">
    <xdr:from>
      <xdr:col>3</xdr:col>
      <xdr:colOff>720004</xdr:colOff>
      <xdr:row>18</xdr:row>
      <xdr:rowOff>16565</xdr:rowOff>
    </xdr:from>
    <xdr:to>
      <xdr:col>4</xdr:col>
      <xdr:colOff>2774</xdr:colOff>
      <xdr:row>18</xdr:row>
      <xdr:rowOff>686228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EB81FC97-DD1B-4D6D-BC90-41A23500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0904" y="24781565"/>
          <a:ext cx="635320" cy="6823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279401</xdr:colOff>
      <xdr:row>144</xdr:row>
      <xdr:rowOff>57218</xdr:rowOff>
    </xdr:from>
    <xdr:to>
      <xdr:col>4</xdr:col>
      <xdr:colOff>914401</xdr:colOff>
      <xdr:row>144</xdr:row>
      <xdr:rowOff>697258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ACE278E8-792D-4221-AB29-57A153A08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5021" y="48436598"/>
          <a:ext cx="635000" cy="640040"/>
        </a:xfrm>
        <a:prstGeom prst="rect">
          <a:avLst/>
        </a:prstGeom>
      </xdr:spPr>
    </xdr:pic>
    <xdr:clientData/>
  </xdr:twoCellAnchor>
  <xdr:twoCellAnchor editAs="oneCell">
    <xdr:from>
      <xdr:col>4</xdr:col>
      <xdr:colOff>262466</xdr:colOff>
      <xdr:row>145</xdr:row>
      <xdr:rowOff>70224</xdr:rowOff>
    </xdr:from>
    <xdr:to>
      <xdr:col>4</xdr:col>
      <xdr:colOff>1080765</xdr:colOff>
      <xdr:row>145</xdr:row>
      <xdr:rowOff>701201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456FD988-43E7-4047-B14E-1170D022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8086" y="49158264"/>
          <a:ext cx="818299" cy="630977"/>
        </a:xfrm>
        <a:prstGeom prst="rect">
          <a:avLst/>
        </a:prstGeom>
      </xdr:spPr>
    </xdr:pic>
    <xdr:clientData/>
  </xdr:twoCellAnchor>
  <xdr:twoCellAnchor editAs="oneCell">
    <xdr:from>
      <xdr:col>4</xdr:col>
      <xdr:colOff>186268</xdr:colOff>
      <xdr:row>146</xdr:row>
      <xdr:rowOff>58008</xdr:rowOff>
    </xdr:from>
    <xdr:to>
      <xdr:col>4</xdr:col>
      <xdr:colOff>1043846</xdr:colOff>
      <xdr:row>146</xdr:row>
      <xdr:rowOff>670563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00C1F30-103D-400E-AD04-C90A4687F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1888" y="49854708"/>
          <a:ext cx="857578" cy="612555"/>
        </a:xfrm>
        <a:prstGeom prst="rect">
          <a:avLst/>
        </a:prstGeom>
      </xdr:spPr>
    </xdr:pic>
    <xdr:clientData/>
  </xdr:twoCellAnchor>
  <xdr:twoCellAnchor editAs="oneCell">
    <xdr:from>
      <xdr:col>4</xdr:col>
      <xdr:colOff>374185</xdr:colOff>
      <xdr:row>148</xdr:row>
      <xdr:rowOff>75421</xdr:rowOff>
    </xdr:from>
    <xdr:to>
      <xdr:col>4</xdr:col>
      <xdr:colOff>884804</xdr:colOff>
      <xdr:row>148</xdr:row>
      <xdr:rowOff>695760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6ABDC77-9407-4CF3-A833-DE2A496EC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805" y="51289441"/>
          <a:ext cx="510619" cy="620339"/>
        </a:xfrm>
        <a:prstGeom prst="rect">
          <a:avLst/>
        </a:prstGeom>
      </xdr:spPr>
    </xdr:pic>
    <xdr:clientData/>
  </xdr:twoCellAnchor>
  <xdr:twoCellAnchor editAs="oneCell">
    <xdr:from>
      <xdr:col>4</xdr:col>
      <xdr:colOff>300773</xdr:colOff>
      <xdr:row>147</xdr:row>
      <xdr:rowOff>33385</xdr:rowOff>
    </xdr:from>
    <xdr:to>
      <xdr:col>4</xdr:col>
      <xdr:colOff>988144</xdr:colOff>
      <xdr:row>147</xdr:row>
      <xdr:rowOff>657501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AEA7597C-87B2-4ADF-8354-619E46BB2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6393" y="50538745"/>
          <a:ext cx="687371" cy="624116"/>
        </a:xfrm>
        <a:prstGeom prst="rect">
          <a:avLst/>
        </a:prstGeom>
      </xdr:spPr>
    </xdr:pic>
    <xdr:clientData/>
  </xdr:twoCellAnchor>
  <xdr:twoCellAnchor editAs="oneCell">
    <xdr:from>
      <xdr:col>4</xdr:col>
      <xdr:colOff>307899</xdr:colOff>
      <xdr:row>151</xdr:row>
      <xdr:rowOff>54126</xdr:rowOff>
    </xdr:from>
    <xdr:to>
      <xdr:col>4</xdr:col>
      <xdr:colOff>871474</xdr:colOff>
      <xdr:row>151</xdr:row>
      <xdr:rowOff>689647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C6DA45A8-D1FB-4B1C-903F-AA746B3A9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3519" y="53394126"/>
          <a:ext cx="563575" cy="635521"/>
        </a:xfrm>
        <a:prstGeom prst="rect">
          <a:avLst/>
        </a:prstGeom>
      </xdr:spPr>
    </xdr:pic>
    <xdr:clientData/>
  </xdr:twoCellAnchor>
  <xdr:twoCellAnchor editAs="oneCell">
    <xdr:from>
      <xdr:col>4</xdr:col>
      <xdr:colOff>305501</xdr:colOff>
      <xdr:row>150</xdr:row>
      <xdr:rowOff>41882</xdr:rowOff>
    </xdr:from>
    <xdr:to>
      <xdr:col>4</xdr:col>
      <xdr:colOff>922684</xdr:colOff>
      <xdr:row>150</xdr:row>
      <xdr:rowOff>654688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6864E78A-F584-4FBB-B290-8995FED4F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121" y="52673222"/>
          <a:ext cx="617183" cy="612806"/>
        </a:xfrm>
        <a:prstGeom prst="rect">
          <a:avLst/>
        </a:prstGeom>
      </xdr:spPr>
    </xdr:pic>
    <xdr:clientData/>
  </xdr:twoCellAnchor>
  <xdr:twoCellAnchor editAs="oneCell">
    <xdr:from>
      <xdr:col>4</xdr:col>
      <xdr:colOff>218434</xdr:colOff>
      <xdr:row>149</xdr:row>
      <xdr:rowOff>97943</xdr:rowOff>
    </xdr:from>
    <xdr:to>
      <xdr:col>4</xdr:col>
      <xdr:colOff>976510</xdr:colOff>
      <xdr:row>149</xdr:row>
      <xdr:rowOff>689350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FECAEE7-C493-47EA-9996-78A80A71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4054" y="52020623"/>
          <a:ext cx="758076" cy="591407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85</xdr:row>
      <xdr:rowOff>12700</xdr:rowOff>
    </xdr:from>
    <xdr:to>
      <xdr:col>4</xdr:col>
      <xdr:colOff>1007400</xdr:colOff>
      <xdr:row>85</xdr:row>
      <xdr:rowOff>677200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703985E6-93DE-440A-90A5-07EDCC01D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0" y="9354820"/>
          <a:ext cx="664500" cy="664500"/>
        </a:xfrm>
        <a:prstGeom prst="rect">
          <a:avLst/>
        </a:prstGeom>
      </xdr:spPr>
    </xdr:pic>
    <xdr:clientData/>
  </xdr:twoCellAnchor>
  <xdr:twoCellAnchor editAs="oneCell">
    <xdr:from>
      <xdr:col>4</xdr:col>
      <xdr:colOff>353200</xdr:colOff>
      <xdr:row>86</xdr:row>
      <xdr:rowOff>10300</xdr:rowOff>
    </xdr:from>
    <xdr:to>
      <xdr:col>4</xdr:col>
      <xdr:colOff>1017700</xdr:colOff>
      <xdr:row>86</xdr:row>
      <xdr:rowOff>674800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8E49314C-A82B-45AD-90E7-5D8E696F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8820" y="10038220"/>
          <a:ext cx="664500" cy="664500"/>
        </a:xfrm>
        <a:prstGeom prst="rect">
          <a:avLst/>
        </a:prstGeom>
      </xdr:spPr>
    </xdr:pic>
    <xdr:clientData/>
  </xdr:twoCellAnchor>
  <xdr:twoCellAnchor editAs="oneCell">
    <xdr:from>
      <xdr:col>4</xdr:col>
      <xdr:colOff>338100</xdr:colOff>
      <xdr:row>87</xdr:row>
      <xdr:rowOff>7900</xdr:rowOff>
    </xdr:from>
    <xdr:to>
      <xdr:col>4</xdr:col>
      <xdr:colOff>1002600</xdr:colOff>
      <xdr:row>87</xdr:row>
      <xdr:rowOff>672400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F96E827D-B8B4-4587-AD5C-5BCF0C72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720" y="10721620"/>
          <a:ext cx="664500" cy="664500"/>
        </a:xfrm>
        <a:prstGeom prst="rect">
          <a:avLst/>
        </a:prstGeom>
      </xdr:spPr>
    </xdr:pic>
    <xdr:clientData/>
  </xdr:twoCellAnchor>
  <xdr:twoCellAnchor editAs="oneCell">
    <xdr:from>
      <xdr:col>4</xdr:col>
      <xdr:colOff>386500</xdr:colOff>
      <xdr:row>88</xdr:row>
      <xdr:rowOff>18200</xdr:rowOff>
    </xdr:from>
    <xdr:to>
      <xdr:col>4</xdr:col>
      <xdr:colOff>1051000</xdr:colOff>
      <xdr:row>88</xdr:row>
      <xdr:rowOff>687563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92F34A3A-645F-4220-B4DE-FB99A6F6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2120" y="11417720"/>
          <a:ext cx="664500" cy="6645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333300</xdr:colOff>
      <xdr:row>89</xdr:row>
      <xdr:rowOff>15800</xdr:rowOff>
    </xdr:from>
    <xdr:to>
      <xdr:col>4</xdr:col>
      <xdr:colOff>997800</xdr:colOff>
      <xdr:row>89</xdr:row>
      <xdr:rowOff>680300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CB4C8571-CAF5-42F0-AC39-8E1C44C2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920" y="12101120"/>
          <a:ext cx="664500" cy="664500"/>
        </a:xfrm>
        <a:prstGeom prst="rect">
          <a:avLst/>
        </a:prstGeom>
      </xdr:spPr>
    </xdr:pic>
    <xdr:clientData/>
  </xdr:twoCellAnchor>
  <xdr:twoCellAnchor editAs="oneCell">
    <xdr:from>
      <xdr:col>4</xdr:col>
      <xdr:colOff>369000</xdr:colOff>
      <xdr:row>90</xdr:row>
      <xdr:rowOff>13400</xdr:rowOff>
    </xdr:from>
    <xdr:to>
      <xdr:col>4</xdr:col>
      <xdr:colOff>1033500</xdr:colOff>
      <xdr:row>90</xdr:row>
      <xdr:rowOff>677900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CB739FC4-ADB1-4747-A412-D0C6D5BB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4620" y="12784520"/>
          <a:ext cx="664500" cy="664500"/>
        </a:xfrm>
        <a:prstGeom prst="rect">
          <a:avLst/>
        </a:prstGeom>
      </xdr:spPr>
    </xdr:pic>
    <xdr:clientData/>
  </xdr:twoCellAnchor>
  <xdr:twoCellAnchor editAs="oneCell">
    <xdr:from>
      <xdr:col>4</xdr:col>
      <xdr:colOff>341200</xdr:colOff>
      <xdr:row>91</xdr:row>
      <xdr:rowOff>11000</xdr:rowOff>
    </xdr:from>
    <xdr:to>
      <xdr:col>4</xdr:col>
      <xdr:colOff>1005700</xdr:colOff>
      <xdr:row>91</xdr:row>
      <xdr:rowOff>675500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CD8E70EB-D7EA-4E7D-B21A-B7785181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820" y="13467920"/>
          <a:ext cx="664500" cy="664500"/>
        </a:xfrm>
        <a:prstGeom prst="rect">
          <a:avLst/>
        </a:prstGeom>
      </xdr:spPr>
    </xdr:pic>
    <xdr:clientData/>
  </xdr:twoCellAnchor>
  <xdr:twoCellAnchor editAs="oneCell">
    <xdr:from>
      <xdr:col>4</xdr:col>
      <xdr:colOff>288000</xdr:colOff>
      <xdr:row>92</xdr:row>
      <xdr:rowOff>8600</xdr:rowOff>
    </xdr:from>
    <xdr:to>
      <xdr:col>4</xdr:col>
      <xdr:colOff>952500</xdr:colOff>
      <xdr:row>92</xdr:row>
      <xdr:rowOff>673100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9CB4933E-8327-48C3-84D4-D4680CBBB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620" y="14151320"/>
          <a:ext cx="664500" cy="664500"/>
        </a:xfrm>
        <a:prstGeom prst="rect">
          <a:avLst/>
        </a:prstGeom>
      </xdr:spPr>
    </xdr:pic>
    <xdr:clientData/>
  </xdr:twoCellAnchor>
  <xdr:twoCellAnchor editAs="oneCell">
    <xdr:from>
      <xdr:col>4</xdr:col>
      <xdr:colOff>355600</xdr:colOff>
      <xdr:row>133</xdr:row>
      <xdr:rowOff>25400</xdr:rowOff>
    </xdr:from>
    <xdr:to>
      <xdr:col>4</xdr:col>
      <xdr:colOff>1045500</xdr:colOff>
      <xdr:row>134</xdr:row>
      <xdr:rowOff>4099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EE2C106E-179B-44A5-BBCD-AAAD308C0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1220" y="41592500"/>
          <a:ext cx="689900" cy="687360"/>
        </a:xfrm>
        <a:prstGeom prst="rect">
          <a:avLst/>
        </a:prstGeom>
      </xdr:spPr>
    </xdr:pic>
    <xdr:clientData/>
  </xdr:twoCellAnchor>
  <xdr:twoCellAnchor editAs="oneCell">
    <xdr:from>
      <xdr:col>4</xdr:col>
      <xdr:colOff>340500</xdr:colOff>
      <xdr:row>134</xdr:row>
      <xdr:rowOff>10300</xdr:rowOff>
    </xdr:from>
    <xdr:to>
      <xdr:col>4</xdr:col>
      <xdr:colOff>1030400</xdr:colOff>
      <xdr:row>135</xdr:row>
      <xdr:rowOff>2398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E4B953DE-1137-4525-BE75-446906175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120" y="42286060"/>
          <a:ext cx="689900" cy="689900"/>
        </a:xfrm>
        <a:prstGeom prst="rect">
          <a:avLst/>
        </a:prstGeom>
      </xdr:spPr>
    </xdr:pic>
    <xdr:clientData/>
  </xdr:twoCellAnchor>
  <xdr:twoCellAnchor editAs="oneCell">
    <xdr:from>
      <xdr:col>4</xdr:col>
      <xdr:colOff>363500</xdr:colOff>
      <xdr:row>135</xdr:row>
      <xdr:rowOff>33300</xdr:rowOff>
    </xdr:from>
    <xdr:to>
      <xdr:col>4</xdr:col>
      <xdr:colOff>1028700</xdr:colOff>
      <xdr:row>136</xdr:row>
      <xdr:rowOff>698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9AEDE0C7-317A-4B7C-AA0D-FE44F54C9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120" y="43017720"/>
          <a:ext cx="665200" cy="665200"/>
        </a:xfrm>
        <a:prstGeom prst="rect">
          <a:avLst/>
        </a:prstGeom>
      </xdr:spPr>
    </xdr:pic>
    <xdr:clientData/>
  </xdr:twoCellAnchor>
  <xdr:twoCellAnchor editAs="oneCell">
    <xdr:from>
      <xdr:col>4</xdr:col>
      <xdr:colOff>297600</xdr:colOff>
      <xdr:row>136</xdr:row>
      <xdr:rowOff>18200</xdr:rowOff>
    </xdr:from>
    <xdr:to>
      <xdr:col>4</xdr:col>
      <xdr:colOff>987500</xdr:colOff>
      <xdr:row>137</xdr:row>
      <xdr:rowOff>3251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5BBA70AE-1558-4AC3-9DDF-C9ACA97AF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3220" y="43711280"/>
          <a:ext cx="689900" cy="693710"/>
        </a:xfrm>
        <a:prstGeom prst="rect">
          <a:avLst/>
        </a:prstGeom>
      </xdr:spPr>
    </xdr:pic>
    <xdr:clientData/>
  </xdr:twoCellAnchor>
  <xdr:twoCellAnchor editAs="oneCell">
    <xdr:from>
      <xdr:col>4</xdr:col>
      <xdr:colOff>307900</xdr:colOff>
      <xdr:row>137</xdr:row>
      <xdr:rowOff>15800</xdr:rowOff>
    </xdr:from>
    <xdr:to>
      <xdr:col>4</xdr:col>
      <xdr:colOff>997800</xdr:colOff>
      <xdr:row>138</xdr:row>
      <xdr:rowOff>849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7C11A48D-D43E-4964-B5B1-3D5E4EB28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3520" y="44417540"/>
          <a:ext cx="689900" cy="693710"/>
        </a:xfrm>
        <a:prstGeom prst="rect">
          <a:avLst/>
        </a:prstGeom>
      </xdr:spPr>
    </xdr:pic>
    <xdr:clientData/>
  </xdr:twoCellAnchor>
  <xdr:twoCellAnchor editAs="oneCell">
    <xdr:from>
      <xdr:col>4</xdr:col>
      <xdr:colOff>292800</xdr:colOff>
      <xdr:row>138</xdr:row>
      <xdr:rowOff>38800</xdr:rowOff>
    </xdr:from>
    <xdr:to>
      <xdr:col>4</xdr:col>
      <xdr:colOff>952500</xdr:colOff>
      <xdr:row>139</xdr:row>
      <xdr:rowOff>698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E20F5265-F993-4D1B-8810-CFB4696B3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420" y="45149200"/>
          <a:ext cx="659700" cy="659700"/>
        </a:xfrm>
        <a:prstGeom prst="rect">
          <a:avLst/>
        </a:prstGeom>
      </xdr:spPr>
    </xdr:pic>
    <xdr:clientData/>
  </xdr:twoCellAnchor>
  <xdr:twoCellAnchor editAs="oneCell">
    <xdr:from>
      <xdr:col>4</xdr:col>
      <xdr:colOff>290400</xdr:colOff>
      <xdr:row>139</xdr:row>
      <xdr:rowOff>11000</xdr:rowOff>
    </xdr:from>
    <xdr:to>
      <xdr:col>4</xdr:col>
      <xdr:colOff>980300</xdr:colOff>
      <xdr:row>140</xdr:row>
      <xdr:rowOff>3098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83CEAD29-C05B-42E2-AF4E-A8A65135E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020" y="45830060"/>
          <a:ext cx="689900" cy="689900"/>
        </a:xfrm>
        <a:prstGeom prst="rect">
          <a:avLst/>
        </a:prstGeom>
      </xdr:spPr>
    </xdr:pic>
    <xdr:clientData/>
  </xdr:twoCellAnchor>
  <xdr:twoCellAnchor editAs="oneCell">
    <xdr:from>
      <xdr:col>4</xdr:col>
      <xdr:colOff>275300</xdr:colOff>
      <xdr:row>140</xdr:row>
      <xdr:rowOff>8600</xdr:rowOff>
    </xdr:from>
    <xdr:to>
      <xdr:col>4</xdr:col>
      <xdr:colOff>965200</xdr:colOff>
      <xdr:row>141</xdr:row>
      <xdr:rowOff>698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9DACC037-8335-4984-8A40-FD0F4B953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0920" y="46536320"/>
          <a:ext cx="689900" cy="689900"/>
        </a:xfrm>
        <a:prstGeom prst="rect">
          <a:avLst/>
        </a:prstGeom>
      </xdr:spPr>
    </xdr:pic>
    <xdr:clientData/>
  </xdr:twoCellAnchor>
  <xdr:twoCellAnchor editAs="oneCell">
    <xdr:from>
      <xdr:col>4</xdr:col>
      <xdr:colOff>279401</xdr:colOff>
      <xdr:row>144</xdr:row>
      <xdr:rowOff>57218</xdr:rowOff>
    </xdr:from>
    <xdr:to>
      <xdr:col>4</xdr:col>
      <xdr:colOff>914401</xdr:colOff>
      <xdr:row>144</xdr:row>
      <xdr:rowOff>697258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6968A4AB-F1E9-4E8F-BBC9-108284163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5021" y="48436598"/>
          <a:ext cx="635000" cy="640040"/>
        </a:xfrm>
        <a:prstGeom prst="rect">
          <a:avLst/>
        </a:prstGeom>
      </xdr:spPr>
    </xdr:pic>
    <xdr:clientData/>
  </xdr:twoCellAnchor>
  <xdr:twoCellAnchor editAs="oneCell">
    <xdr:from>
      <xdr:col>4</xdr:col>
      <xdr:colOff>262466</xdr:colOff>
      <xdr:row>145</xdr:row>
      <xdr:rowOff>70224</xdr:rowOff>
    </xdr:from>
    <xdr:to>
      <xdr:col>4</xdr:col>
      <xdr:colOff>1080765</xdr:colOff>
      <xdr:row>145</xdr:row>
      <xdr:rowOff>701201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C21E5F96-B98B-4D49-A260-194427F4B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8086" y="49158264"/>
          <a:ext cx="818299" cy="630977"/>
        </a:xfrm>
        <a:prstGeom prst="rect">
          <a:avLst/>
        </a:prstGeom>
      </xdr:spPr>
    </xdr:pic>
    <xdr:clientData/>
  </xdr:twoCellAnchor>
  <xdr:twoCellAnchor editAs="oneCell">
    <xdr:from>
      <xdr:col>4</xdr:col>
      <xdr:colOff>186268</xdr:colOff>
      <xdr:row>146</xdr:row>
      <xdr:rowOff>58008</xdr:rowOff>
    </xdr:from>
    <xdr:to>
      <xdr:col>4</xdr:col>
      <xdr:colOff>1043846</xdr:colOff>
      <xdr:row>146</xdr:row>
      <xdr:rowOff>670563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0F6C3CF0-9F48-4756-B0B5-A36A86C29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1888" y="49854708"/>
          <a:ext cx="857578" cy="612555"/>
        </a:xfrm>
        <a:prstGeom prst="rect">
          <a:avLst/>
        </a:prstGeom>
      </xdr:spPr>
    </xdr:pic>
    <xdr:clientData/>
  </xdr:twoCellAnchor>
  <xdr:twoCellAnchor editAs="oneCell">
    <xdr:from>
      <xdr:col>4</xdr:col>
      <xdr:colOff>374185</xdr:colOff>
      <xdr:row>148</xdr:row>
      <xdr:rowOff>75421</xdr:rowOff>
    </xdr:from>
    <xdr:to>
      <xdr:col>4</xdr:col>
      <xdr:colOff>884804</xdr:colOff>
      <xdr:row>148</xdr:row>
      <xdr:rowOff>695760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DC87042E-B233-4E3F-9D10-5DF549E97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805" y="51289441"/>
          <a:ext cx="510619" cy="620339"/>
        </a:xfrm>
        <a:prstGeom prst="rect">
          <a:avLst/>
        </a:prstGeom>
      </xdr:spPr>
    </xdr:pic>
    <xdr:clientData/>
  </xdr:twoCellAnchor>
  <xdr:twoCellAnchor editAs="oneCell">
    <xdr:from>
      <xdr:col>4</xdr:col>
      <xdr:colOff>300773</xdr:colOff>
      <xdr:row>147</xdr:row>
      <xdr:rowOff>33385</xdr:rowOff>
    </xdr:from>
    <xdr:to>
      <xdr:col>4</xdr:col>
      <xdr:colOff>988144</xdr:colOff>
      <xdr:row>147</xdr:row>
      <xdr:rowOff>657501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2EE07880-7A01-4FEF-8FC7-D26647BD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6393" y="50538745"/>
          <a:ext cx="687371" cy="624116"/>
        </a:xfrm>
        <a:prstGeom prst="rect">
          <a:avLst/>
        </a:prstGeom>
      </xdr:spPr>
    </xdr:pic>
    <xdr:clientData/>
  </xdr:twoCellAnchor>
  <xdr:twoCellAnchor editAs="oneCell">
    <xdr:from>
      <xdr:col>4</xdr:col>
      <xdr:colOff>307899</xdr:colOff>
      <xdr:row>151</xdr:row>
      <xdr:rowOff>54126</xdr:rowOff>
    </xdr:from>
    <xdr:to>
      <xdr:col>4</xdr:col>
      <xdr:colOff>871474</xdr:colOff>
      <xdr:row>151</xdr:row>
      <xdr:rowOff>689647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A8BCA11-CC52-40D6-A0D4-A81BE98A9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3519" y="53394126"/>
          <a:ext cx="563575" cy="635521"/>
        </a:xfrm>
        <a:prstGeom prst="rect">
          <a:avLst/>
        </a:prstGeom>
      </xdr:spPr>
    </xdr:pic>
    <xdr:clientData/>
  </xdr:twoCellAnchor>
  <xdr:twoCellAnchor editAs="oneCell">
    <xdr:from>
      <xdr:col>4</xdr:col>
      <xdr:colOff>305501</xdr:colOff>
      <xdr:row>150</xdr:row>
      <xdr:rowOff>41882</xdr:rowOff>
    </xdr:from>
    <xdr:to>
      <xdr:col>4</xdr:col>
      <xdr:colOff>922684</xdr:colOff>
      <xdr:row>150</xdr:row>
      <xdr:rowOff>654688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94EE5BDC-3941-4911-B2C1-5998A39C8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121" y="52673222"/>
          <a:ext cx="617183" cy="612806"/>
        </a:xfrm>
        <a:prstGeom prst="rect">
          <a:avLst/>
        </a:prstGeom>
      </xdr:spPr>
    </xdr:pic>
    <xdr:clientData/>
  </xdr:twoCellAnchor>
  <xdr:twoCellAnchor editAs="oneCell">
    <xdr:from>
      <xdr:col>4</xdr:col>
      <xdr:colOff>218434</xdr:colOff>
      <xdr:row>149</xdr:row>
      <xdr:rowOff>97943</xdr:rowOff>
    </xdr:from>
    <xdr:to>
      <xdr:col>4</xdr:col>
      <xdr:colOff>976510</xdr:colOff>
      <xdr:row>149</xdr:row>
      <xdr:rowOff>689350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BCF6A558-CBB3-4307-AB97-0D3D2654B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4054" y="52020623"/>
          <a:ext cx="758076" cy="591407"/>
        </a:xfrm>
        <a:prstGeom prst="rect">
          <a:avLst/>
        </a:prstGeom>
      </xdr:spPr>
    </xdr:pic>
    <xdr:clientData/>
  </xdr:twoCellAnchor>
  <xdr:oneCellAnchor>
    <xdr:from>
      <xdr:col>4</xdr:col>
      <xdr:colOff>402168</xdr:colOff>
      <xdr:row>155</xdr:row>
      <xdr:rowOff>30579</xdr:rowOff>
    </xdr:from>
    <xdr:ext cx="579631" cy="637183"/>
    <xdr:pic>
      <xdr:nvPicPr>
        <xdr:cNvPr id="155" name="Grafik 154">
          <a:extLst>
            <a:ext uri="{FF2B5EF4-FFF2-40B4-BE49-F238E27FC236}">
              <a16:creationId xmlns:a16="http://schemas.microsoft.com/office/drawing/2014/main" id="{66C812C9-8054-4A0E-BBC6-A1A6E54E6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4749" y="61113482"/>
          <a:ext cx="579631" cy="637183"/>
        </a:xfrm>
        <a:prstGeom prst="rect">
          <a:avLst/>
        </a:prstGeom>
      </xdr:spPr>
    </xdr:pic>
    <xdr:clientData/>
  </xdr:oneCellAnchor>
  <xdr:oneCellAnchor>
    <xdr:from>
      <xdr:col>4</xdr:col>
      <xdr:colOff>264300</xdr:colOff>
      <xdr:row>154</xdr:row>
      <xdr:rowOff>43710</xdr:rowOff>
    </xdr:from>
    <xdr:ext cx="612234" cy="594865"/>
    <xdr:pic>
      <xdr:nvPicPr>
        <xdr:cNvPr id="156" name="Grafik 155">
          <a:extLst>
            <a:ext uri="{FF2B5EF4-FFF2-40B4-BE49-F238E27FC236}">
              <a16:creationId xmlns:a16="http://schemas.microsoft.com/office/drawing/2014/main" id="{65018DCC-8526-451F-BEA3-27094F0AD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6881" y="60708742"/>
          <a:ext cx="612234" cy="594865"/>
        </a:xfrm>
        <a:prstGeom prst="rect">
          <a:avLst/>
        </a:prstGeom>
      </xdr:spPr>
    </xdr:pic>
    <xdr:clientData/>
  </xdr:oneCellAnchor>
  <xdr:oneCellAnchor>
    <xdr:from>
      <xdr:col>4</xdr:col>
      <xdr:colOff>261900</xdr:colOff>
      <xdr:row>153</xdr:row>
      <xdr:rowOff>73352</xdr:rowOff>
    </xdr:from>
    <xdr:ext cx="630928" cy="590656"/>
    <xdr:pic>
      <xdr:nvPicPr>
        <xdr:cNvPr id="157" name="Grafik 156">
          <a:extLst>
            <a:ext uri="{FF2B5EF4-FFF2-40B4-BE49-F238E27FC236}">
              <a16:creationId xmlns:a16="http://schemas.microsoft.com/office/drawing/2014/main" id="{AACD1D2B-DB8D-45B8-8551-6655D375B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4481" y="60320513"/>
          <a:ext cx="630928" cy="590656"/>
        </a:xfrm>
        <a:prstGeom prst="rect">
          <a:avLst/>
        </a:prstGeom>
      </xdr:spPr>
    </xdr:pic>
    <xdr:clientData/>
  </xdr:oneCellAnchor>
  <xdr:oneCellAnchor>
    <xdr:from>
      <xdr:col>4</xdr:col>
      <xdr:colOff>293368</xdr:colOff>
      <xdr:row>152</xdr:row>
      <xdr:rowOff>70770</xdr:rowOff>
    </xdr:from>
    <xdr:ext cx="509966" cy="629320"/>
    <xdr:pic>
      <xdr:nvPicPr>
        <xdr:cNvPr id="158" name="Grafik 157">
          <a:extLst>
            <a:ext uri="{FF2B5EF4-FFF2-40B4-BE49-F238E27FC236}">
              <a16:creationId xmlns:a16="http://schemas.microsoft.com/office/drawing/2014/main" id="{039B44F4-3E28-4539-9B9C-A81B30C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949" y="59900060"/>
          <a:ext cx="509966" cy="629320"/>
        </a:xfrm>
        <a:prstGeom prst="rect">
          <a:avLst/>
        </a:prstGeom>
      </xdr:spPr>
    </xdr:pic>
    <xdr:clientData/>
  </xdr:oneCellAnchor>
  <xdr:oneCellAnchor>
    <xdr:from>
      <xdr:col>4</xdr:col>
      <xdr:colOff>342900</xdr:colOff>
      <xdr:row>75</xdr:row>
      <xdr:rowOff>12701</xdr:rowOff>
    </xdr:from>
    <xdr:ext cx="863600" cy="652748"/>
    <xdr:pic>
      <xdr:nvPicPr>
        <xdr:cNvPr id="148" name="Grafik 147">
          <a:extLst>
            <a:ext uri="{FF2B5EF4-FFF2-40B4-BE49-F238E27FC236}">
              <a16:creationId xmlns:a16="http://schemas.microsoft.com/office/drawing/2014/main" id="{B9F477B8-5664-3744-B0EE-E6294FC9F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0" y="44894501"/>
          <a:ext cx="863600" cy="652748"/>
        </a:xfrm>
        <a:prstGeom prst="rect">
          <a:avLst/>
        </a:prstGeom>
      </xdr:spPr>
    </xdr:pic>
    <xdr:clientData/>
  </xdr:oneCellAnchor>
  <xdr:oneCellAnchor>
    <xdr:from>
      <xdr:col>4</xdr:col>
      <xdr:colOff>259620</xdr:colOff>
      <xdr:row>76</xdr:row>
      <xdr:rowOff>67451</xdr:rowOff>
    </xdr:from>
    <xdr:ext cx="986680" cy="624700"/>
    <xdr:pic>
      <xdr:nvPicPr>
        <xdr:cNvPr id="149" name="Grafik 148">
          <a:extLst>
            <a:ext uri="{FF2B5EF4-FFF2-40B4-BE49-F238E27FC236}">
              <a16:creationId xmlns:a16="http://schemas.microsoft.com/office/drawing/2014/main" id="{6214EB7E-22C3-8A4D-A3F7-D466AA28C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520" y="50295951"/>
          <a:ext cx="986680" cy="624700"/>
        </a:xfrm>
        <a:prstGeom prst="rect">
          <a:avLst/>
        </a:prstGeom>
      </xdr:spPr>
    </xdr:pic>
    <xdr:clientData/>
  </xdr:oneCellAnchor>
  <xdr:oneCellAnchor>
    <xdr:from>
      <xdr:col>4</xdr:col>
      <xdr:colOff>342900</xdr:colOff>
      <xdr:row>77</xdr:row>
      <xdr:rowOff>92143</xdr:rowOff>
    </xdr:from>
    <xdr:ext cx="774700" cy="567976"/>
    <xdr:pic>
      <xdr:nvPicPr>
        <xdr:cNvPr id="150" name="Grafik 149">
          <a:extLst>
            <a:ext uri="{FF2B5EF4-FFF2-40B4-BE49-F238E27FC236}">
              <a16:creationId xmlns:a16="http://schemas.microsoft.com/office/drawing/2014/main" id="{B6933202-6A0F-8445-B2A7-7A8440CB2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0" y="51019143"/>
          <a:ext cx="774700" cy="567976"/>
        </a:xfrm>
        <a:prstGeom prst="rect">
          <a:avLst/>
        </a:prstGeom>
      </xdr:spPr>
    </xdr:pic>
    <xdr:clientData/>
  </xdr:oneCellAnchor>
  <xdr:oneCellAnchor>
    <xdr:from>
      <xdr:col>4</xdr:col>
      <xdr:colOff>272200</xdr:colOff>
      <xdr:row>78</xdr:row>
      <xdr:rowOff>76200</xdr:rowOff>
    </xdr:from>
    <xdr:ext cx="847385" cy="578345"/>
    <xdr:pic>
      <xdr:nvPicPr>
        <xdr:cNvPr id="151" name="Grafik 150">
          <a:extLst>
            <a:ext uri="{FF2B5EF4-FFF2-40B4-BE49-F238E27FC236}">
              <a16:creationId xmlns:a16="http://schemas.microsoft.com/office/drawing/2014/main" id="{E4A0B83F-6C89-A043-B8D7-8682D3A90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100" y="51701700"/>
          <a:ext cx="847385" cy="578345"/>
        </a:xfrm>
        <a:prstGeom prst="rect">
          <a:avLst/>
        </a:prstGeom>
      </xdr:spPr>
    </xdr:pic>
    <xdr:clientData/>
  </xdr:oneCellAnchor>
  <xdr:oneCellAnchor>
    <xdr:from>
      <xdr:col>4</xdr:col>
      <xdr:colOff>320601</xdr:colOff>
      <xdr:row>79</xdr:row>
      <xdr:rowOff>63500</xdr:rowOff>
    </xdr:from>
    <xdr:ext cx="808531" cy="584200"/>
    <xdr:pic>
      <xdr:nvPicPr>
        <xdr:cNvPr id="152" name="Grafik 151">
          <a:extLst>
            <a:ext uri="{FF2B5EF4-FFF2-40B4-BE49-F238E27FC236}">
              <a16:creationId xmlns:a16="http://schemas.microsoft.com/office/drawing/2014/main" id="{045466E9-EEFA-784C-9992-4E2EBD189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1501" y="52387500"/>
          <a:ext cx="808531" cy="584200"/>
        </a:xfrm>
        <a:prstGeom prst="rect">
          <a:avLst/>
        </a:prstGeom>
      </xdr:spPr>
    </xdr:pic>
    <xdr:clientData/>
  </xdr:oneCellAnchor>
  <xdr:oneCellAnchor>
    <xdr:from>
      <xdr:col>4</xdr:col>
      <xdr:colOff>229300</xdr:colOff>
      <xdr:row>80</xdr:row>
      <xdr:rowOff>64201</xdr:rowOff>
    </xdr:from>
    <xdr:ext cx="864608" cy="596200"/>
    <xdr:pic>
      <xdr:nvPicPr>
        <xdr:cNvPr id="153" name="Grafik 152">
          <a:extLst>
            <a:ext uri="{FF2B5EF4-FFF2-40B4-BE49-F238E27FC236}">
              <a16:creationId xmlns:a16="http://schemas.microsoft.com/office/drawing/2014/main" id="{6C6A90D3-4C20-054B-A548-2CFBC33CB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200" y="53086701"/>
          <a:ext cx="864608" cy="596200"/>
        </a:xfrm>
        <a:prstGeom prst="rect">
          <a:avLst/>
        </a:prstGeom>
      </xdr:spPr>
    </xdr:pic>
    <xdr:clientData/>
  </xdr:oneCellAnchor>
  <xdr:oneCellAnchor>
    <xdr:from>
      <xdr:col>4</xdr:col>
      <xdr:colOff>176100</xdr:colOff>
      <xdr:row>81</xdr:row>
      <xdr:rowOff>33843</xdr:rowOff>
    </xdr:from>
    <xdr:ext cx="1055800" cy="619974"/>
    <xdr:pic>
      <xdr:nvPicPr>
        <xdr:cNvPr id="154" name="Grafik 153">
          <a:extLst>
            <a:ext uri="{FF2B5EF4-FFF2-40B4-BE49-F238E27FC236}">
              <a16:creationId xmlns:a16="http://schemas.microsoft.com/office/drawing/2014/main" id="{A623E0A8-4233-3F4E-BCCF-091536A48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000" y="53754843"/>
          <a:ext cx="1055800" cy="619974"/>
        </a:xfrm>
        <a:prstGeom prst="rect">
          <a:avLst/>
        </a:prstGeom>
      </xdr:spPr>
    </xdr:pic>
    <xdr:clientData/>
  </xdr:oneCellAnchor>
  <xdr:oneCellAnchor>
    <xdr:from>
      <xdr:col>4</xdr:col>
      <xdr:colOff>355600</xdr:colOff>
      <xdr:row>82</xdr:row>
      <xdr:rowOff>46702</xdr:rowOff>
    </xdr:from>
    <xdr:ext cx="850900" cy="618840"/>
    <xdr:pic>
      <xdr:nvPicPr>
        <xdr:cNvPr id="159" name="Grafik 158">
          <a:extLst>
            <a:ext uri="{FF2B5EF4-FFF2-40B4-BE49-F238E27FC236}">
              <a16:creationId xmlns:a16="http://schemas.microsoft.com/office/drawing/2014/main" id="{93712C69-A879-4344-8E03-B05E54A4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0" y="49729102"/>
          <a:ext cx="850900" cy="618840"/>
        </a:xfrm>
        <a:prstGeom prst="rect">
          <a:avLst/>
        </a:prstGeom>
      </xdr:spPr>
    </xdr:pic>
    <xdr:clientData/>
  </xdr:oneCellAnchor>
  <xdr:oneCellAnchor>
    <xdr:from>
      <xdr:col>1</xdr:col>
      <xdr:colOff>292100</xdr:colOff>
      <xdr:row>2</xdr:row>
      <xdr:rowOff>38100</xdr:rowOff>
    </xdr:from>
    <xdr:ext cx="1524000" cy="1809563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2112FCB6-EC42-FA44-A0E2-F46648B0A8D4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08000" y="520700"/>
          <a:ext cx="1524000" cy="180956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356076</xdr:colOff>
      <xdr:row>9</xdr:row>
      <xdr:rowOff>23741</xdr:rowOff>
    </xdr:from>
    <xdr:to>
      <xdr:col>4</xdr:col>
      <xdr:colOff>1008877</xdr:colOff>
      <xdr:row>9</xdr:row>
      <xdr:rowOff>676542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9BCE86C-80B5-BE2D-D528-D5A428E16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750655" y="3192806"/>
          <a:ext cx="652801" cy="652801"/>
        </a:xfrm>
        <a:prstGeom prst="rect">
          <a:avLst/>
        </a:prstGeom>
      </xdr:spPr>
    </xdr:pic>
    <xdr:clientData/>
  </xdr:twoCellAnchor>
  <xdr:twoCellAnchor editAs="oneCell">
    <xdr:from>
      <xdr:col>4</xdr:col>
      <xdr:colOff>332337</xdr:colOff>
      <xdr:row>10</xdr:row>
      <xdr:rowOff>47477</xdr:rowOff>
    </xdr:from>
    <xdr:to>
      <xdr:col>4</xdr:col>
      <xdr:colOff>962589</xdr:colOff>
      <xdr:row>10</xdr:row>
      <xdr:rowOff>677729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DB94D2C7-7BCD-E26D-04E2-29E477698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726916" y="3916823"/>
          <a:ext cx="630252" cy="630252"/>
        </a:xfrm>
        <a:prstGeom prst="rect">
          <a:avLst/>
        </a:prstGeom>
      </xdr:spPr>
    </xdr:pic>
    <xdr:clientData/>
  </xdr:twoCellAnchor>
  <xdr:twoCellAnchor editAs="oneCell">
    <xdr:from>
      <xdr:col>4</xdr:col>
      <xdr:colOff>296730</xdr:colOff>
      <xdr:row>11</xdr:row>
      <xdr:rowOff>24925</xdr:rowOff>
    </xdr:from>
    <xdr:to>
      <xdr:col>4</xdr:col>
      <xdr:colOff>973272</xdr:colOff>
      <xdr:row>12</xdr:row>
      <xdr:rowOff>1185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D5CB050-1FE1-92C6-EEFB-04AFF53A8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691309" y="4594551"/>
          <a:ext cx="676542" cy="676542"/>
        </a:xfrm>
        <a:prstGeom prst="rect">
          <a:avLst/>
        </a:prstGeom>
      </xdr:spPr>
    </xdr:pic>
    <xdr:clientData/>
  </xdr:twoCellAnchor>
  <xdr:twoCellAnchor editAs="oneCell">
    <xdr:from>
      <xdr:col>4</xdr:col>
      <xdr:colOff>356076</xdr:colOff>
      <xdr:row>12</xdr:row>
      <xdr:rowOff>13055</xdr:rowOff>
    </xdr:from>
    <xdr:to>
      <xdr:col>4</xdr:col>
      <xdr:colOff>1007694</xdr:colOff>
      <xdr:row>12</xdr:row>
      <xdr:rowOff>664673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E62E093D-89AA-6E77-1660-277E9A4A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750655" y="5282962"/>
          <a:ext cx="651618" cy="651618"/>
        </a:xfrm>
        <a:prstGeom prst="rect">
          <a:avLst/>
        </a:prstGeom>
      </xdr:spPr>
    </xdr:pic>
    <xdr:clientData/>
  </xdr:twoCellAnchor>
  <xdr:twoCellAnchor editAs="oneCell">
    <xdr:from>
      <xdr:col>4</xdr:col>
      <xdr:colOff>344207</xdr:colOff>
      <xdr:row>13</xdr:row>
      <xdr:rowOff>47477</xdr:rowOff>
    </xdr:from>
    <xdr:to>
      <xdr:col>4</xdr:col>
      <xdr:colOff>997011</xdr:colOff>
      <xdr:row>14</xdr:row>
      <xdr:rowOff>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9C573D7B-2FEA-E3D1-3195-7379D2BA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738786" y="6017664"/>
          <a:ext cx="652804" cy="652804"/>
        </a:xfrm>
        <a:prstGeom prst="rect">
          <a:avLst/>
        </a:prstGeom>
      </xdr:spPr>
    </xdr:pic>
    <xdr:clientData/>
  </xdr:twoCellAnchor>
  <xdr:twoCellAnchor editAs="oneCell">
    <xdr:from>
      <xdr:col>4</xdr:col>
      <xdr:colOff>320467</xdr:colOff>
      <xdr:row>14</xdr:row>
      <xdr:rowOff>11868</xdr:rowOff>
    </xdr:from>
    <xdr:to>
      <xdr:col>4</xdr:col>
      <xdr:colOff>985140</xdr:colOff>
      <xdr:row>14</xdr:row>
      <xdr:rowOff>676541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B5B0C7D1-433C-61E8-F51D-6F6DB6DC4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715046" y="6682335"/>
          <a:ext cx="664673" cy="664673"/>
        </a:xfrm>
        <a:prstGeom prst="rect">
          <a:avLst/>
        </a:prstGeom>
      </xdr:spPr>
    </xdr:pic>
    <xdr:clientData/>
  </xdr:twoCellAnchor>
  <xdr:twoCellAnchor editAs="oneCell">
    <xdr:from>
      <xdr:col>4</xdr:col>
      <xdr:colOff>355298</xdr:colOff>
      <xdr:row>15</xdr:row>
      <xdr:rowOff>40821</xdr:rowOff>
    </xdr:from>
    <xdr:to>
      <xdr:col>4</xdr:col>
      <xdr:colOff>952500</xdr:colOff>
      <xdr:row>15</xdr:row>
      <xdr:rowOff>638023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2270BCAB-A9C0-167F-E9B2-0EB23EED2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757084" y="7403797"/>
          <a:ext cx="597202" cy="597202"/>
        </a:xfrm>
        <a:prstGeom prst="rect">
          <a:avLst/>
        </a:prstGeom>
      </xdr:spPr>
    </xdr:pic>
    <xdr:clientData/>
  </xdr:twoCellAnchor>
  <xdr:twoCellAnchor editAs="oneCell">
    <xdr:from>
      <xdr:col>4</xdr:col>
      <xdr:colOff>370415</xdr:colOff>
      <xdr:row>16</xdr:row>
      <xdr:rowOff>37797</xdr:rowOff>
    </xdr:from>
    <xdr:to>
      <xdr:col>4</xdr:col>
      <xdr:colOff>997856</xdr:colOff>
      <xdr:row>16</xdr:row>
      <xdr:rowOff>665238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A96BE7A1-04AB-92E3-82B5-265F828B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772201" y="8096249"/>
          <a:ext cx="627441" cy="627441"/>
        </a:xfrm>
        <a:prstGeom prst="rect">
          <a:avLst/>
        </a:prstGeom>
      </xdr:spPr>
    </xdr:pic>
    <xdr:clientData/>
  </xdr:twoCellAnchor>
  <xdr:twoCellAnchor editAs="oneCell">
    <xdr:from>
      <xdr:col>4</xdr:col>
      <xdr:colOff>355297</xdr:colOff>
      <xdr:row>17</xdr:row>
      <xdr:rowOff>60475</xdr:rowOff>
    </xdr:from>
    <xdr:to>
      <xdr:col>4</xdr:col>
      <xdr:colOff>975179</xdr:colOff>
      <xdr:row>17</xdr:row>
      <xdr:rowOff>680357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EEC22D76-33C4-5A88-3A75-1986CAF4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757083" y="8814404"/>
          <a:ext cx="619882" cy="619882"/>
        </a:xfrm>
        <a:prstGeom prst="rect">
          <a:avLst/>
        </a:prstGeom>
      </xdr:spPr>
    </xdr:pic>
    <xdr:clientData/>
  </xdr:twoCellAnchor>
  <xdr:twoCellAnchor editAs="oneCell">
    <xdr:from>
      <xdr:col>4</xdr:col>
      <xdr:colOff>340178</xdr:colOff>
      <xdr:row>18</xdr:row>
      <xdr:rowOff>30239</xdr:rowOff>
    </xdr:from>
    <xdr:to>
      <xdr:col>4</xdr:col>
      <xdr:colOff>997856</xdr:colOff>
      <xdr:row>18</xdr:row>
      <xdr:rowOff>687917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486490E-A83E-CC2B-1D0A-990A8A5D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741964" y="9479644"/>
          <a:ext cx="657678" cy="657678"/>
        </a:xfrm>
        <a:prstGeom prst="rect">
          <a:avLst/>
        </a:prstGeom>
      </xdr:spPr>
    </xdr:pic>
    <xdr:clientData/>
  </xdr:twoCellAnchor>
  <xdr:twoCellAnchor editAs="oneCell">
    <xdr:from>
      <xdr:col>4</xdr:col>
      <xdr:colOff>362857</xdr:colOff>
      <xdr:row>19</xdr:row>
      <xdr:rowOff>22679</xdr:rowOff>
    </xdr:from>
    <xdr:to>
      <xdr:col>4</xdr:col>
      <xdr:colOff>1020535</xdr:colOff>
      <xdr:row>19</xdr:row>
      <xdr:rowOff>680357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EAF8DE4D-9D0C-32F4-D8DC-CAD9CA6B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764643" y="10167560"/>
          <a:ext cx="657678" cy="657678"/>
        </a:xfrm>
        <a:prstGeom prst="rect">
          <a:avLst/>
        </a:prstGeom>
      </xdr:spPr>
    </xdr:pic>
    <xdr:clientData/>
  </xdr:twoCellAnchor>
  <xdr:twoCellAnchor editAs="oneCell">
    <xdr:from>
      <xdr:col>4</xdr:col>
      <xdr:colOff>370417</xdr:colOff>
      <xdr:row>20</xdr:row>
      <xdr:rowOff>52917</xdr:rowOff>
    </xdr:from>
    <xdr:to>
      <xdr:col>4</xdr:col>
      <xdr:colOff>970643</xdr:colOff>
      <xdr:row>20</xdr:row>
      <xdr:rowOff>653143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5FCC352C-E100-F981-991C-E54BF0122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772203" y="10893274"/>
          <a:ext cx="600226" cy="600226"/>
        </a:xfrm>
        <a:prstGeom prst="rect">
          <a:avLst/>
        </a:prstGeom>
      </xdr:spPr>
    </xdr:pic>
    <xdr:clientData/>
  </xdr:twoCellAnchor>
  <xdr:twoCellAnchor editAs="oneCell">
    <xdr:from>
      <xdr:col>4</xdr:col>
      <xdr:colOff>325059</xdr:colOff>
      <xdr:row>21</xdr:row>
      <xdr:rowOff>22678</xdr:rowOff>
    </xdr:from>
    <xdr:to>
      <xdr:col>4</xdr:col>
      <xdr:colOff>997857</xdr:colOff>
      <xdr:row>22</xdr:row>
      <xdr:rowOff>1210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310B541F-77A3-047E-0AAF-53132F806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726845" y="11558511"/>
          <a:ext cx="672798" cy="672798"/>
        </a:xfrm>
        <a:prstGeom prst="rect">
          <a:avLst/>
        </a:prstGeom>
      </xdr:spPr>
    </xdr:pic>
    <xdr:clientData/>
  </xdr:twoCellAnchor>
  <xdr:twoCellAnchor editAs="oneCell">
    <xdr:from>
      <xdr:col>4</xdr:col>
      <xdr:colOff>332619</xdr:colOff>
      <xdr:row>22</xdr:row>
      <xdr:rowOff>22678</xdr:rowOff>
    </xdr:from>
    <xdr:to>
      <xdr:col>4</xdr:col>
      <xdr:colOff>997857</xdr:colOff>
      <xdr:row>22</xdr:row>
      <xdr:rowOff>687916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709015FA-F4AD-8EC8-C3A9-CB8A0AC5A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734405" y="12253988"/>
          <a:ext cx="665238" cy="665238"/>
        </a:xfrm>
        <a:prstGeom prst="rect">
          <a:avLst/>
        </a:prstGeom>
      </xdr:spPr>
    </xdr:pic>
    <xdr:clientData/>
  </xdr:twoCellAnchor>
  <xdr:twoCellAnchor editAs="oneCell">
    <xdr:from>
      <xdr:col>4</xdr:col>
      <xdr:colOff>325060</xdr:colOff>
      <xdr:row>23</xdr:row>
      <xdr:rowOff>15118</xdr:rowOff>
    </xdr:from>
    <xdr:to>
      <xdr:col>4</xdr:col>
      <xdr:colOff>982739</xdr:colOff>
      <xdr:row>23</xdr:row>
      <xdr:rowOff>672797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2933F9E0-2495-CE21-6424-1464BA1B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726846" y="12941904"/>
          <a:ext cx="657679" cy="657679"/>
        </a:xfrm>
        <a:prstGeom prst="rect">
          <a:avLst/>
        </a:prstGeom>
      </xdr:spPr>
    </xdr:pic>
    <xdr:clientData/>
  </xdr:twoCellAnchor>
  <xdr:twoCellAnchor editAs="oneCell">
    <xdr:from>
      <xdr:col>4</xdr:col>
      <xdr:colOff>332617</xdr:colOff>
      <xdr:row>24</xdr:row>
      <xdr:rowOff>7558</xdr:rowOff>
    </xdr:from>
    <xdr:to>
      <xdr:col>4</xdr:col>
      <xdr:colOff>997856</xdr:colOff>
      <xdr:row>24</xdr:row>
      <xdr:rowOff>672797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FB9DF493-7624-2D9B-CF48-CED4539BF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734403" y="13629820"/>
          <a:ext cx="665239" cy="665239"/>
        </a:xfrm>
        <a:prstGeom prst="rect">
          <a:avLst/>
        </a:prstGeom>
      </xdr:spPr>
    </xdr:pic>
    <xdr:clientData/>
  </xdr:twoCellAnchor>
  <xdr:twoCellAnchor editAs="oneCell">
    <xdr:from>
      <xdr:col>4</xdr:col>
      <xdr:colOff>287262</xdr:colOff>
      <xdr:row>25</xdr:row>
      <xdr:rowOff>15119</xdr:rowOff>
    </xdr:from>
    <xdr:to>
      <xdr:col>4</xdr:col>
      <xdr:colOff>952500</xdr:colOff>
      <xdr:row>25</xdr:row>
      <xdr:rowOff>680357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CAC19E5-0319-72B4-613C-50FF1602A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689048" y="14332857"/>
          <a:ext cx="665238" cy="665238"/>
        </a:xfrm>
        <a:prstGeom prst="rect">
          <a:avLst/>
        </a:prstGeom>
      </xdr:spPr>
    </xdr:pic>
    <xdr:clientData/>
  </xdr:twoCellAnchor>
  <xdr:twoCellAnchor editAs="oneCell">
    <xdr:from>
      <xdr:col>4</xdr:col>
      <xdr:colOff>325058</xdr:colOff>
      <xdr:row>26</xdr:row>
      <xdr:rowOff>7559</xdr:rowOff>
    </xdr:from>
    <xdr:to>
      <xdr:col>4</xdr:col>
      <xdr:colOff>1012975</xdr:colOff>
      <xdr:row>27</xdr:row>
      <xdr:rowOff>1208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FEED52B4-FB5E-5A54-8B30-B38F4EE97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726844" y="15020773"/>
          <a:ext cx="687917" cy="687917"/>
        </a:xfrm>
        <a:prstGeom prst="rect">
          <a:avLst/>
        </a:prstGeom>
      </xdr:spPr>
    </xdr:pic>
    <xdr:clientData/>
  </xdr:twoCellAnchor>
  <xdr:twoCellAnchor editAs="oneCell">
    <xdr:from>
      <xdr:col>4</xdr:col>
      <xdr:colOff>340178</xdr:colOff>
      <xdr:row>27</xdr:row>
      <xdr:rowOff>7560</xdr:rowOff>
    </xdr:from>
    <xdr:to>
      <xdr:col>4</xdr:col>
      <xdr:colOff>975178</xdr:colOff>
      <xdr:row>27</xdr:row>
      <xdr:rowOff>642560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9231142C-8AC2-FCD9-96A5-10F00F4F5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741964" y="15716250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317499</xdr:colOff>
      <xdr:row>28</xdr:row>
      <xdr:rowOff>15118</xdr:rowOff>
    </xdr:from>
    <xdr:to>
      <xdr:col>4</xdr:col>
      <xdr:colOff>997856</xdr:colOff>
      <xdr:row>29</xdr:row>
      <xdr:rowOff>1209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AF646F36-02A5-7222-52F0-0AA671C9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719285" y="16419285"/>
          <a:ext cx="680357" cy="680357"/>
        </a:xfrm>
        <a:prstGeom prst="rect">
          <a:avLst/>
        </a:prstGeom>
      </xdr:spPr>
    </xdr:pic>
    <xdr:clientData/>
  </xdr:twoCellAnchor>
  <xdr:twoCellAnchor editAs="oneCell">
    <xdr:from>
      <xdr:col>4</xdr:col>
      <xdr:colOff>317499</xdr:colOff>
      <xdr:row>29</xdr:row>
      <xdr:rowOff>15117</xdr:rowOff>
    </xdr:from>
    <xdr:to>
      <xdr:col>4</xdr:col>
      <xdr:colOff>997856</xdr:colOff>
      <xdr:row>30</xdr:row>
      <xdr:rowOff>1206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E0570B14-A8D4-8C51-A1D0-55A22054A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719285" y="17114760"/>
          <a:ext cx="680357" cy="680357"/>
        </a:xfrm>
        <a:prstGeom prst="rect">
          <a:avLst/>
        </a:prstGeom>
      </xdr:spPr>
    </xdr:pic>
    <xdr:clientData/>
  </xdr:twoCellAnchor>
  <xdr:twoCellAnchor editAs="oneCell">
    <xdr:from>
      <xdr:col>4</xdr:col>
      <xdr:colOff>317499</xdr:colOff>
      <xdr:row>30</xdr:row>
      <xdr:rowOff>22679</xdr:rowOff>
    </xdr:from>
    <xdr:to>
      <xdr:col>4</xdr:col>
      <xdr:colOff>990297</xdr:colOff>
      <xdr:row>31</xdr:row>
      <xdr:rowOff>2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432EFB90-9C2F-6D08-9864-AA38DD4A5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719285" y="17817798"/>
          <a:ext cx="672798" cy="672798"/>
        </a:xfrm>
        <a:prstGeom prst="rect">
          <a:avLst/>
        </a:prstGeom>
      </xdr:spPr>
    </xdr:pic>
    <xdr:clientData/>
  </xdr:twoCellAnchor>
  <xdr:twoCellAnchor editAs="oneCell">
    <xdr:from>
      <xdr:col>4</xdr:col>
      <xdr:colOff>317498</xdr:colOff>
      <xdr:row>31</xdr:row>
      <xdr:rowOff>15118</xdr:rowOff>
    </xdr:from>
    <xdr:to>
      <xdr:col>4</xdr:col>
      <xdr:colOff>975177</xdr:colOff>
      <xdr:row>31</xdr:row>
      <xdr:rowOff>672797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C97662B0-04AD-49A1-D090-D3004A313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719284" y="18505713"/>
          <a:ext cx="657679" cy="657679"/>
        </a:xfrm>
        <a:prstGeom prst="rect">
          <a:avLst/>
        </a:prstGeom>
      </xdr:spPr>
    </xdr:pic>
    <xdr:clientData/>
  </xdr:twoCellAnchor>
  <xdr:twoCellAnchor editAs="oneCell">
    <xdr:from>
      <xdr:col>4</xdr:col>
      <xdr:colOff>355298</xdr:colOff>
      <xdr:row>32</xdr:row>
      <xdr:rowOff>7560</xdr:rowOff>
    </xdr:from>
    <xdr:to>
      <xdr:col>4</xdr:col>
      <xdr:colOff>1012976</xdr:colOff>
      <xdr:row>32</xdr:row>
      <xdr:rowOff>665238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94216EAB-3F5C-ED71-27BA-D38A40DE3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757084" y="19193631"/>
          <a:ext cx="657678" cy="657678"/>
        </a:xfrm>
        <a:prstGeom prst="rect">
          <a:avLst/>
        </a:prstGeom>
      </xdr:spPr>
    </xdr:pic>
    <xdr:clientData/>
  </xdr:twoCellAnchor>
  <xdr:twoCellAnchor editAs="oneCell">
    <xdr:from>
      <xdr:col>4</xdr:col>
      <xdr:colOff>325059</xdr:colOff>
      <xdr:row>33</xdr:row>
      <xdr:rowOff>22678</xdr:rowOff>
    </xdr:from>
    <xdr:to>
      <xdr:col>4</xdr:col>
      <xdr:colOff>990297</xdr:colOff>
      <xdr:row>33</xdr:row>
      <xdr:rowOff>687916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24E59C2C-D93D-9DA0-01B7-9F07EB05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726845" y="19904226"/>
          <a:ext cx="665238" cy="665238"/>
        </a:xfrm>
        <a:prstGeom prst="rect">
          <a:avLst/>
        </a:prstGeom>
      </xdr:spPr>
    </xdr:pic>
    <xdr:clientData/>
  </xdr:twoCellAnchor>
  <xdr:twoCellAnchor editAs="oneCell">
    <xdr:from>
      <xdr:col>4</xdr:col>
      <xdr:colOff>332618</xdr:colOff>
      <xdr:row>34</xdr:row>
      <xdr:rowOff>15119</xdr:rowOff>
    </xdr:from>
    <xdr:to>
      <xdr:col>4</xdr:col>
      <xdr:colOff>1005416</xdr:colOff>
      <xdr:row>34</xdr:row>
      <xdr:rowOff>687917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9D058C2C-F84B-4CF1-BAFE-708E50BD7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734404" y="20592143"/>
          <a:ext cx="672798" cy="672798"/>
        </a:xfrm>
        <a:prstGeom prst="rect">
          <a:avLst/>
        </a:prstGeom>
      </xdr:spPr>
    </xdr:pic>
    <xdr:clientData/>
  </xdr:twoCellAnchor>
  <xdr:twoCellAnchor editAs="oneCell">
    <xdr:from>
      <xdr:col>4</xdr:col>
      <xdr:colOff>325059</xdr:colOff>
      <xdr:row>35</xdr:row>
      <xdr:rowOff>15117</xdr:rowOff>
    </xdr:from>
    <xdr:to>
      <xdr:col>4</xdr:col>
      <xdr:colOff>1005416</xdr:colOff>
      <xdr:row>36</xdr:row>
      <xdr:rowOff>1206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49A1D81D-E585-90EB-6C4C-82FB42C5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726845" y="21287617"/>
          <a:ext cx="680357" cy="680357"/>
        </a:xfrm>
        <a:prstGeom prst="rect">
          <a:avLst/>
        </a:prstGeom>
      </xdr:spPr>
    </xdr:pic>
    <xdr:clientData/>
  </xdr:twoCellAnchor>
  <xdr:twoCellAnchor editAs="oneCell">
    <xdr:from>
      <xdr:col>4</xdr:col>
      <xdr:colOff>377976</xdr:colOff>
      <xdr:row>36</xdr:row>
      <xdr:rowOff>22679</xdr:rowOff>
    </xdr:from>
    <xdr:to>
      <xdr:col>4</xdr:col>
      <xdr:colOff>1012976</xdr:colOff>
      <xdr:row>36</xdr:row>
      <xdr:rowOff>657679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C0438594-BA99-6C35-913D-3743ABC8D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779762" y="21990655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325058</xdr:colOff>
      <xdr:row>37</xdr:row>
      <xdr:rowOff>15119</xdr:rowOff>
    </xdr:from>
    <xdr:to>
      <xdr:col>4</xdr:col>
      <xdr:colOff>982737</xdr:colOff>
      <xdr:row>37</xdr:row>
      <xdr:rowOff>672798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14DEAD56-95E7-DBBE-0372-02AABCE0A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726844" y="22678571"/>
          <a:ext cx="657679" cy="657679"/>
        </a:xfrm>
        <a:prstGeom prst="rect">
          <a:avLst/>
        </a:prstGeom>
      </xdr:spPr>
    </xdr:pic>
    <xdr:clientData/>
  </xdr:twoCellAnchor>
  <xdr:twoCellAnchor editAs="oneCell">
    <xdr:from>
      <xdr:col>4</xdr:col>
      <xdr:colOff>353155</xdr:colOff>
      <xdr:row>40</xdr:row>
      <xdr:rowOff>20373</xdr:rowOff>
    </xdr:from>
    <xdr:to>
      <xdr:col>4</xdr:col>
      <xdr:colOff>1005134</xdr:colOff>
      <xdr:row>40</xdr:row>
      <xdr:rowOff>672352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CA3569E9-5149-A170-F455-A3CCD9CCC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748877" y="24449197"/>
          <a:ext cx="651979" cy="651979"/>
        </a:xfrm>
        <a:prstGeom prst="rect">
          <a:avLst/>
        </a:prstGeom>
      </xdr:spPr>
    </xdr:pic>
    <xdr:clientData/>
  </xdr:twoCellAnchor>
  <xdr:twoCellAnchor editAs="oneCell">
    <xdr:from>
      <xdr:col>4</xdr:col>
      <xdr:colOff>373530</xdr:colOff>
      <xdr:row>41</xdr:row>
      <xdr:rowOff>6791</xdr:rowOff>
    </xdr:from>
    <xdr:to>
      <xdr:col>4</xdr:col>
      <xdr:colOff>1039092</xdr:colOff>
      <xdr:row>41</xdr:row>
      <xdr:rowOff>672353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EB495F8-9CD0-62B3-E46C-3C5CBBE8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769252" y="25135133"/>
          <a:ext cx="665562" cy="665562"/>
        </a:xfrm>
        <a:prstGeom prst="rect">
          <a:avLst/>
        </a:prstGeom>
      </xdr:spPr>
    </xdr:pic>
    <xdr:clientData/>
  </xdr:twoCellAnchor>
  <xdr:twoCellAnchor editAs="oneCell">
    <xdr:from>
      <xdr:col>4</xdr:col>
      <xdr:colOff>339571</xdr:colOff>
      <xdr:row>42</xdr:row>
      <xdr:rowOff>13582</xdr:rowOff>
    </xdr:from>
    <xdr:to>
      <xdr:col>4</xdr:col>
      <xdr:colOff>1018716</xdr:colOff>
      <xdr:row>43</xdr:row>
      <xdr:rowOff>7047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93BF7D1A-0AB6-7902-F92B-C8FCD6BEB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735293" y="25841443"/>
          <a:ext cx="679145" cy="6791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339571</xdr:colOff>
      <xdr:row>43</xdr:row>
      <xdr:rowOff>27166</xdr:rowOff>
    </xdr:from>
    <xdr:to>
      <xdr:col>4</xdr:col>
      <xdr:colOff>1005133</xdr:colOff>
      <xdr:row>44</xdr:row>
      <xdr:rowOff>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9B35B480-A495-9F89-4180-19A03FA76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735293" y="26554546"/>
          <a:ext cx="665562" cy="665562"/>
        </a:xfrm>
        <a:prstGeom prst="rect">
          <a:avLst/>
        </a:prstGeom>
      </xdr:spPr>
    </xdr:pic>
    <xdr:clientData/>
  </xdr:twoCellAnchor>
  <xdr:twoCellAnchor editAs="oneCell">
    <xdr:from>
      <xdr:col>4</xdr:col>
      <xdr:colOff>319198</xdr:colOff>
      <xdr:row>44</xdr:row>
      <xdr:rowOff>20373</xdr:rowOff>
    </xdr:from>
    <xdr:to>
      <xdr:col>4</xdr:col>
      <xdr:colOff>971175</xdr:colOff>
      <xdr:row>44</xdr:row>
      <xdr:rowOff>672350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3D955053-0CAE-9E55-C8E2-C7E254051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714920" y="27247271"/>
          <a:ext cx="651977" cy="651977"/>
        </a:xfrm>
        <a:prstGeom prst="rect">
          <a:avLst/>
        </a:prstGeom>
      </xdr:spPr>
    </xdr:pic>
    <xdr:clientData/>
  </xdr:twoCellAnchor>
  <xdr:twoCellAnchor editAs="oneCell">
    <xdr:from>
      <xdr:col>4</xdr:col>
      <xdr:colOff>339571</xdr:colOff>
      <xdr:row>45</xdr:row>
      <xdr:rowOff>13581</xdr:rowOff>
    </xdr:from>
    <xdr:to>
      <xdr:col>4</xdr:col>
      <xdr:colOff>1018716</xdr:colOff>
      <xdr:row>45</xdr:row>
      <xdr:rowOff>692726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38F7FB38-7352-C4EF-7397-DAFC49E6A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735293" y="27939998"/>
          <a:ext cx="679145" cy="6791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339572</xdr:colOff>
      <xdr:row>46</xdr:row>
      <xdr:rowOff>13582</xdr:rowOff>
    </xdr:from>
    <xdr:to>
      <xdr:col>4</xdr:col>
      <xdr:colOff>1025508</xdr:colOff>
      <xdr:row>47</xdr:row>
      <xdr:rowOff>1018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9D574F4C-05C4-B051-3281-26C11ED5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735294" y="28639518"/>
          <a:ext cx="685936" cy="685936"/>
        </a:xfrm>
        <a:prstGeom prst="rect">
          <a:avLst/>
        </a:prstGeom>
      </xdr:spPr>
    </xdr:pic>
    <xdr:clientData/>
  </xdr:twoCellAnchor>
  <xdr:twoCellAnchor editAs="oneCell">
    <xdr:from>
      <xdr:col>4</xdr:col>
      <xdr:colOff>319198</xdr:colOff>
      <xdr:row>47</xdr:row>
      <xdr:rowOff>6791</xdr:rowOff>
    </xdr:from>
    <xdr:to>
      <xdr:col>4</xdr:col>
      <xdr:colOff>1005134</xdr:colOff>
      <xdr:row>48</xdr:row>
      <xdr:rowOff>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52303D00-2E0B-777F-260F-FCCA8F92E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714920" y="29332246"/>
          <a:ext cx="685936" cy="685936"/>
        </a:xfrm>
        <a:prstGeom prst="rect">
          <a:avLst/>
        </a:prstGeom>
      </xdr:spPr>
    </xdr:pic>
    <xdr:clientData/>
  </xdr:twoCellAnchor>
  <xdr:twoCellAnchor editAs="oneCell">
    <xdr:from>
      <xdr:col>4</xdr:col>
      <xdr:colOff>353154</xdr:colOff>
      <xdr:row>48</xdr:row>
      <xdr:rowOff>27165</xdr:rowOff>
    </xdr:from>
    <xdr:to>
      <xdr:col>4</xdr:col>
      <xdr:colOff>1005133</xdr:colOff>
      <xdr:row>48</xdr:row>
      <xdr:rowOff>679144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F049E0-6397-0A13-6C9D-808F75898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748876" y="30052138"/>
          <a:ext cx="651979" cy="651979"/>
        </a:xfrm>
        <a:prstGeom prst="rect">
          <a:avLst/>
        </a:prstGeom>
      </xdr:spPr>
    </xdr:pic>
    <xdr:clientData/>
  </xdr:twoCellAnchor>
  <xdr:twoCellAnchor editAs="oneCell">
    <xdr:from>
      <xdr:col>4</xdr:col>
      <xdr:colOff>346363</xdr:colOff>
      <xdr:row>49</xdr:row>
      <xdr:rowOff>27166</xdr:rowOff>
    </xdr:from>
    <xdr:to>
      <xdr:col>4</xdr:col>
      <xdr:colOff>1011925</xdr:colOff>
      <xdr:row>50</xdr:row>
      <xdr:rowOff>1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B8F812DD-B240-C700-8D5A-3637A0A04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742085" y="30751658"/>
          <a:ext cx="665562" cy="665562"/>
        </a:xfrm>
        <a:prstGeom prst="rect">
          <a:avLst/>
        </a:prstGeom>
      </xdr:spPr>
    </xdr:pic>
    <xdr:clientData/>
  </xdr:twoCellAnchor>
  <xdr:twoCellAnchor editAs="oneCell">
    <xdr:from>
      <xdr:col>4</xdr:col>
      <xdr:colOff>325989</xdr:colOff>
      <xdr:row>50</xdr:row>
      <xdr:rowOff>27166</xdr:rowOff>
    </xdr:from>
    <xdr:to>
      <xdr:col>4</xdr:col>
      <xdr:colOff>984759</xdr:colOff>
      <xdr:row>50</xdr:row>
      <xdr:rowOff>685936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7CF61D78-E771-A7F1-DE2F-F04721CEA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721711" y="31451177"/>
          <a:ext cx="658770" cy="658770"/>
        </a:xfrm>
        <a:prstGeom prst="rect">
          <a:avLst/>
        </a:prstGeom>
      </xdr:spPr>
    </xdr:pic>
    <xdr:clientData/>
  </xdr:twoCellAnchor>
  <xdr:twoCellAnchor editAs="oneCell">
    <xdr:from>
      <xdr:col>4</xdr:col>
      <xdr:colOff>359946</xdr:colOff>
      <xdr:row>51</xdr:row>
      <xdr:rowOff>13584</xdr:rowOff>
    </xdr:from>
    <xdr:to>
      <xdr:col>4</xdr:col>
      <xdr:colOff>998342</xdr:colOff>
      <xdr:row>51</xdr:row>
      <xdr:rowOff>651980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F9DF848B-50A5-9B21-308C-832717743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755668" y="32137113"/>
          <a:ext cx="638396" cy="638396"/>
        </a:xfrm>
        <a:prstGeom prst="rect">
          <a:avLst/>
        </a:prstGeom>
      </xdr:spPr>
    </xdr:pic>
    <xdr:clientData/>
  </xdr:twoCellAnchor>
  <xdr:twoCellAnchor editAs="oneCell">
    <xdr:from>
      <xdr:col>4</xdr:col>
      <xdr:colOff>319197</xdr:colOff>
      <xdr:row>52</xdr:row>
      <xdr:rowOff>20373</xdr:rowOff>
    </xdr:from>
    <xdr:to>
      <xdr:col>4</xdr:col>
      <xdr:colOff>991550</xdr:colOff>
      <xdr:row>52</xdr:row>
      <xdr:rowOff>692726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58F8072F-4F54-1F29-B384-3CEECE343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714919" y="32843421"/>
          <a:ext cx="672353" cy="672353"/>
        </a:xfrm>
        <a:prstGeom prst="rect">
          <a:avLst/>
        </a:prstGeom>
      </xdr:spPr>
    </xdr:pic>
    <xdr:clientData/>
  </xdr:twoCellAnchor>
  <xdr:twoCellAnchor editAs="oneCell">
    <xdr:from>
      <xdr:col>4</xdr:col>
      <xdr:colOff>346362</xdr:colOff>
      <xdr:row>53</xdr:row>
      <xdr:rowOff>13582</xdr:rowOff>
    </xdr:from>
    <xdr:to>
      <xdr:col>4</xdr:col>
      <xdr:colOff>1005133</xdr:colOff>
      <xdr:row>53</xdr:row>
      <xdr:rowOff>672353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8B32B6E8-B446-4CAC-4A87-EA379E5FE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742084" y="33536149"/>
          <a:ext cx="658771" cy="658771"/>
        </a:xfrm>
        <a:prstGeom prst="rect">
          <a:avLst/>
        </a:prstGeom>
      </xdr:spPr>
    </xdr:pic>
    <xdr:clientData/>
  </xdr:twoCellAnchor>
  <xdr:twoCellAnchor editAs="oneCell">
    <xdr:from>
      <xdr:col>4</xdr:col>
      <xdr:colOff>353155</xdr:colOff>
      <xdr:row>54</xdr:row>
      <xdr:rowOff>13583</xdr:rowOff>
    </xdr:from>
    <xdr:to>
      <xdr:col>4</xdr:col>
      <xdr:colOff>1011925</xdr:colOff>
      <xdr:row>54</xdr:row>
      <xdr:rowOff>672353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36118CDC-CB02-046D-11CB-1C5B39582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748877" y="34235669"/>
          <a:ext cx="658770" cy="658770"/>
        </a:xfrm>
        <a:prstGeom prst="rect">
          <a:avLst/>
        </a:prstGeom>
      </xdr:spPr>
    </xdr:pic>
    <xdr:clientData/>
  </xdr:twoCellAnchor>
  <xdr:twoCellAnchor editAs="oneCell">
    <xdr:from>
      <xdr:col>4</xdr:col>
      <xdr:colOff>366738</xdr:colOff>
      <xdr:row>55</xdr:row>
      <xdr:rowOff>20374</xdr:rowOff>
    </xdr:from>
    <xdr:to>
      <xdr:col>4</xdr:col>
      <xdr:colOff>1045882</xdr:colOff>
      <xdr:row>56</xdr:row>
      <xdr:rowOff>1018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5E66C277-ED57-EF41-4026-FD9BF3739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762460" y="34941978"/>
          <a:ext cx="679144" cy="679144"/>
        </a:xfrm>
        <a:prstGeom prst="rect">
          <a:avLst/>
        </a:prstGeom>
      </xdr:spPr>
    </xdr:pic>
    <xdr:clientData/>
  </xdr:twoCellAnchor>
  <xdr:twoCellAnchor editAs="oneCell">
    <xdr:from>
      <xdr:col>4</xdr:col>
      <xdr:colOff>325989</xdr:colOff>
      <xdr:row>56</xdr:row>
      <xdr:rowOff>33958</xdr:rowOff>
    </xdr:from>
    <xdr:to>
      <xdr:col>4</xdr:col>
      <xdr:colOff>984759</xdr:colOff>
      <xdr:row>57</xdr:row>
      <xdr:rowOff>1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7FDCE5D6-6AE8-B89E-FAA3-3EC514F98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721711" y="35655081"/>
          <a:ext cx="658770" cy="658770"/>
        </a:xfrm>
        <a:prstGeom prst="rect">
          <a:avLst/>
        </a:prstGeom>
      </xdr:spPr>
    </xdr:pic>
    <xdr:clientData/>
  </xdr:twoCellAnchor>
  <xdr:twoCellAnchor editAs="oneCell">
    <xdr:from>
      <xdr:col>4</xdr:col>
      <xdr:colOff>325989</xdr:colOff>
      <xdr:row>57</xdr:row>
      <xdr:rowOff>27165</xdr:rowOff>
    </xdr:from>
    <xdr:to>
      <xdr:col>4</xdr:col>
      <xdr:colOff>991550</xdr:colOff>
      <xdr:row>57</xdr:row>
      <xdr:rowOff>692726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75EE1963-CD10-D480-8C66-C341BC86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721711" y="36347807"/>
          <a:ext cx="665561" cy="665561"/>
        </a:xfrm>
        <a:prstGeom prst="rect">
          <a:avLst/>
        </a:prstGeom>
      </xdr:spPr>
    </xdr:pic>
    <xdr:clientData/>
  </xdr:twoCellAnchor>
  <xdr:twoCellAnchor editAs="oneCell">
    <xdr:from>
      <xdr:col>4</xdr:col>
      <xdr:colOff>380321</xdr:colOff>
      <xdr:row>58</xdr:row>
      <xdr:rowOff>27166</xdr:rowOff>
    </xdr:from>
    <xdr:to>
      <xdr:col>4</xdr:col>
      <xdr:colOff>1011925</xdr:colOff>
      <xdr:row>58</xdr:row>
      <xdr:rowOff>658770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0893CD89-EE4D-9E76-1B31-A90F0E9B1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3776043" y="37047326"/>
          <a:ext cx="631604" cy="631604"/>
        </a:xfrm>
        <a:prstGeom prst="rect">
          <a:avLst/>
        </a:prstGeom>
      </xdr:spPr>
    </xdr:pic>
    <xdr:clientData/>
  </xdr:twoCellAnchor>
  <xdr:twoCellAnchor editAs="oneCell">
    <xdr:from>
      <xdr:col>4</xdr:col>
      <xdr:colOff>332781</xdr:colOff>
      <xdr:row>59</xdr:row>
      <xdr:rowOff>20374</xdr:rowOff>
    </xdr:from>
    <xdr:to>
      <xdr:col>4</xdr:col>
      <xdr:colOff>991552</xdr:colOff>
      <xdr:row>59</xdr:row>
      <xdr:rowOff>679145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488D4527-7E20-FE23-AFBC-3C009CB6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728503" y="37740053"/>
          <a:ext cx="658771" cy="658771"/>
        </a:xfrm>
        <a:prstGeom prst="rect">
          <a:avLst/>
        </a:prstGeom>
      </xdr:spPr>
    </xdr:pic>
    <xdr:clientData/>
  </xdr:twoCellAnchor>
  <xdr:twoCellAnchor editAs="oneCell">
    <xdr:from>
      <xdr:col>4</xdr:col>
      <xdr:colOff>312405</xdr:colOff>
      <xdr:row>60</xdr:row>
      <xdr:rowOff>27165</xdr:rowOff>
    </xdr:from>
    <xdr:to>
      <xdr:col>4</xdr:col>
      <xdr:colOff>984758</xdr:colOff>
      <xdr:row>61</xdr:row>
      <xdr:rowOff>1019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46CD75F0-9DCD-86E9-1A0D-17945D36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3708127" y="38446363"/>
          <a:ext cx="672353" cy="672353"/>
        </a:xfrm>
        <a:prstGeom prst="rect">
          <a:avLst/>
        </a:prstGeom>
      </xdr:spPr>
    </xdr:pic>
    <xdr:clientData/>
  </xdr:twoCellAnchor>
  <xdr:twoCellAnchor editAs="oneCell">
    <xdr:from>
      <xdr:col>4</xdr:col>
      <xdr:colOff>325988</xdr:colOff>
      <xdr:row>61</xdr:row>
      <xdr:rowOff>13581</xdr:rowOff>
    </xdr:from>
    <xdr:to>
      <xdr:col>4</xdr:col>
      <xdr:colOff>1005133</xdr:colOff>
      <xdr:row>61</xdr:row>
      <xdr:rowOff>692726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00958D22-9F1F-43F6-5627-5410B2DAE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721710" y="39132298"/>
          <a:ext cx="679145" cy="679145"/>
        </a:xfrm>
        <a:prstGeom prst="rect">
          <a:avLst/>
        </a:prstGeom>
      </xdr:spPr>
    </xdr:pic>
    <xdr:clientData/>
  </xdr:twoCellAnchor>
  <xdr:twoCellAnchor editAs="oneCell">
    <xdr:from>
      <xdr:col>4</xdr:col>
      <xdr:colOff>346362</xdr:colOff>
      <xdr:row>62</xdr:row>
      <xdr:rowOff>20373</xdr:rowOff>
    </xdr:from>
    <xdr:to>
      <xdr:col>4</xdr:col>
      <xdr:colOff>1018717</xdr:colOff>
      <xdr:row>63</xdr:row>
      <xdr:rowOff>1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D95F34BC-5B82-340E-1125-09407B20B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742084" y="39838608"/>
          <a:ext cx="672355" cy="672355"/>
        </a:xfrm>
        <a:prstGeom prst="rect">
          <a:avLst/>
        </a:prstGeom>
      </xdr:spPr>
    </xdr:pic>
    <xdr:clientData/>
  </xdr:twoCellAnchor>
  <xdr:twoCellAnchor editAs="oneCell">
    <xdr:from>
      <xdr:col>4</xdr:col>
      <xdr:colOff>332779</xdr:colOff>
      <xdr:row>63</xdr:row>
      <xdr:rowOff>20374</xdr:rowOff>
    </xdr:from>
    <xdr:to>
      <xdr:col>4</xdr:col>
      <xdr:colOff>984758</xdr:colOff>
      <xdr:row>63</xdr:row>
      <xdr:rowOff>672353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208881DC-CC95-08E1-8E66-743E6346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728501" y="40538128"/>
          <a:ext cx="651979" cy="651979"/>
        </a:xfrm>
        <a:prstGeom prst="rect">
          <a:avLst/>
        </a:prstGeom>
      </xdr:spPr>
    </xdr:pic>
    <xdr:clientData/>
  </xdr:twoCellAnchor>
  <xdr:twoCellAnchor editAs="oneCell">
    <xdr:from>
      <xdr:col>4</xdr:col>
      <xdr:colOff>312407</xdr:colOff>
      <xdr:row>64</xdr:row>
      <xdr:rowOff>27165</xdr:rowOff>
    </xdr:from>
    <xdr:to>
      <xdr:col>4</xdr:col>
      <xdr:colOff>964385</xdr:colOff>
      <xdr:row>64</xdr:row>
      <xdr:rowOff>679143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87600499-427C-CA09-6C20-D7F96ADDC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708129" y="41244438"/>
          <a:ext cx="651978" cy="651978"/>
        </a:xfrm>
        <a:prstGeom prst="rect">
          <a:avLst/>
        </a:prstGeom>
      </xdr:spPr>
    </xdr:pic>
    <xdr:clientData/>
  </xdr:twoCellAnchor>
  <xdr:twoCellAnchor editAs="oneCell">
    <xdr:from>
      <xdr:col>4</xdr:col>
      <xdr:colOff>359947</xdr:colOff>
      <xdr:row>65</xdr:row>
      <xdr:rowOff>13584</xdr:rowOff>
    </xdr:from>
    <xdr:to>
      <xdr:col>4</xdr:col>
      <xdr:colOff>1039091</xdr:colOff>
      <xdr:row>66</xdr:row>
      <xdr:rowOff>1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24C0490A-C161-A46A-893F-51ABA50D9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755669" y="41930375"/>
          <a:ext cx="679144" cy="679144"/>
        </a:xfrm>
        <a:prstGeom prst="rect">
          <a:avLst/>
        </a:prstGeom>
      </xdr:spPr>
    </xdr:pic>
    <xdr:clientData/>
  </xdr:twoCellAnchor>
  <xdr:twoCellAnchor editAs="oneCell">
    <xdr:from>
      <xdr:col>4</xdr:col>
      <xdr:colOff>373528</xdr:colOff>
      <xdr:row>66</xdr:row>
      <xdr:rowOff>40747</xdr:rowOff>
    </xdr:from>
    <xdr:to>
      <xdr:col>4</xdr:col>
      <xdr:colOff>1005133</xdr:colOff>
      <xdr:row>66</xdr:row>
      <xdr:rowOff>672352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B3F27624-7728-D58C-8193-624D00833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769250" y="42657057"/>
          <a:ext cx="631605" cy="631605"/>
        </a:xfrm>
        <a:prstGeom prst="rect">
          <a:avLst/>
        </a:prstGeom>
      </xdr:spPr>
    </xdr:pic>
    <xdr:clientData/>
  </xdr:twoCellAnchor>
  <xdr:twoCellAnchor editAs="oneCell">
    <xdr:from>
      <xdr:col>4</xdr:col>
      <xdr:colOff>380321</xdr:colOff>
      <xdr:row>67</xdr:row>
      <xdr:rowOff>13583</xdr:rowOff>
    </xdr:from>
    <xdr:to>
      <xdr:col>4</xdr:col>
      <xdr:colOff>1039091</xdr:colOff>
      <xdr:row>67</xdr:row>
      <xdr:rowOff>672353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D1DC2E81-4F20-A5C2-DAC9-D7DD38E8A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776043" y="43329412"/>
          <a:ext cx="658770" cy="658770"/>
        </a:xfrm>
        <a:prstGeom prst="rect">
          <a:avLst/>
        </a:prstGeom>
      </xdr:spPr>
    </xdr:pic>
    <xdr:clientData/>
  </xdr:twoCellAnchor>
  <xdr:twoCellAnchor editAs="oneCell">
    <xdr:from>
      <xdr:col>4</xdr:col>
      <xdr:colOff>346363</xdr:colOff>
      <xdr:row>68</xdr:row>
      <xdr:rowOff>33956</xdr:rowOff>
    </xdr:from>
    <xdr:to>
      <xdr:col>4</xdr:col>
      <xdr:colOff>1011924</xdr:colOff>
      <xdr:row>69</xdr:row>
      <xdr:rowOff>1016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5554A286-01CD-DBB8-C55E-639F1168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742085" y="44049304"/>
          <a:ext cx="665561" cy="665561"/>
        </a:xfrm>
        <a:prstGeom prst="rect">
          <a:avLst/>
        </a:prstGeom>
      </xdr:spPr>
    </xdr:pic>
    <xdr:clientData/>
  </xdr:twoCellAnchor>
  <xdr:twoCellAnchor editAs="oneCell">
    <xdr:from>
      <xdr:col>4</xdr:col>
      <xdr:colOff>406400</xdr:colOff>
      <xdr:row>95</xdr:row>
      <xdr:rowOff>50801</xdr:rowOff>
    </xdr:from>
    <xdr:to>
      <xdr:col>4</xdr:col>
      <xdr:colOff>1016000</xdr:colOff>
      <xdr:row>95</xdr:row>
      <xdr:rowOff>660401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FA7553B-69B9-CAFF-380F-876B4363E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801533" y="63779401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355599</xdr:colOff>
      <xdr:row>96</xdr:row>
      <xdr:rowOff>16933</xdr:rowOff>
    </xdr:from>
    <xdr:to>
      <xdr:col>4</xdr:col>
      <xdr:colOff>1024466</xdr:colOff>
      <xdr:row>97</xdr:row>
      <xdr:rowOff>10521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0832CDEA-FD87-F72C-E8E0-44191AE0C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750732" y="64431333"/>
          <a:ext cx="668867" cy="668867"/>
        </a:xfrm>
        <a:prstGeom prst="rect">
          <a:avLst/>
        </a:prstGeom>
      </xdr:spPr>
    </xdr:pic>
    <xdr:clientData/>
  </xdr:twoCellAnchor>
  <xdr:twoCellAnchor editAs="oneCell">
    <xdr:from>
      <xdr:col>4</xdr:col>
      <xdr:colOff>338668</xdr:colOff>
      <xdr:row>97</xdr:row>
      <xdr:rowOff>25399</xdr:rowOff>
    </xdr:from>
    <xdr:to>
      <xdr:col>4</xdr:col>
      <xdr:colOff>973668</xdr:colOff>
      <xdr:row>97</xdr:row>
      <xdr:rowOff>660399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F5212F45-E618-EB95-5EB1-CFEAC2A9B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733801" y="65125599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347134</xdr:colOff>
      <xdr:row>98</xdr:row>
      <xdr:rowOff>25400</xdr:rowOff>
    </xdr:from>
    <xdr:to>
      <xdr:col>4</xdr:col>
      <xdr:colOff>990600</xdr:colOff>
      <xdr:row>98</xdr:row>
      <xdr:rowOff>668866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2B5BE6A-080A-3831-5162-4F98B5E86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742267" y="65811400"/>
          <a:ext cx="643466" cy="643466"/>
        </a:xfrm>
        <a:prstGeom prst="rect">
          <a:avLst/>
        </a:prstGeom>
      </xdr:spPr>
    </xdr:pic>
    <xdr:clientData/>
  </xdr:twoCellAnchor>
  <xdr:twoCellAnchor editAs="oneCell">
    <xdr:from>
      <xdr:col>4</xdr:col>
      <xdr:colOff>338666</xdr:colOff>
      <xdr:row>99</xdr:row>
      <xdr:rowOff>16932</xdr:rowOff>
    </xdr:from>
    <xdr:to>
      <xdr:col>4</xdr:col>
      <xdr:colOff>990599</xdr:colOff>
      <xdr:row>99</xdr:row>
      <xdr:rowOff>668865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7A03A4F1-6030-E2AE-1FA6-C60838656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3733799" y="66488732"/>
          <a:ext cx="651933" cy="651933"/>
        </a:xfrm>
        <a:prstGeom prst="rect">
          <a:avLst/>
        </a:prstGeom>
      </xdr:spPr>
    </xdr:pic>
    <xdr:clientData/>
  </xdr:twoCellAnchor>
  <xdr:twoCellAnchor editAs="oneCell">
    <xdr:from>
      <xdr:col>4</xdr:col>
      <xdr:colOff>364066</xdr:colOff>
      <xdr:row>100</xdr:row>
      <xdr:rowOff>25399</xdr:rowOff>
    </xdr:from>
    <xdr:to>
      <xdr:col>4</xdr:col>
      <xdr:colOff>1007533</xdr:colOff>
      <xdr:row>100</xdr:row>
      <xdr:rowOff>668866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18B28BF8-07AA-D0FA-6CF7-BBD121D6E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759199" y="67182999"/>
          <a:ext cx="643467" cy="643467"/>
        </a:xfrm>
        <a:prstGeom prst="rect">
          <a:avLst/>
        </a:prstGeom>
      </xdr:spPr>
    </xdr:pic>
    <xdr:clientData/>
  </xdr:twoCellAnchor>
  <xdr:twoCellAnchor editAs="oneCell">
    <xdr:from>
      <xdr:col>4</xdr:col>
      <xdr:colOff>364067</xdr:colOff>
      <xdr:row>101</xdr:row>
      <xdr:rowOff>25400</xdr:rowOff>
    </xdr:from>
    <xdr:to>
      <xdr:col>4</xdr:col>
      <xdr:colOff>999067</xdr:colOff>
      <xdr:row>101</xdr:row>
      <xdr:rowOff>660400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EC831821-6CA1-059A-1DFA-BF225711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3759200" y="67868800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389466</xdr:colOff>
      <xdr:row>102</xdr:row>
      <xdr:rowOff>8466</xdr:rowOff>
    </xdr:from>
    <xdr:to>
      <xdr:col>4</xdr:col>
      <xdr:colOff>1032933</xdr:colOff>
      <xdr:row>102</xdr:row>
      <xdr:rowOff>651933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FBA2A858-A904-F81D-5E72-ACD1A2F99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3784599" y="68537666"/>
          <a:ext cx="643467" cy="643467"/>
        </a:xfrm>
        <a:prstGeom prst="rect">
          <a:avLst/>
        </a:prstGeom>
      </xdr:spPr>
    </xdr:pic>
    <xdr:clientData/>
  </xdr:twoCellAnchor>
  <xdr:twoCellAnchor editAs="oneCell">
    <xdr:from>
      <xdr:col>4</xdr:col>
      <xdr:colOff>347133</xdr:colOff>
      <xdr:row>103</xdr:row>
      <xdr:rowOff>25398</xdr:rowOff>
    </xdr:from>
    <xdr:to>
      <xdr:col>4</xdr:col>
      <xdr:colOff>1024466</xdr:colOff>
      <xdr:row>103</xdr:row>
      <xdr:rowOff>702731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322F4A08-AC26-BBD1-109A-C090C720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3742266" y="69240398"/>
          <a:ext cx="677333" cy="677333"/>
        </a:xfrm>
        <a:prstGeom prst="rect">
          <a:avLst/>
        </a:prstGeom>
      </xdr:spPr>
    </xdr:pic>
    <xdr:clientData/>
  </xdr:twoCellAnchor>
  <xdr:twoCellAnchor editAs="oneCell">
    <xdr:from>
      <xdr:col>4</xdr:col>
      <xdr:colOff>389467</xdr:colOff>
      <xdr:row>104</xdr:row>
      <xdr:rowOff>33867</xdr:rowOff>
    </xdr:from>
    <xdr:to>
      <xdr:col>4</xdr:col>
      <xdr:colOff>1049867</xdr:colOff>
      <xdr:row>104</xdr:row>
      <xdr:rowOff>694267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EAA13DAB-740C-015C-93C6-F57C249A2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784600" y="69960067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4</xdr:col>
      <xdr:colOff>423333</xdr:colOff>
      <xdr:row>105</xdr:row>
      <xdr:rowOff>42332</xdr:rowOff>
    </xdr:from>
    <xdr:to>
      <xdr:col>4</xdr:col>
      <xdr:colOff>1024466</xdr:colOff>
      <xdr:row>105</xdr:row>
      <xdr:rowOff>643465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BFFF88E-F113-56DA-8F77-186317050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818466" y="70679732"/>
          <a:ext cx="601133" cy="601133"/>
        </a:xfrm>
        <a:prstGeom prst="rect">
          <a:avLst/>
        </a:prstGeom>
      </xdr:spPr>
    </xdr:pic>
    <xdr:clientData/>
  </xdr:twoCellAnchor>
  <xdr:twoCellAnchor editAs="oneCell">
    <xdr:from>
      <xdr:col>4</xdr:col>
      <xdr:colOff>347132</xdr:colOff>
      <xdr:row>106</xdr:row>
      <xdr:rowOff>8466</xdr:rowOff>
    </xdr:from>
    <xdr:to>
      <xdr:col>4</xdr:col>
      <xdr:colOff>1015999</xdr:colOff>
      <xdr:row>106</xdr:row>
      <xdr:rowOff>677333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84545D08-2FFB-A81E-FAB6-09803AFFB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3742265" y="71357066"/>
          <a:ext cx="668867" cy="668867"/>
        </a:xfrm>
        <a:prstGeom prst="rect">
          <a:avLst/>
        </a:prstGeom>
      </xdr:spPr>
    </xdr:pic>
    <xdr:clientData/>
  </xdr:twoCellAnchor>
  <xdr:twoCellAnchor editAs="oneCell">
    <xdr:from>
      <xdr:col>4</xdr:col>
      <xdr:colOff>397934</xdr:colOff>
      <xdr:row>107</xdr:row>
      <xdr:rowOff>42334</xdr:rowOff>
    </xdr:from>
    <xdr:to>
      <xdr:col>4</xdr:col>
      <xdr:colOff>1016000</xdr:colOff>
      <xdr:row>107</xdr:row>
      <xdr:rowOff>660400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FEC9959F-FB54-75AB-E706-0447834EB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3793067" y="72102134"/>
          <a:ext cx="618066" cy="618066"/>
        </a:xfrm>
        <a:prstGeom prst="rect">
          <a:avLst/>
        </a:prstGeom>
      </xdr:spPr>
    </xdr:pic>
    <xdr:clientData/>
  </xdr:twoCellAnchor>
  <xdr:twoCellAnchor editAs="oneCell">
    <xdr:from>
      <xdr:col>4</xdr:col>
      <xdr:colOff>389465</xdr:colOff>
      <xdr:row>108</xdr:row>
      <xdr:rowOff>50799</xdr:rowOff>
    </xdr:from>
    <xdr:to>
      <xdr:col>4</xdr:col>
      <xdr:colOff>1007532</xdr:colOff>
      <xdr:row>108</xdr:row>
      <xdr:rowOff>668866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04E87AE2-8923-33FF-386F-7517A1BB3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3784598" y="72821799"/>
          <a:ext cx="618067" cy="618067"/>
        </a:xfrm>
        <a:prstGeom prst="rect">
          <a:avLst/>
        </a:prstGeom>
      </xdr:spPr>
    </xdr:pic>
    <xdr:clientData/>
  </xdr:twoCellAnchor>
  <xdr:twoCellAnchor editAs="oneCell">
    <xdr:from>
      <xdr:col>4</xdr:col>
      <xdr:colOff>347132</xdr:colOff>
      <xdr:row>109</xdr:row>
      <xdr:rowOff>25399</xdr:rowOff>
    </xdr:from>
    <xdr:to>
      <xdr:col>4</xdr:col>
      <xdr:colOff>1032933</xdr:colOff>
      <xdr:row>110</xdr:row>
      <xdr:rowOff>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715F9E5B-E67A-8F16-54E3-C2AAB682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3742265" y="73507599"/>
          <a:ext cx="685801" cy="685801"/>
        </a:xfrm>
        <a:prstGeom prst="rect">
          <a:avLst/>
        </a:prstGeom>
      </xdr:spPr>
    </xdr:pic>
    <xdr:clientData/>
  </xdr:twoCellAnchor>
  <xdr:twoCellAnchor editAs="oneCell">
    <xdr:from>
      <xdr:col>4</xdr:col>
      <xdr:colOff>372534</xdr:colOff>
      <xdr:row>110</xdr:row>
      <xdr:rowOff>8467</xdr:rowOff>
    </xdr:from>
    <xdr:to>
      <xdr:col>4</xdr:col>
      <xdr:colOff>1058334</xdr:colOff>
      <xdr:row>110</xdr:row>
      <xdr:rowOff>694267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537055F2-88FE-7F1B-37A2-20AFA6C7C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3767667" y="74201867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389466</xdr:colOff>
      <xdr:row>111</xdr:row>
      <xdr:rowOff>42332</xdr:rowOff>
    </xdr:from>
    <xdr:to>
      <xdr:col>4</xdr:col>
      <xdr:colOff>1041399</xdr:colOff>
      <xdr:row>111</xdr:row>
      <xdr:rowOff>694265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DC365095-BAEC-8717-1550-E9992D2D9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3784599" y="74946932"/>
          <a:ext cx="651933" cy="651933"/>
        </a:xfrm>
        <a:prstGeom prst="rect">
          <a:avLst/>
        </a:prstGeom>
      </xdr:spPr>
    </xdr:pic>
    <xdr:clientData/>
  </xdr:twoCellAnchor>
  <xdr:twoCellAnchor editAs="oneCell">
    <xdr:from>
      <xdr:col>4</xdr:col>
      <xdr:colOff>338666</xdr:colOff>
      <xdr:row>112</xdr:row>
      <xdr:rowOff>42333</xdr:rowOff>
    </xdr:from>
    <xdr:to>
      <xdr:col>4</xdr:col>
      <xdr:colOff>973667</xdr:colOff>
      <xdr:row>112</xdr:row>
      <xdr:rowOff>677334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713DEE12-CA6F-5282-8BB4-2B92B1DB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3733799" y="75658133"/>
          <a:ext cx="635001" cy="635001"/>
        </a:xfrm>
        <a:prstGeom prst="rect">
          <a:avLst/>
        </a:prstGeom>
      </xdr:spPr>
    </xdr:pic>
    <xdr:clientData/>
  </xdr:twoCellAnchor>
  <xdr:twoCellAnchor editAs="oneCell">
    <xdr:from>
      <xdr:col>4</xdr:col>
      <xdr:colOff>397934</xdr:colOff>
      <xdr:row>113</xdr:row>
      <xdr:rowOff>33866</xdr:rowOff>
    </xdr:from>
    <xdr:to>
      <xdr:col>4</xdr:col>
      <xdr:colOff>1066800</xdr:colOff>
      <xdr:row>113</xdr:row>
      <xdr:rowOff>702732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6324E7D3-2F25-A78C-A700-D931B086D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3793067" y="76360866"/>
          <a:ext cx="668866" cy="668866"/>
        </a:xfrm>
        <a:prstGeom prst="rect">
          <a:avLst/>
        </a:prstGeom>
      </xdr:spPr>
    </xdr:pic>
    <xdr:clientData/>
  </xdr:twoCellAnchor>
  <xdr:twoCellAnchor editAs="oneCell">
    <xdr:from>
      <xdr:col>4</xdr:col>
      <xdr:colOff>347134</xdr:colOff>
      <xdr:row>114</xdr:row>
      <xdr:rowOff>16933</xdr:rowOff>
    </xdr:from>
    <xdr:to>
      <xdr:col>4</xdr:col>
      <xdr:colOff>1007534</xdr:colOff>
      <xdr:row>114</xdr:row>
      <xdr:rowOff>677333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B211286C-9CF2-02A7-D8E2-8CB54A33D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3742267" y="77055133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321732</xdr:colOff>
      <xdr:row>115</xdr:row>
      <xdr:rowOff>50799</xdr:rowOff>
    </xdr:from>
    <xdr:to>
      <xdr:col>4</xdr:col>
      <xdr:colOff>965200</xdr:colOff>
      <xdr:row>115</xdr:row>
      <xdr:rowOff>694267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32675915-4404-B4EC-E010-55B5EC9E9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3716865" y="77800199"/>
          <a:ext cx="643468" cy="643468"/>
        </a:xfrm>
        <a:prstGeom prst="rect">
          <a:avLst/>
        </a:prstGeom>
      </xdr:spPr>
    </xdr:pic>
    <xdr:clientData/>
  </xdr:twoCellAnchor>
  <xdr:twoCellAnchor editAs="oneCell">
    <xdr:from>
      <xdr:col>4</xdr:col>
      <xdr:colOff>347133</xdr:colOff>
      <xdr:row>116</xdr:row>
      <xdr:rowOff>25399</xdr:rowOff>
    </xdr:from>
    <xdr:to>
      <xdr:col>4</xdr:col>
      <xdr:colOff>1007532</xdr:colOff>
      <xdr:row>116</xdr:row>
      <xdr:rowOff>685798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1287852A-A1B2-1A9F-A858-4830A713B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3742266" y="78485999"/>
          <a:ext cx="660399" cy="660399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</xdr:colOff>
      <xdr:row>119</xdr:row>
      <xdr:rowOff>8465</xdr:rowOff>
    </xdr:from>
    <xdr:to>
      <xdr:col>4</xdr:col>
      <xdr:colOff>1024466</xdr:colOff>
      <xdr:row>119</xdr:row>
      <xdr:rowOff>651932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CD77CA77-7185-1529-F361-3A895A2D2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776132" y="80289398"/>
          <a:ext cx="643467" cy="643467"/>
        </a:xfrm>
        <a:prstGeom prst="rect">
          <a:avLst/>
        </a:prstGeom>
      </xdr:spPr>
    </xdr:pic>
    <xdr:clientData/>
  </xdr:twoCellAnchor>
  <xdr:twoCellAnchor editAs="oneCell">
    <xdr:from>
      <xdr:col>4</xdr:col>
      <xdr:colOff>406400</xdr:colOff>
      <xdr:row>120</xdr:row>
      <xdr:rowOff>50799</xdr:rowOff>
    </xdr:from>
    <xdr:to>
      <xdr:col>4</xdr:col>
      <xdr:colOff>1041399</xdr:colOff>
      <xdr:row>120</xdr:row>
      <xdr:rowOff>685798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1111C848-6E06-3DF0-D540-9F2261E15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3801533" y="81034466"/>
          <a:ext cx="634999" cy="634999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</xdr:colOff>
      <xdr:row>121</xdr:row>
      <xdr:rowOff>42332</xdr:rowOff>
    </xdr:from>
    <xdr:to>
      <xdr:col>4</xdr:col>
      <xdr:colOff>1024466</xdr:colOff>
      <xdr:row>121</xdr:row>
      <xdr:rowOff>685799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CDD9617E-11DD-0799-77CD-7914EDA48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3776132" y="81728732"/>
          <a:ext cx="643467" cy="64346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381001</xdr:colOff>
      <xdr:row>122</xdr:row>
      <xdr:rowOff>16934</xdr:rowOff>
    </xdr:from>
    <xdr:to>
      <xdr:col>4</xdr:col>
      <xdr:colOff>1049867</xdr:colOff>
      <xdr:row>122</xdr:row>
      <xdr:rowOff>685800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4C515D6A-F711-2CB7-C8B7-050FB6084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3776134" y="82406067"/>
          <a:ext cx="668866" cy="668866"/>
        </a:xfrm>
        <a:prstGeom prst="rect">
          <a:avLst/>
        </a:prstGeom>
      </xdr:spPr>
    </xdr:pic>
    <xdr:clientData/>
  </xdr:twoCellAnchor>
  <xdr:twoCellAnchor editAs="oneCell">
    <xdr:from>
      <xdr:col>4</xdr:col>
      <xdr:colOff>364066</xdr:colOff>
      <xdr:row>123</xdr:row>
      <xdr:rowOff>50799</xdr:rowOff>
    </xdr:from>
    <xdr:to>
      <xdr:col>4</xdr:col>
      <xdr:colOff>999066</xdr:colOff>
      <xdr:row>123</xdr:row>
      <xdr:rowOff>685799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C39921EC-6188-465F-F19A-C3A7A0D19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3759199" y="83142666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347134</xdr:colOff>
      <xdr:row>124</xdr:row>
      <xdr:rowOff>16933</xdr:rowOff>
    </xdr:from>
    <xdr:to>
      <xdr:col>4</xdr:col>
      <xdr:colOff>1032934</xdr:colOff>
      <xdr:row>124</xdr:row>
      <xdr:rowOff>695477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10B2D8FB-E8CC-779F-36C5-1919063A3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3742267" y="83811533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355600</xdr:colOff>
      <xdr:row>125</xdr:row>
      <xdr:rowOff>25400</xdr:rowOff>
    </xdr:from>
    <xdr:to>
      <xdr:col>4</xdr:col>
      <xdr:colOff>1007534</xdr:colOff>
      <xdr:row>125</xdr:row>
      <xdr:rowOff>677334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4E21DF08-28F0-CF0A-160A-63C7C3430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750733" y="84522733"/>
          <a:ext cx="651934" cy="651934"/>
        </a:xfrm>
        <a:prstGeom prst="rect">
          <a:avLst/>
        </a:prstGeom>
      </xdr:spPr>
    </xdr:pic>
    <xdr:clientData/>
  </xdr:twoCellAnchor>
  <xdr:twoCellAnchor editAs="oneCell">
    <xdr:from>
      <xdr:col>4</xdr:col>
      <xdr:colOff>338666</xdr:colOff>
      <xdr:row>126</xdr:row>
      <xdr:rowOff>8465</xdr:rowOff>
    </xdr:from>
    <xdr:to>
      <xdr:col>4</xdr:col>
      <xdr:colOff>1007533</xdr:colOff>
      <xdr:row>126</xdr:row>
      <xdr:rowOff>677332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27006BFC-A45D-45C5-C1C0-A329C4632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3733799" y="85208532"/>
          <a:ext cx="668867" cy="668867"/>
        </a:xfrm>
        <a:prstGeom prst="rect">
          <a:avLst/>
        </a:prstGeom>
      </xdr:spPr>
    </xdr:pic>
    <xdr:clientData/>
  </xdr:twoCellAnchor>
  <xdr:twoCellAnchor editAs="oneCell">
    <xdr:from>
      <xdr:col>4</xdr:col>
      <xdr:colOff>364066</xdr:colOff>
      <xdr:row>127</xdr:row>
      <xdr:rowOff>25399</xdr:rowOff>
    </xdr:from>
    <xdr:to>
      <xdr:col>4</xdr:col>
      <xdr:colOff>1015999</xdr:colOff>
      <xdr:row>127</xdr:row>
      <xdr:rowOff>677332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E269640B-D36C-91E1-0EF2-F05A479D7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759199" y="85928199"/>
          <a:ext cx="651933" cy="651933"/>
        </a:xfrm>
        <a:prstGeom prst="rect">
          <a:avLst/>
        </a:prstGeom>
      </xdr:spPr>
    </xdr:pic>
    <xdr:clientData/>
  </xdr:twoCellAnchor>
  <xdr:twoCellAnchor editAs="oneCell">
    <xdr:from>
      <xdr:col>4</xdr:col>
      <xdr:colOff>338667</xdr:colOff>
      <xdr:row>128</xdr:row>
      <xdr:rowOff>33867</xdr:rowOff>
    </xdr:from>
    <xdr:to>
      <xdr:col>4</xdr:col>
      <xdr:colOff>999067</xdr:colOff>
      <xdr:row>128</xdr:row>
      <xdr:rowOff>694267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23AD9028-C18D-D5B2-8EC7-7648A7B2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3733800" y="86647867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4</xdr:col>
      <xdr:colOff>355599</xdr:colOff>
      <xdr:row>129</xdr:row>
      <xdr:rowOff>33866</xdr:rowOff>
    </xdr:from>
    <xdr:to>
      <xdr:col>4</xdr:col>
      <xdr:colOff>973666</xdr:colOff>
      <xdr:row>129</xdr:row>
      <xdr:rowOff>651933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18E2210-F019-E97A-817A-D9998F821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3750732" y="87359066"/>
          <a:ext cx="618067" cy="618067"/>
        </a:xfrm>
        <a:prstGeom prst="rect">
          <a:avLst/>
        </a:prstGeom>
      </xdr:spPr>
    </xdr:pic>
    <xdr:clientData/>
  </xdr:twoCellAnchor>
  <xdr:twoCellAnchor editAs="oneCell">
    <xdr:from>
      <xdr:col>4</xdr:col>
      <xdr:colOff>364066</xdr:colOff>
      <xdr:row>130</xdr:row>
      <xdr:rowOff>42332</xdr:rowOff>
    </xdr:from>
    <xdr:to>
      <xdr:col>4</xdr:col>
      <xdr:colOff>1007533</xdr:colOff>
      <xdr:row>130</xdr:row>
      <xdr:rowOff>685799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48CB8060-8847-7AAE-FFCB-4D042DE78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3759199" y="88078732"/>
          <a:ext cx="643467" cy="643467"/>
        </a:xfrm>
        <a:prstGeom prst="rect">
          <a:avLst/>
        </a:prstGeom>
      </xdr:spPr>
    </xdr:pic>
    <xdr:clientData/>
  </xdr:twoCellAnchor>
  <xdr:twoCellAnchor editAs="oneCell">
    <xdr:from>
      <xdr:col>4</xdr:col>
      <xdr:colOff>338666</xdr:colOff>
      <xdr:row>131</xdr:row>
      <xdr:rowOff>16932</xdr:rowOff>
    </xdr:from>
    <xdr:to>
      <xdr:col>4</xdr:col>
      <xdr:colOff>1015999</xdr:colOff>
      <xdr:row>131</xdr:row>
      <xdr:rowOff>694265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1AFE1BF7-3812-63B4-D861-DDE96B1C8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3733799" y="88764532"/>
          <a:ext cx="677333" cy="677333"/>
        </a:xfrm>
        <a:prstGeom prst="rect">
          <a:avLst/>
        </a:prstGeom>
      </xdr:spPr>
    </xdr:pic>
    <xdr:clientData/>
  </xdr:twoCellAnchor>
  <xdr:twoCellAnchor editAs="oneCell">
    <xdr:from>
      <xdr:col>4</xdr:col>
      <xdr:colOff>372533</xdr:colOff>
      <xdr:row>132</xdr:row>
      <xdr:rowOff>25399</xdr:rowOff>
    </xdr:from>
    <xdr:to>
      <xdr:col>4</xdr:col>
      <xdr:colOff>1058334</xdr:colOff>
      <xdr:row>133</xdr:row>
      <xdr:rowOff>1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186CFEF5-291A-8DF0-966D-F22E6C87C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3767666" y="89484199"/>
          <a:ext cx="685801" cy="685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207434</xdr:colOff>
      <xdr:row>96</xdr:row>
      <xdr:rowOff>34039</xdr:rowOff>
    </xdr:from>
    <xdr:to>
      <xdr:col>4</xdr:col>
      <xdr:colOff>1041248</xdr:colOff>
      <xdr:row>96</xdr:row>
      <xdr:rowOff>611653</xdr:rowOff>
    </xdr:to>
    <xdr:pic>
      <xdr:nvPicPr>
        <xdr:cNvPr id="15" name="Picture 1" descr="Spax Set 2 PRODUCT IMAGE_llq.jpeg">
          <a:extLst>
            <a:ext uri="{FF2B5EF4-FFF2-40B4-BE49-F238E27FC236}">
              <a16:creationId xmlns:a16="http://schemas.microsoft.com/office/drawing/2014/main" id="{D9F56165-CCF5-4CFE-AD07-03A330B73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58" b="9258"/>
        <a:stretch>
          <a:fillRect/>
        </a:stretch>
      </xdr:blipFill>
      <xdr:spPr bwMode="auto">
        <a:xfrm>
          <a:off x="3331634" y="60399679"/>
          <a:ext cx="833814" cy="5776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166158</xdr:colOff>
      <xdr:row>88</xdr:row>
      <xdr:rowOff>37214</xdr:rowOff>
    </xdr:from>
    <xdr:to>
      <xdr:col>4</xdr:col>
      <xdr:colOff>1055871</xdr:colOff>
      <xdr:row>88</xdr:row>
      <xdr:rowOff>577563</xdr:rowOff>
    </xdr:to>
    <xdr:pic>
      <xdr:nvPicPr>
        <xdr:cNvPr id="17" name="Picture 2" descr="Big Crimps PRODUCT IMAGE llq.jpeg">
          <a:extLst>
            <a:ext uri="{FF2B5EF4-FFF2-40B4-BE49-F238E27FC236}">
              <a16:creationId xmlns:a16="http://schemas.microsoft.com/office/drawing/2014/main" id="{BEA8009D-1D94-4072-B7DA-A5B3BF859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55" b="10255"/>
        <a:stretch>
          <a:fillRect/>
        </a:stretch>
      </xdr:blipFill>
      <xdr:spPr bwMode="auto">
        <a:xfrm>
          <a:off x="3290358" y="54733574"/>
          <a:ext cx="889713" cy="5403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189442</xdr:colOff>
      <xdr:row>89</xdr:row>
      <xdr:rowOff>88015</xdr:rowOff>
    </xdr:from>
    <xdr:to>
      <xdr:col>4</xdr:col>
      <xdr:colOff>1023256</xdr:colOff>
      <xdr:row>89</xdr:row>
      <xdr:rowOff>614389</xdr:rowOff>
    </xdr:to>
    <xdr:pic>
      <xdr:nvPicPr>
        <xdr:cNvPr id="18" name="Picture 3" descr="Crimps PRODUCT IMAGE llq.jpeg">
          <a:extLst>
            <a:ext uri="{FF2B5EF4-FFF2-40B4-BE49-F238E27FC236}">
              <a16:creationId xmlns:a16="http://schemas.microsoft.com/office/drawing/2014/main" id="{30F9DBF7-D2E0-4FEF-A9DA-835BA8D39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4" t="13138" r="6464" b="13138"/>
        <a:stretch>
          <a:fillRect/>
        </a:stretch>
      </xdr:blipFill>
      <xdr:spPr bwMode="auto">
        <a:xfrm>
          <a:off x="3313642" y="55493035"/>
          <a:ext cx="833814" cy="5263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206374</xdr:colOff>
      <xdr:row>90</xdr:row>
      <xdr:rowOff>49914</xdr:rowOff>
    </xdr:from>
    <xdr:to>
      <xdr:col>4</xdr:col>
      <xdr:colOff>1044847</xdr:colOff>
      <xdr:row>90</xdr:row>
      <xdr:rowOff>585605</xdr:rowOff>
    </xdr:to>
    <xdr:pic>
      <xdr:nvPicPr>
        <xdr:cNvPr id="19" name="Picture 4" descr="footholds PRODUCT IMAGE llq.jpeg">
          <a:extLst>
            <a:ext uri="{FF2B5EF4-FFF2-40B4-BE49-F238E27FC236}">
              <a16:creationId xmlns:a16="http://schemas.microsoft.com/office/drawing/2014/main" id="{72653628-0872-44F3-87F2-BCCF9256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t="12373" r="5455" b="12373"/>
        <a:stretch>
          <a:fillRect/>
        </a:stretch>
      </xdr:blipFill>
      <xdr:spPr bwMode="auto">
        <a:xfrm>
          <a:off x="3330574" y="56163594"/>
          <a:ext cx="838473" cy="5356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144992</xdr:colOff>
      <xdr:row>81</xdr:row>
      <xdr:rowOff>59439</xdr:rowOff>
    </xdr:from>
    <xdr:to>
      <xdr:col>4</xdr:col>
      <xdr:colOff>1071970</xdr:colOff>
      <xdr:row>81</xdr:row>
      <xdr:rowOff>595130</xdr:rowOff>
    </xdr:to>
    <xdr:pic>
      <xdr:nvPicPr>
        <xdr:cNvPr id="20" name="Picture 5" descr="Giga PRODUCT IMAGE llq.jpeg">
          <a:extLst>
            <a:ext uri="{FF2B5EF4-FFF2-40B4-BE49-F238E27FC236}">
              <a16:creationId xmlns:a16="http://schemas.microsoft.com/office/drawing/2014/main" id="{96E441A7-206E-4DF9-957E-5DBB239E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73" b="11873"/>
        <a:stretch>
          <a:fillRect/>
        </a:stretch>
      </xdr:blipFill>
      <xdr:spPr bwMode="auto">
        <a:xfrm>
          <a:off x="3269192" y="49795179"/>
          <a:ext cx="926978" cy="5356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135467</xdr:colOff>
      <xdr:row>82</xdr:row>
      <xdr:rowOff>98597</xdr:rowOff>
    </xdr:from>
    <xdr:to>
      <xdr:col>4</xdr:col>
      <xdr:colOff>1071761</xdr:colOff>
      <xdr:row>82</xdr:row>
      <xdr:rowOff>676211</xdr:rowOff>
    </xdr:to>
    <xdr:pic>
      <xdr:nvPicPr>
        <xdr:cNvPr id="21" name="Picture 6" descr="Impression PRODUCT IMAGE llq.jpeg">
          <a:extLst>
            <a:ext uri="{FF2B5EF4-FFF2-40B4-BE49-F238E27FC236}">
              <a16:creationId xmlns:a16="http://schemas.microsoft.com/office/drawing/2014/main" id="{CF9B00E2-0524-4C28-ADD4-5C325936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18" b="5997"/>
        <a:stretch>
          <a:fillRect/>
        </a:stretch>
      </xdr:blipFill>
      <xdr:spPr bwMode="auto">
        <a:xfrm>
          <a:off x="3259667" y="50542997"/>
          <a:ext cx="936294" cy="5776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255058</xdr:colOff>
      <xdr:row>86</xdr:row>
      <xdr:rowOff>119764</xdr:rowOff>
    </xdr:from>
    <xdr:to>
      <xdr:col>4</xdr:col>
      <xdr:colOff>963101</xdr:colOff>
      <xdr:row>86</xdr:row>
      <xdr:rowOff>650796</xdr:rowOff>
    </xdr:to>
    <xdr:pic>
      <xdr:nvPicPr>
        <xdr:cNvPr id="22" name="Picture 7" descr="Jugs PORDUCT IMAGE llq.jpeg">
          <a:extLst>
            <a:ext uri="{FF2B5EF4-FFF2-40B4-BE49-F238E27FC236}">
              <a16:creationId xmlns:a16="http://schemas.microsoft.com/office/drawing/2014/main" id="{E8822D7A-2227-4879-9472-3A2DB2FB7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56" t="10756" r="10756" b="10756"/>
        <a:stretch>
          <a:fillRect/>
        </a:stretch>
      </xdr:blipFill>
      <xdr:spPr bwMode="auto">
        <a:xfrm>
          <a:off x="3379258" y="53398804"/>
          <a:ext cx="708043" cy="5310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152400</xdr:colOff>
      <xdr:row>83</xdr:row>
      <xdr:rowOff>63673</xdr:rowOff>
    </xdr:from>
    <xdr:to>
      <xdr:col>4</xdr:col>
      <xdr:colOff>1088694</xdr:colOff>
      <xdr:row>83</xdr:row>
      <xdr:rowOff>604022</xdr:rowOff>
    </xdr:to>
    <xdr:pic>
      <xdr:nvPicPr>
        <xdr:cNvPr id="23" name="Picture 8" descr="Pinches PRODUCT IMAGE llq.jpeg">
          <a:extLst>
            <a:ext uri="{FF2B5EF4-FFF2-40B4-BE49-F238E27FC236}">
              <a16:creationId xmlns:a16="http://schemas.microsoft.com/office/drawing/2014/main" id="{3A5EECE2-65E7-4F03-AE75-6BFB0D37B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09" b="12209"/>
        <a:stretch>
          <a:fillRect/>
        </a:stretch>
      </xdr:blipFill>
      <xdr:spPr bwMode="auto">
        <a:xfrm>
          <a:off x="3276600" y="51216733"/>
          <a:ext cx="936294" cy="5403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167216</xdr:colOff>
      <xdr:row>84</xdr:row>
      <xdr:rowOff>80605</xdr:rowOff>
    </xdr:from>
    <xdr:to>
      <xdr:col>4</xdr:col>
      <xdr:colOff>959107</xdr:colOff>
      <xdr:row>84</xdr:row>
      <xdr:rowOff>616296</xdr:rowOff>
    </xdr:to>
    <xdr:pic>
      <xdr:nvPicPr>
        <xdr:cNvPr id="24" name="Picture 9" descr="Slopy PRODUCT IMAGE llq.jpeg">
          <a:extLst>
            <a:ext uri="{FF2B5EF4-FFF2-40B4-BE49-F238E27FC236}">
              <a16:creationId xmlns:a16="http://schemas.microsoft.com/office/drawing/2014/main" id="{0E8562AE-0CBE-4D95-BB6A-EB41C88B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92" b="5492"/>
        <a:stretch>
          <a:fillRect/>
        </a:stretch>
      </xdr:blipFill>
      <xdr:spPr bwMode="auto">
        <a:xfrm>
          <a:off x="3291416" y="51942325"/>
          <a:ext cx="791891" cy="5356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168276</xdr:colOff>
      <xdr:row>94</xdr:row>
      <xdr:rowOff>28747</xdr:rowOff>
    </xdr:from>
    <xdr:to>
      <xdr:col>4</xdr:col>
      <xdr:colOff>1039356</xdr:colOff>
      <xdr:row>94</xdr:row>
      <xdr:rowOff>581518</xdr:rowOff>
    </xdr:to>
    <xdr:pic>
      <xdr:nvPicPr>
        <xdr:cNvPr id="25" name="Picture 10" descr="Spax Crimps PRODUCT IMAGE llq.jpeg">
          <a:extLst>
            <a:ext uri="{FF2B5EF4-FFF2-40B4-BE49-F238E27FC236}">
              <a16:creationId xmlns:a16="http://schemas.microsoft.com/office/drawing/2014/main" id="{7ABC9951-54E3-4C32-B223-6EDB86A44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77" t="14795" r="4877" b="14795"/>
        <a:stretch>
          <a:fillRect/>
        </a:stretch>
      </xdr:blipFill>
      <xdr:spPr bwMode="auto">
        <a:xfrm>
          <a:off x="3292476" y="58977067"/>
          <a:ext cx="871080" cy="5527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170392</xdr:colOff>
      <xdr:row>92</xdr:row>
      <xdr:rowOff>42505</xdr:rowOff>
    </xdr:from>
    <xdr:to>
      <xdr:col>4</xdr:col>
      <xdr:colOff>1022839</xdr:colOff>
      <xdr:row>92</xdr:row>
      <xdr:rowOff>620119</xdr:rowOff>
    </xdr:to>
    <xdr:pic>
      <xdr:nvPicPr>
        <xdr:cNvPr id="26" name="Picture 11" descr="Spax Mini Jugs PRODUCT IMAGE llq.jpeg">
          <a:extLst>
            <a:ext uri="{FF2B5EF4-FFF2-40B4-BE49-F238E27FC236}">
              <a16:creationId xmlns:a16="http://schemas.microsoft.com/office/drawing/2014/main" id="{3BA8ED89-18FF-442E-A8E9-A031BFE0A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97" t="13112" r="5597" b="6882"/>
        <a:stretch>
          <a:fillRect/>
        </a:stretch>
      </xdr:blipFill>
      <xdr:spPr bwMode="auto">
        <a:xfrm>
          <a:off x="3294592" y="57573505"/>
          <a:ext cx="852447" cy="5776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208492</xdr:colOff>
      <xdr:row>95</xdr:row>
      <xdr:rowOff>74256</xdr:rowOff>
    </xdr:from>
    <xdr:to>
      <xdr:col>4</xdr:col>
      <xdr:colOff>1042306</xdr:colOff>
      <xdr:row>95</xdr:row>
      <xdr:rowOff>647212</xdr:rowOff>
    </xdr:to>
    <xdr:pic>
      <xdr:nvPicPr>
        <xdr:cNvPr id="27" name="Picture 12" descr="Spax Set 1 PRODUCT IMAGE llq.jpeg">
          <a:extLst>
            <a:ext uri="{FF2B5EF4-FFF2-40B4-BE49-F238E27FC236}">
              <a16:creationId xmlns:a16="http://schemas.microsoft.com/office/drawing/2014/main" id="{F5056C29-6096-459D-AD34-9AD4BFA24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92" b="9892"/>
        <a:stretch>
          <a:fillRect/>
        </a:stretch>
      </xdr:blipFill>
      <xdr:spPr bwMode="auto">
        <a:xfrm>
          <a:off x="3332692" y="59731236"/>
          <a:ext cx="833814" cy="5729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148978</xdr:colOff>
      <xdr:row>78</xdr:row>
      <xdr:rowOff>101600</xdr:rowOff>
    </xdr:from>
    <xdr:to>
      <xdr:col>4</xdr:col>
      <xdr:colOff>1185333</xdr:colOff>
      <xdr:row>78</xdr:row>
      <xdr:rowOff>683206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9038F20-D6F6-455B-920D-62E63B152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178" y="47711360"/>
          <a:ext cx="1036355" cy="578431"/>
        </a:xfrm>
        <a:prstGeom prst="rect">
          <a:avLst/>
        </a:prstGeom>
      </xdr:spPr>
    </xdr:pic>
    <xdr:clientData/>
  </xdr:twoCellAnchor>
  <xdr:twoCellAnchor editAs="oneCell">
    <xdr:from>
      <xdr:col>4</xdr:col>
      <xdr:colOff>263673</xdr:colOff>
      <xdr:row>91</xdr:row>
      <xdr:rowOff>53951</xdr:rowOff>
    </xdr:from>
    <xdr:to>
      <xdr:col>4</xdr:col>
      <xdr:colOff>985871</xdr:colOff>
      <xdr:row>91</xdr:row>
      <xdr:rowOff>605125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DA416CD1-D89D-4C88-B2F0-3237B4E3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873" y="56876291"/>
          <a:ext cx="722198" cy="541649"/>
        </a:xfrm>
        <a:prstGeom prst="rect">
          <a:avLst/>
        </a:prstGeom>
      </xdr:spPr>
    </xdr:pic>
    <xdr:clientData/>
  </xdr:twoCellAnchor>
  <xdr:twoCellAnchor editAs="oneCell">
    <xdr:from>
      <xdr:col>4</xdr:col>
      <xdr:colOff>223702</xdr:colOff>
      <xdr:row>93</xdr:row>
      <xdr:rowOff>106918</xdr:rowOff>
    </xdr:from>
    <xdr:to>
      <xdr:col>4</xdr:col>
      <xdr:colOff>1082246</xdr:colOff>
      <xdr:row>93</xdr:row>
      <xdr:rowOff>684361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84D6C419-075B-42CB-ABC3-4B4963CAA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902" y="58346578"/>
          <a:ext cx="852194" cy="577443"/>
        </a:xfrm>
        <a:prstGeom prst="rect">
          <a:avLst/>
        </a:prstGeom>
      </xdr:spPr>
    </xdr:pic>
    <xdr:clientData/>
  </xdr:twoCellAnchor>
  <xdr:twoCellAnchor editAs="oneCell">
    <xdr:from>
      <xdr:col>4</xdr:col>
      <xdr:colOff>107728</xdr:colOff>
      <xdr:row>87</xdr:row>
      <xdr:rowOff>63501</xdr:rowOff>
    </xdr:from>
    <xdr:to>
      <xdr:col>4</xdr:col>
      <xdr:colOff>1141013</xdr:colOff>
      <xdr:row>87</xdr:row>
      <xdr:rowOff>626380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683138C8-6D96-457F-8C18-6813A809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1928" y="54051201"/>
          <a:ext cx="1026935" cy="559704"/>
        </a:xfrm>
        <a:prstGeom prst="rect">
          <a:avLst/>
        </a:prstGeom>
      </xdr:spPr>
    </xdr:pic>
    <xdr:clientData/>
  </xdr:twoCellAnchor>
  <xdr:twoCellAnchor editAs="oneCell">
    <xdr:from>
      <xdr:col>4</xdr:col>
      <xdr:colOff>168964</xdr:colOff>
      <xdr:row>85</xdr:row>
      <xdr:rowOff>95202</xdr:rowOff>
    </xdr:from>
    <xdr:to>
      <xdr:col>4</xdr:col>
      <xdr:colOff>1157504</xdr:colOff>
      <xdr:row>85</xdr:row>
      <xdr:rowOff>649258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5BFD4AE4-DE09-4D64-AECF-E8622916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3164" y="52665582"/>
          <a:ext cx="982190" cy="554056"/>
        </a:xfrm>
        <a:prstGeom prst="rect">
          <a:avLst/>
        </a:prstGeom>
      </xdr:spPr>
    </xdr:pic>
    <xdr:clientData/>
  </xdr:twoCellAnchor>
  <xdr:twoCellAnchor editAs="oneCell">
    <xdr:from>
      <xdr:col>4</xdr:col>
      <xdr:colOff>100344</xdr:colOff>
      <xdr:row>79</xdr:row>
      <xdr:rowOff>79351</xdr:rowOff>
    </xdr:from>
    <xdr:to>
      <xdr:col>4</xdr:col>
      <xdr:colOff>1146216</xdr:colOff>
      <xdr:row>79</xdr:row>
      <xdr:rowOff>605248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EFF9D64B-7D85-48B6-92BA-5F0A0DA22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4544" y="48397771"/>
          <a:ext cx="1045872" cy="516372"/>
        </a:xfrm>
        <a:prstGeom prst="rect">
          <a:avLst/>
        </a:prstGeom>
      </xdr:spPr>
    </xdr:pic>
    <xdr:clientData/>
  </xdr:twoCellAnchor>
  <xdr:twoCellAnchor editAs="oneCell">
    <xdr:from>
      <xdr:col>4</xdr:col>
      <xdr:colOff>119443</xdr:colOff>
      <xdr:row>80</xdr:row>
      <xdr:rowOff>52768</xdr:rowOff>
    </xdr:from>
    <xdr:to>
      <xdr:col>4</xdr:col>
      <xdr:colOff>1181542</xdr:colOff>
      <xdr:row>80</xdr:row>
      <xdr:rowOff>605250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EDB30B02-D2AD-48AE-8726-A5497F56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3643" y="49079848"/>
          <a:ext cx="1062099" cy="552482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45</xdr:row>
      <xdr:rowOff>19734</xdr:rowOff>
    </xdr:from>
    <xdr:to>
      <xdr:col>5</xdr:col>
      <xdr:colOff>454</xdr:colOff>
      <xdr:row>45</xdr:row>
      <xdr:rowOff>663362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E478466F-B4EB-4E7B-AB03-80DB313EB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26163954"/>
          <a:ext cx="1168400" cy="634103"/>
        </a:xfrm>
        <a:prstGeom prst="rect">
          <a:avLst/>
        </a:prstGeom>
      </xdr:spPr>
    </xdr:pic>
    <xdr:clientData/>
  </xdr:twoCellAnchor>
  <xdr:twoCellAnchor editAs="oneCell">
    <xdr:from>
      <xdr:col>4</xdr:col>
      <xdr:colOff>73800</xdr:colOff>
      <xdr:row>44</xdr:row>
      <xdr:rowOff>69603</xdr:rowOff>
    </xdr:from>
    <xdr:to>
      <xdr:col>4</xdr:col>
      <xdr:colOff>1101725</xdr:colOff>
      <xdr:row>44</xdr:row>
      <xdr:rowOff>682625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AF6E743A-7995-4C14-B649-E38FF234E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000" y="25528023"/>
          <a:ext cx="1018400" cy="603497"/>
        </a:xfrm>
        <a:prstGeom prst="rect">
          <a:avLst/>
        </a:prstGeom>
      </xdr:spPr>
    </xdr:pic>
    <xdr:clientData/>
  </xdr:twoCellAnchor>
  <xdr:twoCellAnchor editAs="oneCell">
    <xdr:from>
      <xdr:col>4</xdr:col>
      <xdr:colOff>96800</xdr:colOff>
      <xdr:row>43</xdr:row>
      <xdr:rowOff>46000</xdr:rowOff>
    </xdr:from>
    <xdr:to>
      <xdr:col>5</xdr:col>
      <xdr:colOff>1229</xdr:colOff>
      <xdr:row>43</xdr:row>
      <xdr:rowOff>652420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9BE14D2-AF82-4A08-9E55-8EB84112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1000" y="24818620"/>
          <a:ext cx="1110475" cy="606420"/>
        </a:xfrm>
        <a:prstGeom prst="rect">
          <a:avLst/>
        </a:prstGeom>
      </xdr:spPr>
    </xdr:pic>
    <xdr:clientData/>
  </xdr:twoCellAnchor>
  <xdr:oneCellAnchor>
    <xdr:from>
      <xdr:col>4</xdr:col>
      <xdr:colOff>215900</xdr:colOff>
      <xdr:row>40</xdr:row>
      <xdr:rowOff>50801</xdr:rowOff>
    </xdr:from>
    <xdr:ext cx="939800" cy="618246"/>
    <xdr:pic>
      <xdr:nvPicPr>
        <xdr:cNvPr id="41" name="Grafik 40">
          <a:extLst>
            <a:ext uri="{FF2B5EF4-FFF2-40B4-BE49-F238E27FC236}">
              <a16:creationId xmlns:a16="http://schemas.microsoft.com/office/drawing/2014/main" id="{10BA5A92-FDF1-49A1-A51D-18CEEBFE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0100" y="23147021"/>
          <a:ext cx="939800" cy="618246"/>
        </a:xfrm>
        <a:prstGeom prst="rect">
          <a:avLst/>
        </a:prstGeom>
      </xdr:spPr>
    </xdr:pic>
    <xdr:clientData/>
  </xdr:oneCellAnchor>
  <xdr:oneCellAnchor>
    <xdr:from>
      <xdr:col>4</xdr:col>
      <xdr:colOff>226200</xdr:colOff>
      <xdr:row>39</xdr:row>
      <xdr:rowOff>73800</xdr:rowOff>
    </xdr:from>
    <xdr:ext cx="929500" cy="609830"/>
    <xdr:pic>
      <xdr:nvPicPr>
        <xdr:cNvPr id="69" name="Grafik 68">
          <a:extLst>
            <a:ext uri="{FF2B5EF4-FFF2-40B4-BE49-F238E27FC236}">
              <a16:creationId xmlns:a16="http://schemas.microsoft.com/office/drawing/2014/main" id="{590BF3A3-F6D5-4B93-9E62-9B69C11E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0400" y="22484220"/>
          <a:ext cx="929500" cy="609830"/>
        </a:xfrm>
        <a:prstGeom prst="rect">
          <a:avLst/>
        </a:prstGeom>
      </xdr:spPr>
    </xdr:pic>
    <xdr:clientData/>
  </xdr:oneCellAnchor>
  <xdr:oneCellAnchor>
    <xdr:from>
      <xdr:col>4</xdr:col>
      <xdr:colOff>160300</xdr:colOff>
      <xdr:row>38</xdr:row>
      <xdr:rowOff>46000</xdr:rowOff>
    </xdr:from>
    <xdr:ext cx="995400" cy="627100"/>
    <xdr:pic>
      <xdr:nvPicPr>
        <xdr:cNvPr id="70" name="Grafik 69">
          <a:extLst>
            <a:ext uri="{FF2B5EF4-FFF2-40B4-BE49-F238E27FC236}">
              <a16:creationId xmlns:a16="http://schemas.microsoft.com/office/drawing/2014/main" id="{7373FD8A-08A0-4B1D-A48F-4BC3E6529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00" y="21770620"/>
          <a:ext cx="995400" cy="627100"/>
        </a:xfrm>
        <a:prstGeom prst="rect">
          <a:avLst/>
        </a:prstGeom>
      </xdr:spPr>
    </xdr:pic>
    <xdr:clientData/>
  </xdr:oneCellAnchor>
  <xdr:twoCellAnchor editAs="oneCell">
    <xdr:from>
      <xdr:col>4</xdr:col>
      <xdr:colOff>241300</xdr:colOff>
      <xdr:row>63</xdr:row>
      <xdr:rowOff>25400</xdr:rowOff>
    </xdr:from>
    <xdr:to>
      <xdr:col>5</xdr:col>
      <xdr:colOff>1962</xdr:colOff>
      <xdr:row>64</xdr:row>
      <xdr:rowOff>2268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10945DCC-D46B-4DFE-B453-F03AFF0E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500" y="37721540"/>
          <a:ext cx="1002722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165100</xdr:colOff>
      <xdr:row>64</xdr:row>
      <xdr:rowOff>20352</xdr:rowOff>
    </xdr:from>
    <xdr:to>
      <xdr:col>4</xdr:col>
      <xdr:colOff>1143000</xdr:colOff>
      <xdr:row>65</xdr:row>
      <xdr:rowOff>2268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6C159361-74EA-4241-AC4B-4BAB7F58B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0" y="38402292"/>
          <a:ext cx="977900" cy="652748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65</xdr:row>
      <xdr:rowOff>76200</xdr:rowOff>
    </xdr:from>
    <xdr:to>
      <xdr:col>4</xdr:col>
      <xdr:colOff>1138731</xdr:colOff>
      <xdr:row>65</xdr:row>
      <xdr:rowOff>663575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7F49F492-7740-4B0E-8298-1FF2C6E7C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200" y="39143940"/>
          <a:ext cx="875206" cy="5842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70</xdr:row>
      <xdr:rowOff>38100</xdr:rowOff>
    </xdr:from>
    <xdr:to>
      <xdr:col>4</xdr:col>
      <xdr:colOff>1198937</xdr:colOff>
      <xdr:row>71</xdr:row>
      <xdr:rowOff>2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4AAE533-358E-4632-8A95-14D3995C8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42534840"/>
          <a:ext cx="970337" cy="647701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203200</xdr:colOff>
      <xdr:row>71</xdr:row>
      <xdr:rowOff>25400</xdr:rowOff>
    </xdr:from>
    <xdr:to>
      <xdr:col>4</xdr:col>
      <xdr:colOff>1176712</xdr:colOff>
      <xdr:row>72</xdr:row>
      <xdr:rowOff>2268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16FFA627-607D-4D23-B09F-3A9C63FE0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7400" y="43207940"/>
          <a:ext cx="970337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215900</xdr:colOff>
      <xdr:row>72</xdr:row>
      <xdr:rowOff>25400</xdr:rowOff>
    </xdr:from>
    <xdr:to>
      <xdr:col>4</xdr:col>
      <xdr:colOff>1181100</xdr:colOff>
      <xdr:row>72</xdr:row>
      <xdr:rowOff>669671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B1CF1DB3-31A7-4E91-A456-50454AC46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0100" y="43893740"/>
          <a:ext cx="965200" cy="644271"/>
        </a:xfrm>
        <a:prstGeom prst="rect">
          <a:avLst/>
        </a:prstGeom>
      </xdr:spPr>
    </xdr:pic>
    <xdr:clientData/>
  </xdr:twoCellAnchor>
  <xdr:twoCellAnchor editAs="oneCell">
    <xdr:from>
      <xdr:col>4</xdr:col>
      <xdr:colOff>329557</xdr:colOff>
      <xdr:row>9</xdr:row>
      <xdr:rowOff>8038</xdr:rowOff>
    </xdr:from>
    <xdr:to>
      <xdr:col>4</xdr:col>
      <xdr:colOff>1036899</xdr:colOff>
      <xdr:row>10</xdr:row>
      <xdr:rowOff>1005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BD47BD4-BA8B-159D-BBC2-96F7D3F5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071962" y="3279494"/>
          <a:ext cx="707342" cy="707342"/>
        </a:xfrm>
        <a:prstGeom prst="rect">
          <a:avLst/>
        </a:prstGeom>
      </xdr:spPr>
    </xdr:pic>
    <xdr:clientData/>
  </xdr:twoCellAnchor>
  <xdr:twoCellAnchor editAs="oneCell">
    <xdr:from>
      <xdr:col>4</xdr:col>
      <xdr:colOff>353671</xdr:colOff>
      <xdr:row>10</xdr:row>
      <xdr:rowOff>32153</xdr:rowOff>
    </xdr:from>
    <xdr:to>
      <xdr:col>4</xdr:col>
      <xdr:colOff>1044937</xdr:colOff>
      <xdr:row>11</xdr:row>
      <xdr:rowOff>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DC9B4E6D-E807-95F5-D05D-E64A3B135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096076" y="4027026"/>
          <a:ext cx="691266" cy="691266"/>
        </a:xfrm>
        <a:prstGeom prst="rect">
          <a:avLst/>
        </a:prstGeom>
      </xdr:spPr>
    </xdr:pic>
    <xdr:clientData/>
  </xdr:twoCellAnchor>
  <xdr:twoCellAnchor editAs="oneCell">
    <xdr:from>
      <xdr:col>4</xdr:col>
      <xdr:colOff>321520</xdr:colOff>
      <xdr:row>11</xdr:row>
      <xdr:rowOff>24113</xdr:rowOff>
    </xdr:from>
    <xdr:to>
      <xdr:col>4</xdr:col>
      <xdr:colOff>1012786</xdr:colOff>
      <xdr:row>12</xdr:row>
      <xdr:rowOff>1004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B00DEC2C-5D3B-D589-0EAA-BF6368A29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063925" y="4742404"/>
          <a:ext cx="691266" cy="691266"/>
        </a:xfrm>
        <a:prstGeom prst="rect">
          <a:avLst/>
        </a:prstGeom>
      </xdr:spPr>
    </xdr:pic>
    <xdr:clientData/>
  </xdr:twoCellAnchor>
  <xdr:twoCellAnchor editAs="oneCell">
    <xdr:from>
      <xdr:col>4</xdr:col>
      <xdr:colOff>393861</xdr:colOff>
      <xdr:row>12</xdr:row>
      <xdr:rowOff>64304</xdr:rowOff>
    </xdr:from>
    <xdr:to>
      <xdr:col>4</xdr:col>
      <xdr:colOff>1012785</xdr:colOff>
      <xdr:row>12</xdr:row>
      <xdr:rowOff>683228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7AEE6DBF-2419-7145-007D-B2EABFA9D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136266" y="5506013"/>
          <a:ext cx="618924" cy="618924"/>
        </a:xfrm>
        <a:prstGeom prst="rect">
          <a:avLst/>
        </a:prstGeom>
      </xdr:spPr>
    </xdr:pic>
    <xdr:clientData/>
  </xdr:twoCellAnchor>
  <xdr:twoCellAnchor editAs="oneCell">
    <xdr:from>
      <xdr:col>4</xdr:col>
      <xdr:colOff>329557</xdr:colOff>
      <xdr:row>13</xdr:row>
      <xdr:rowOff>24114</xdr:rowOff>
    </xdr:from>
    <xdr:to>
      <xdr:col>4</xdr:col>
      <xdr:colOff>1012785</xdr:colOff>
      <xdr:row>13</xdr:row>
      <xdr:rowOff>707342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9918B4A9-55EC-79A7-BA78-FDC16F706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071962" y="6189241"/>
          <a:ext cx="683228" cy="683228"/>
        </a:xfrm>
        <a:prstGeom prst="rect">
          <a:avLst/>
        </a:prstGeom>
      </xdr:spPr>
    </xdr:pic>
    <xdr:clientData/>
  </xdr:twoCellAnchor>
  <xdr:twoCellAnchor editAs="oneCell">
    <xdr:from>
      <xdr:col>4</xdr:col>
      <xdr:colOff>393859</xdr:colOff>
      <xdr:row>14</xdr:row>
      <xdr:rowOff>32151</xdr:rowOff>
    </xdr:from>
    <xdr:to>
      <xdr:col>4</xdr:col>
      <xdr:colOff>1052974</xdr:colOff>
      <xdr:row>14</xdr:row>
      <xdr:rowOff>691266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8EF4A62D-37E6-F8C5-F36B-1034210E3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136264" y="6920695"/>
          <a:ext cx="659115" cy="659115"/>
        </a:xfrm>
        <a:prstGeom prst="rect">
          <a:avLst/>
        </a:prstGeom>
      </xdr:spPr>
    </xdr:pic>
    <xdr:clientData/>
  </xdr:twoCellAnchor>
  <xdr:twoCellAnchor editAs="oneCell">
    <xdr:from>
      <xdr:col>4</xdr:col>
      <xdr:colOff>369747</xdr:colOff>
      <xdr:row>15</xdr:row>
      <xdr:rowOff>16076</xdr:rowOff>
    </xdr:from>
    <xdr:to>
      <xdr:col>4</xdr:col>
      <xdr:colOff>1044937</xdr:colOff>
      <xdr:row>15</xdr:row>
      <xdr:rowOff>691266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406901E7-AD4D-6AEB-1DAC-454BA5BDC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112152" y="7628038"/>
          <a:ext cx="675190" cy="675190"/>
        </a:xfrm>
        <a:prstGeom prst="rect">
          <a:avLst/>
        </a:prstGeom>
      </xdr:spPr>
    </xdr:pic>
    <xdr:clientData/>
  </xdr:twoCellAnchor>
  <xdr:twoCellAnchor editAs="oneCell">
    <xdr:from>
      <xdr:col>4</xdr:col>
      <xdr:colOff>369747</xdr:colOff>
      <xdr:row>16</xdr:row>
      <xdr:rowOff>32152</xdr:rowOff>
    </xdr:from>
    <xdr:to>
      <xdr:col>4</xdr:col>
      <xdr:colOff>1012785</xdr:colOff>
      <xdr:row>16</xdr:row>
      <xdr:rowOff>675190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1EE9F027-C50E-AE46-868D-0A0428F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112152" y="8367532"/>
          <a:ext cx="643038" cy="643038"/>
        </a:xfrm>
        <a:prstGeom prst="rect">
          <a:avLst/>
        </a:prstGeom>
      </xdr:spPr>
    </xdr:pic>
    <xdr:clientData/>
  </xdr:twoCellAnchor>
  <xdr:twoCellAnchor editAs="oneCell">
    <xdr:from>
      <xdr:col>4</xdr:col>
      <xdr:colOff>353669</xdr:colOff>
      <xdr:row>17</xdr:row>
      <xdr:rowOff>16075</xdr:rowOff>
    </xdr:from>
    <xdr:to>
      <xdr:col>4</xdr:col>
      <xdr:colOff>1044936</xdr:colOff>
      <xdr:row>17</xdr:row>
      <xdr:rowOff>707342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12C73A25-2996-65A9-9AFE-A278B6D74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96074" y="9074872"/>
          <a:ext cx="691267" cy="691267"/>
        </a:xfrm>
        <a:prstGeom prst="rect">
          <a:avLst/>
        </a:prstGeom>
      </xdr:spPr>
    </xdr:pic>
    <xdr:clientData/>
  </xdr:twoCellAnchor>
  <xdr:twoCellAnchor editAs="oneCell">
    <xdr:from>
      <xdr:col>4</xdr:col>
      <xdr:colOff>329555</xdr:colOff>
      <xdr:row>18</xdr:row>
      <xdr:rowOff>8038</xdr:rowOff>
    </xdr:from>
    <xdr:to>
      <xdr:col>4</xdr:col>
      <xdr:colOff>1028860</xdr:colOff>
      <xdr:row>18</xdr:row>
      <xdr:rowOff>707343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D8C83C96-8909-BFAA-41B6-F7163D99A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71960" y="9790253"/>
          <a:ext cx="699305" cy="699305"/>
        </a:xfrm>
        <a:prstGeom prst="rect">
          <a:avLst/>
        </a:prstGeom>
      </xdr:spPr>
    </xdr:pic>
    <xdr:clientData/>
  </xdr:twoCellAnchor>
  <xdr:twoCellAnchor editAs="oneCell">
    <xdr:from>
      <xdr:col>4</xdr:col>
      <xdr:colOff>337593</xdr:colOff>
      <xdr:row>21</xdr:row>
      <xdr:rowOff>16075</xdr:rowOff>
    </xdr:from>
    <xdr:to>
      <xdr:col>4</xdr:col>
      <xdr:colOff>1028860</xdr:colOff>
      <xdr:row>21</xdr:row>
      <xdr:rowOff>707342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57FDB1C0-36B1-6869-34B1-35DF92A3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079998" y="11968543"/>
          <a:ext cx="691267" cy="691267"/>
        </a:xfrm>
        <a:prstGeom prst="rect">
          <a:avLst/>
        </a:prstGeom>
      </xdr:spPr>
    </xdr:pic>
    <xdr:clientData/>
  </xdr:twoCellAnchor>
  <xdr:twoCellAnchor editAs="oneCell">
    <xdr:from>
      <xdr:col>4</xdr:col>
      <xdr:colOff>337595</xdr:colOff>
      <xdr:row>22</xdr:row>
      <xdr:rowOff>32154</xdr:rowOff>
    </xdr:from>
    <xdr:to>
      <xdr:col>4</xdr:col>
      <xdr:colOff>999923</xdr:colOff>
      <xdr:row>22</xdr:row>
      <xdr:rowOff>694482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FE45AB71-B482-E6C2-D987-99641CEBA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080000" y="12708040"/>
          <a:ext cx="662328" cy="662328"/>
        </a:xfrm>
        <a:prstGeom prst="rect">
          <a:avLst/>
        </a:prstGeom>
      </xdr:spPr>
    </xdr:pic>
    <xdr:clientData/>
  </xdr:twoCellAnchor>
  <xdr:twoCellAnchor editAs="oneCell">
    <xdr:from>
      <xdr:col>4</xdr:col>
      <xdr:colOff>353669</xdr:colOff>
      <xdr:row>19</xdr:row>
      <xdr:rowOff>8037</xdr:rowOff>
    </xdr:from>
    <xdr:to>
      <xdr:col>4</xdr:col>
      <xdr:colOff>1044936</xdr:colOff>
      <xdr:row>19</xdr:row>
      <xdr:rowOff>699304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D97EC397-3973-F452-98F6-B4EFC5F7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96074" y="10513670"/>
          <a:ext cx="691267" cy="691267"/>
        </a:xfrm>
        <a:prstGeom prst="rect">
          <a:avLst/>
        </a:prstGeom>
      </xdr:spPr>
    </xdr:pic>
    <xdr:clientData/>
  </xdr:twoCellAnchor>
  <xdr:twoCellAnchor editAs="oneCell">
    <xdr:from>
      <xdr:col>4</xdr:col>
      <xdr:colOff>385823</xdr:colOff>
      <xdr:row>20</xdr:row>
      <xdr:rowOff>8038</xdr:rowOff>
    </xdr:from>
    <xdr:to>
      <xdr:col>4</xdr:col>
      <xdr:colOff>1085127</xdr:colOff>
      <xdr:row>20</xdr:row>
      <xdr:rowOff>707342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4A7D6938-615E-1A9D-639E-4C4DD6E3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128228" y="11237089"/>
          <a:ext cx="699304" cy="699304"/>
        </a:xfrm>
        <a:prstGeom prst="rect">
          <a:avLst/>
        </a:prstGeom>
      </xdr:spPr>
    </xdr:pic>
    <xdr:clientData/>
  </xdr:twoCellAnchor>
  <xdr:twoCellAnchor editAs="oneCell">
    <xdr:from>
      <xdr:col>4</xdr:col>
      <xdr:colOff>369745</xdr:colOff>
      <xdr:row>23</xdr:row>
      <xdr:rowOff>24113</xdr:rowOff>
    </xdr:from>
    <xdr:to>
      <xdr:col>4</xdr:col>
      <xdr:colOff>1020822</xdr:colOff>
      <xdr:row>23</xdr:row>
      <xdr:rowOff>675190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A5863A7B-5B5B-380E-F108-DCB5AFDA9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112150" y="13423417"/>
          <a:ext cx="651077" cy="651077"/>
        </a:xfrm>
        <a:prstGeom prst="rect">
          <a:avLst/>
        </a:prstGeom>
      </xdr:spPr>
    </xdr:pic>
    <xdr:clientData/>
  </xdr:twoCellAnchor>
  <xdr:twoCellAnchor editAs="oneCell">
    <xdr:from>
      <xdr:col>4</xdr:col>
      <xdr:colOff>385823</xdr:colOff>
      <xdr:row>24</xdr:row>
      <xdr:rowOff>40189</xdr:rowOff>
    </xdr:from>
    <xdr:to>
      <xdr:col>4</xdr:col>
      <xdr:colOff>1044937</xdr:colOff>
      <xdr:row>24</xdr:row>
      <xdr:rowOff>699303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56BF69F2-08E4-339D-0960-67DC27212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128228" y="14162911"/>
          <a:ext cx="659114" cy="659114"/>
        </a:xfrm>
        <a:prstGeom prst="rect">
          <a:avLst/>
        </a:prstGeom>
      </xdr:spPr>
    </xdr:pic>
    <xdr:clientData/>
  </xdr:twoCellAnchor>
  <xdr:twoCellAnchor editAs="oneCell">
    <xdr:from>
      <xdr:col>4</xdr:col>
      <xdr:colOff>361709</xdr:colOff>
      <xdr:row>25</xdr:row>
      <xdr:rowOff>16077</xdr:rowOff>
    </xdr:from>
    <xdr:to>
      <xdr:col>4</xdr:col>
      <xdr:colOff>1061013</xdr:colOff>
      <xdr:row>26</xdr:row>
      <xdr:rowOff>1006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CDE0C2ED-0C4B-9722-9E3B-1BFEE351F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104114" y="14862216"/>
          <a:ext cx="699304" cy="699304"/>
        </a:xfrm>
        <a:prstGeom prst="rect">
          <a:avLst/>
        </a:prstGeom>
      </xdr:spPr>
    </xdr:pic>
    <xdr:clientData/>
  </xdr:twoCellAnchor>
  <xdr:twoCellAnchor editAs="oneCell">
    <xdr:from>
      <xdr:col>4</xdr:col>
      <xdr:colOff>361709</xdr:colOff>
      <xdr:row>26</xdr:row>
      <xdr:rowOff>24113</xdr:rowOff>
    </xdr:from>
    <xdr:to>
      <xdr:col>4</xdr:col>
      <xdr:colOff>1061013</xdr:colOff>
      <xdr:row>27</xdr:row>
      <xdr:rowOff>494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AECA1937-1D0E-4B68-F6E5-2740590FA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104114" y="15593670"/>
          <a:ext cx="699304" cy="699304"/>
        </a:xfrm>
        <a:prstGeom prst="rect">
          <a:avLst/>
        </a:prstGeom>
      </xdr:spPr>
    </xdr:pic>
    <xdr:clientData/>
  </xdr:twoCellAnchor>
  <xdr:twoCellAnchor editAs="oneCell">
    <xdr:from>
      <xdr:col>4</xdr:col>
      <xdr:colOff>377785</xdr:colOff>
      <xdr:row>27</xdr:row>
      <xdr:rowOff>48227</xdr:rowOff>
    </xdr:from>
    <xdr:to>
      <xdr:col>4</xdr:col>
      <xdr:colOff>1012785</xdr:colOff>
      <xdr:row>27</xdr:row>
      <xdr:rowOff>683227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38030322-FA47-B2A7-59E9-55493F9D7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120190" y="16341202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361707</xdr:colOff>
      <xdr:row>28</xdr:row>
      <xdr:rowOff>24114</xdr:rowOff>
    </xdr:from>
    <xdr:to>
      <xdr:col>4</xdr:col>
      <xdr:colOff>1052974</xdr:colOff>
      <xdr:row>29</xdr:row>
      <xdr:rowOff>1006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A4A25BEA-700C-9786-21B6-B261A7E5A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104112" y="17040506"/>
          <a:ext cx="691267" cy="691267"/>
        </a:xfrm>
        <a:prstGeom prst="rect">
          <a:avLst/>
        </a:prstGeom>
      </xdr:spPr>
    </xdr:pic>
    <xdr:clientData/>
  </xdr:twoCellAnchor>
  <xdr:twoCellAnchor editAs="oneCell">
    <xdr:from>
      <xdr:col>4</xdr:col>
      <xdr:colOff>353669</xdr:colOff>
      <xdr:row>29</xdr:row>
      <xdr:rowOff>24113</xdr:rowOff>
    </xdr:from>
    <xdr:to>
      <xdr:col>4</xdr:col>
      <xdr:colOff>1028860</xdr:colOff>
      <xdr:row>29</xdr:row>
      <xdr:rowOff>699304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6533E021-073F-46F7-36DA-619A20A6E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096074" y="17763923"/>
          <a:ext cx="675191" cy="675191"/>
        </a:xfrm>
        <a:prstGeom prst="rect">
          <a:avLst/>
        </a:prstGeom>
      </xdr:spPr>
    </xdr:pic>
    <xdr:clientData/>
  </xdr:twoCellAnchor>
  <xdr:twoCellAnchor editAs="oneCell">
    <xdr:from>
      <xdr:col>4</xdr:col>
      <xdr:colOff>369747</xdr:colOff>
      <xdr:row>30</xdr:row>
      <xdr:rowOff>32152</xdr:rowOff>
    </xdr:from>
    <xdr:to>
      <xdr:col>4</xdr:col>
      <xdr:colOff>1020823</xdr:colOff>
      <xdr:row>30</xdr:row>
      <xdr:rowOff>683228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ACB61DE1-5C67-B2CD-7282-945B6ABD6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112152" y="18495380"/>
          <a:ext cx="651076" cy="651076"/>
        </a:xfrm>
        <a:prstGeom prst="rect">
          <a:avLst/>
        </a:prstGeom>
      </xdr:spPr>
    </xdr:pic>
    <xdr:clientData/>
  </xdr:twoCellAnchor>
  <xdr:twoCellAnchor editAs="oneCell">
    <xdr:from>
      <xdr:col>4</xdr:col>
      <xdr:colOff>345632</xdr:colOff>
      <xdr:row>31</xdr:row>
      <xdr:rowOff>24112</xdr:rowOff>
    </xdr:from>
    <xdr:to>
      <xdr:col>4</xdr:col>
      <xdr:colOff>1020823</xdr:colOff>
      <xdr:row>31</xdr:row>
      <xdr:rowOff>699303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F90D5960-B825-52AE-4BC3-271E987A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088037" y="19210758"/>
          <a:ext cx="675191" cy="675191"/>
        </a:xfrm>
        <a:prstGeom prst="rect">
          <a:avLst/>
        </a:prstGeom>
      </xdr:spPr>
    </xdr:pic>
    <xdr:clientData/>
  </xdr:twoCellAnchor>
  <xdr:twoCellAnchor editAs="oneCell">
    <xdr:from>
      <xdr:col>4</xdr:col>
      <xdr:colOff>401897</xdr:colOff>
      <xdr:row>32</xdr:row>
      <xdr:rowOff>40189</xdr:rowOff>
    </xdr:from>
    <xdr:to>
      <xdr:col>4</xdr:col>
      <xdr:colOff>1077088</xdr:colOff>
      <xdr:row>33</xdr:row>
      <xdr:rowOff>1005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EE526155-BD7F-1208-2549-AB77A5805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144302" y="19950252"/>
          <a:ext cx="675191" cy="675191"/>
        </a:xfrm>
        <a:prstGeom prst="rect">
          <a:avLst/>
        </a:prstGeom>
      </xdr:spPr>
    </xdr:pic>
    <xdr:clientData/>
  </xdr:twoCellAnchor>
  <xdr:twoCellAnchor editAs="oneCell">
    <xdr:from>
      <xdr:col>4</xdr:col>
      <xdr:colOff>409937</xdr:colOff>
      <xdr:row>33</xdr:row>
      <xdr:rowOff>48228</xdr:rowOff>
    </xdr:from>
    <xdr:to>
      <xdr:col>4</xdr:col>
      <xdr:colOff>1036899</xdr:colOff>
      <xdr:row>33</xdr:row>
      <xdr:rowOff>675190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4D482CAE-B57D-525C-9216-403C2EF54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152342" y="20681709"/>
          <a:ext cx="626962" cy="626962"/>
        </a:xfrm>
        <a:prstGeom prst="rect">
          <a:avLst/>
        </a:prstGeom>
      </xdr:spPr>
    </xdr:pic>
    <xdr:clientData/>
  </xdr:twoCellAnchor>
  <xdr:twoCellAnchor editAs="oneCell">
    <xdr:from>
      <xdr:col>4</xdr:col>
      <xdr:colOff>409937</xdr:colOff>
      <xdr:row>34</xdr:row>
      <xdr:rowOff>48227</xdr:rowOff>
    </xdr:from>
    <xdr:to>
      <xdr:col>4</xdr:col>
      <xdr:colOff>1036899</xdr:colOff>
      <xdr:row>34</xdr:row>
      <xdr:rowOff>675189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8B48A02B-72FA-0E1C-0657-35DD88BF7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152342" y="21405126"/>
          <a:ext cx="626962" cy="626962"/>
        </a:xfrm>
        <a:prstGeom prst="rect">
          <a:avLst/>
        </a:prstGeom>
      </xdr:spPr>
    </xdr:pic>
    <xdr:clientData/>
  </xdr:twoCellAnchor>
  <xdr:twoCellAnchor editAs="oneCell">
    <xdr:from>
      <xdr:col>4</xdr:col>
      <xdr:colOff>369745</xdr:colOff>
      <xdr:row>35</xdr:row>
      <xdr:rowOff>40190</xdr:rowOff>
    </xdr:from>
    <xdr:to>
      <xdr:col>4</xdr:col>
      <xdr:colOff>1061012</xdr:colOff>
      <xdr:row>36</xdr:row>
      <xdr:rowOff>8039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9BBE0267-1103-5A1A-02A9-C9EC15128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112150" y="22120506"/>
          <a:ext cx="691267" cy="69126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58</xdr:row>
      <xdr:rowOff>50800</xdr:rowOff>
    </xdr:from>
    <xdr:to>
      <xdr:col>4</xdr:col>
      <xdr:colOff>939800</xdr:colOff>
      <xdr:row>58</xdr:row>
      <xdr:rowOff>609600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390CCF7B-CEAC-782E-992D-FFA87931C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118100" y="39497000"/>
          <a:ext cx="558800" cy="5588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59</xdr:row>
      <xdr:rowOff>12700</xdr:rowOff>
    </xdr:from>
    <xdr:to>
      <xdr:col>4</xdr:col>
      <xdr:colOff>1041400</xdr:colOff>
      <xdr:row>59</xdr:row>
      <xdr:rowOff>673100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8689ABFD-0A7C-1976-9B0B-15B293D23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118100" y="40144700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4</xdr:col>
      <xdr:colOff>406400</xdr:colOff>
      <xdr:row>60</xdr:row>
      <xdr:rowOff>38100</xdr:rowOff>
    </xdr:from>
    <xdr:to>
      <xdr:col>4</xdr:col>
      <xdr:colOff>1003300</xdr:colOff>
      <xdr:row>60</xdr:row>
      <xdr:rowOff>635000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88C4DB51-C66F-1BA3-2DA1-2F33E5880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143500" y="40855900"/>
          <a:ext cx="596900" cy="596900"/>
        </a:xfrm>
        <a:prstGeom prst="rect">
          <a:avLst/>
        </a:prstGeom>
      </xdr:spPr>
    </xdr:pic>
    <xdr:clientData/>
  </xdr:twoCellAnchor>
  <xdr:twoCellAnchor editAs="oneCell">
    <xdr:from>
      <xdr:col>4</xdr:col>
      <xdr:colOff>368300</xdr:colOff>
      <xdr:row>61</xdr:row>
      <xdr:rowOff>25400</xdr:rowOff>
    </xdr:from>
    <xdr:to>
      <xdr:col>4</xdr:col>
      <xdr:colOff>977900</xdr:colOff>
      <xdr:row>61</xdr:row>
      <xdr:rowOff>635000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C830046C-1E36-43C0-D9AB-3DEE0213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105400" y="41529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62</xdr:row>
      <xdr:rowOff>38100</xdr:rowOff>
    </xdr:from>
    <xdr:to>
      <xdr:col>4</xdr:col>
      <xdr:colOff>1041400</xdr:colOff>
      <xdr:row>62</xdr:row>
      <xdr:rowOff>660400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079CE6EB-A58A-D5FC-1942-03714E06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156200" y="42227500"/>
          <a:ext cx="622300" cy="622300"/>
        </a:xfrm>
        <a:prstGeom prst="rect">
          <a:avLst/>
        </a:prstGeom>
      </xdr:spPr>
    </xdr:pic>
    <xdr:clientData/>
  </xdr:twoCellAnchor>
  <xdr:twoCellAnchor editAs="oneCell">
    <xdr:from>
      <xdr:col>4</xdr:col>
      <xdr:colOff>393700</xdr:colOff>
      <xdr:row>66</xdr:row>
      <xdr:rowOff>50800</xdr:rowOff>
    </xdr:from>
    <xdr:to>
      <xdr:col>4</xdr:col>
      <xdr:colOff>1016000</xdr:colOff>
      <xdr:row>66</xdr:row>
      <xdr:rowOff>673100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78F7AFC4-9AA8-46C6-1461-6B22CA17E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130800" y="44983400"/>
          <a:ext cx="622300" cy="6223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67</xdr:row>
      <xdr:rowOff>25400</xdr:rowOff>
    </xdr:from>
    <xdr:to>
      <xdr:col>4</xdr:col>
      <xdr:colOff>1016000</xdr:colOff>
      <xdr:row>67</xdr:row>
      <xdr:rowOff>660400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6A06796C-A333-2FD4-2843-9167AA24C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118100" y="45643800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4</xdr:col>
      <xdr:colOff>393700</xdr:colOff>
      <xdr:row>68</xdr:row>
      <xdr:rowOff>38100</xdr:rowOff>
    </xdr:from>
    <xdr:to>
      <xdr:col>4</xdr:col>
      <xdr:colOff>990600</xdr:colOff>
      <xdr:row>68</xdr:row>
      <xdr:rowOff>635000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1F6DC8F6-785A-BBF4-D64F-4D4F0486F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130800" y="46342300"/>
          <a:ext cx="596900" cy="596900"/>
        </a:xfrm>
        <a:prstGeom prst="rect">
          <a:avLst/>
        </a:prstGeom>
      </xdr:spPr>
    </xdr:pic>
    <xdr:clientData/>
  </xdr:twoCellAnchor>
  <xdr:twoCellAnchor editAs="oneCell">
    <xdr:from>
      <xdr:col>4</xdr:col>
      <xdr:colOff>368300</xdr:colOff>
      <xdr:row>69</xdr:row>
      <xdr:rowOff>50800</xdr:rowOff>
    </xdr:from>
    <xdr:to>
      <xdr:col>4</xdr:col>
      <xdr:colOff>990600</xdr:colOff>
      <xdr:row>69</xdr:row>
      <xdr:rowOff>673100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567BDFFF-AD9F-E891-C5CA-51CD9E326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105400" y="47040800"/>
          <a:ext cx="622300" cy="622300"/>
        </a:xfrm>
        <a:prstGeom prst="rect">
          <a:avLst/>
        </a:prstGeom>
      </xdr:spPr>
    </xdr:pic>
    <xdr:clientData/>
  </xdr:twoCellAnchor>
  <xdr:twoCellAnchor editAs="oneCell">
    <xdr:from>
      <xdr:col>4</xdr:col>
      <xdr:colOff>368300</xdr:colOff>
      <xdr:row>73</xdr:row>
      <xdr:rowOff>38100</xdr:rowOff>
    </xdr:from>
    <xdr:to>
      <xdr:col>4</xdr:col>
      <xdr:colOff>1016000</xdr:colOff>
      <xdr:row>74</xdr:row>
      <xdr:rowOff>3628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4788129C-7DED-DA01-677F-520386439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105400" y="497713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74</xdr:row>
      <xdr:rowOff>63500</xdr:rowOff>
    </xdr:from>
    <xdr:to>
      <xdr:col>4</xdr:col>
      <xdr:colOff>1003300</xdr:colOff>
      <xdr:row>75</xdr:row>
      <xdr:rowOff>1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54BC0299-7F3E-3F5E-3F0F-60A8FF72E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118100" y="50482500"/>
          <a:ext cx="622300" cy="622300"/>
        </a:xfrm>
        <a:prstGeom prst="rect">
          <a:avLst/>
        </a:prstGeom>
      </xdr:spPr>
    </xdr:pic>
    <xdr:clientData/>
  </xdr:twoCellAnchor>
  <xdr:twoCellAnchor editAs="oneCell">
    <xdr:from>
      <xdr:col>4</xdr:col>
      <xdr:colOff>330200</xdr:colOff>
      <xdr:row>75</xdr:row>
      <xdr:rowOff>38100</xdr:rowOff>
    </xdr:from>
    <xdr:to>
      <xdr:col>4</xdr:col>
      <xdr:colOff>990600</xdr:colOff>
      <xdr:row>75</xdr:row>
      <xdr:rowOff>698500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132A6867-A35A-2AE0-3180-005E5541F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067300" y="51142900"/>
          <a:ext cx="660400" cy="660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396108</xdr:colOff>
      <xdr:row>9</xdr:row>
      <xdr:rowOff>84669</xdr:rowOff>
    </xdr:from>
    <xdr:to>
      <xdr:col>4</xdr:col>
      <xdr:colOff>991489</xdr:colOff>
      <xdr:row>9</xdr:row>
      <xdr:rowOff>645489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777BD43-0D49-4210-A371-F4014663D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728" y="3467949"/>
          <a:ext cx="595381" cy="554470"/>
        </a:xfrm>
        <a:prstGeom prst="rect">
          <a:avLst/>
        </a:prstGeom>
      </xdr:spPr>
    </xdr:pic>
    <xdr:clientData/>
  </xdr:twoCellAnchor>
  <xdr:oneCellAnchor>
    <xdr:from>
      <xdr:col>4</xdr:col>
      <xdr:colOff>254000</xdr:colOff>
      <xdr:row>11</xdr:row>
      <xdr:rowOff>733131</xdr:rowOff>
    </xdr:from>
    <xdr:ext cx="795867" cy="594726"/>
    <xdr:pic>
      <xdr:nvPicPr>
        <xdr:cNvPr id="4" name="Grafik 3">
          <a:extLst>
            <a:ext uri="{FF2B5EF4-FFF2-40B4-BE49-F238E27FC236}">
              <a16:creationId xmlns:a16="http://schemas.microsoft.com/office/drawing/2014/main" id="{30C72DAE-0D8D-4491-81F4-0E09BC13A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620" y="5792811"/>
          <a:ext cx="795867" cy="594726"/>
        </a:xfrm>
        <a:prstGeom prst="rect">
          <a:avLst/>
        </a:prstGeom>
      </xdr:spPr>
    </xdr:pic>
    <xdr:clientData/>
  </xdr:oneCellAnchor>
  <xdr:twoCellAnchor editAs="oneCell">
    <xdr:from>
      <xdr:col>4</xdr:col>
      <xdr:colOff>263116</xdr:colOff>
      <xdr:row>10</xdr:row>
      <xdr:rowOff>76839</xdr:rowOff>
    </xdr:from>
    <xdr:to>
      <xdr:col>4</xdr:col>
      <xdr:colOff>1013934</xdr:colOff>
      <xdr:row>10</xdr:row>
      <xdr:rowOff>644251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6F12D1F-ED9C-4403-A0E2-0894FE52C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8736" y="4145919"/>
          <a:ext cx="750818" cy="561062"/>
        </a:xfrm>
        <a:prstGeom prst="rect">
          <a:avLst/>
        </a:prstGeom>
      </xdr:spPr>
    </xdr:pic>
    <xdr:clientData/>
  </xdr:twoCellAnchor>
  <xdr:twoCellAnchor>
    <xdr:from>
      <xdr:col>4</xdr:col>
      <xdr:colOff>303742</xdr:colOff>
      <xdr:row>27</xdr:row>
      <xdr:rowOff>77259</xdr:rowOff>
    </xdr:from>
    <xdr:to>
      <xdr:col>4</xdr:col>
      <xdr:colOff>1051966</xdr:colOff>
      <xdr:row>27</xdr:row>
      <xdr:rowOff>640795</xdr:rowOff>
    </xdr:to>
    <xdr:pic>
      <xdr:nvPicPr>
        <xdr:cNvPr id="6" name="Picture 28" descr="bigfootholds_orderlist.jpeg">
          <a:extLst>
            <a:ext uri="{FF2B5EF4-FFF2-40B4-BE49-F238E27FC236}">
              <a16:creationId xmlns:a16="http://schemas.microsoft.com/office/drawing/2014/main" id="{0C462E4D-DB07-48D8-BF49-C8CA4DE51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5" t="9395" r="9395" b="9395"/>
        <a:stretch>
          <a:fillRect/>
        </a:stretch>
      </xdr:blipFill>
      <xdr:spPr bwMode="auto">
        <a:xfrm>
          <a:off x="3359362" y="16864119"/>
          <a:ext cx="748224" cy="5635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278343</xdr:colOff>
      <xdr:row>18</xdr:row>
      <xdr:rowOff>65617</xdr:rowOff>
    </xdr:from>
    <xdr:to>
      <xdr:col>4</xdr:col>
      <xdr:colOff>1021831</xdr:colOff>
      <xdr:row>18</xdr:row>
      <xdr:rowOff>671773</xdr:rowOff>
    </xdr:to>
    <xdr:pic>
      <xdr:nvPicPr>
        <xdr:cNvPr id="7" name="Picture 29" descr="Flat XX-largehandholds_orderlist.jpeg">
          <a:extLst>
            <a:ext uri="{FF2B5EF4-FFF2-40B4-BE49-F238E27FC236}">
              <a16:creationId xmlns:a16="http://schemas.microsoft.com/office/drawing/2014/main" id="{0DA00EF3-2E98-48C3-B72C-01ADD250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17" t="10017" r="10017" b="3885"/>
        <a:stretch>
          <a:fillRect/>
        </a:stretch>
      </xdr:blipFill>
      <xdr:spPr bwMode="auto">
        <a:xfrm>
          <a:off x="3333963" y="10680277"/>
          <a:ext cx="743488" cy="6061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334590</xdr:colOff>
      <xdr:row>28</xdr:row>
      <xdr:rowOff>45902</xdr:rowOff>
    </xdr:from>
    <xdr:to>
      <xdr:col>4</xdr:col>
      <xdr:colOff>1078079</xdr:colOff>
      <xdr:row>28</xdr:row>
      <xdr:rowOff>609438</xdr:rowOff>
    </xdr:to>
    <xdr:pic>
      <xdr:nvPicPr>
        <xdr:cNvPr id="8" name="Picture 30" descr="footholds_orderlist.jpeg">
          <a:extLst>
            <a:ext uri="{FF2B5EF4-FFF2-40B4-BE49-F238E27FC236}">
              <a16:creationId xmlns:a16="http://schemas.microsoft.com/office/drawing/2014/main" id="{224847CC-50E8-4860-8417-57F9D04F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2" t="10712" r="10712" b="10712"/>
        <a:stretch>
          <a:fillRect/>
        </a:stretch>
      </xdr:blipFill>
      <xdr:spPr bwMode="auto">
        <a:xfrm>
          <a:off x="3390210" y="17518562"/>
          <a:ext cx="743489" cy="5635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252941</xdr:colOff>
      <xdr:row>14</xdr:row>
      <xdr:rowOff>67734</xdr:rowOff>
    </xdr:from>
    <xdr:to>
      <xdr:col>4</xdr:col>
      <xdr:colOff>1066800</xdr:colOff>
      <xdr:row>14</xdr:row>
      <xdr:rowOff>607258</xdr:rowOff>
    </xdr:to>
    <xdr:pic>
      <xdr:nvPicPr>
        <xdr:cNvPr id="10" name="Picture 32" descr="gripfeature_orderlist.jpeg">
          <a:extLst>
            <a:ext uri="{FF2B5EF4-FFF2-40B4-BE49-F238E27FC236}">
              <a16:creationId xmlns:a16="http://schemas.microsoft.com/office/drawing/2014/main" id="{EBBEDC9D-4C92-46EA-865E-4B8F75908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04" b="5504"/>
        <a:stretch>
          <a:fillRect/>
        </a:stretch>
      </xdr:blipFill>
      <xdr:spPr bwMode="auto">
        <a:xfrm>
          <a:off x="4232274" y="7857067"/>
          <a:ext cx="813859" cy="539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177802</xdr:colOff>
      <xdr:row>21</xdr:row>
      <xdr:rowOff>75142</xdr:rowOff>
    </xdr:from>
    <xdr:to>
      <xdr:col>4</xdr:col>
      <xdr:colOff>1044416</xdr:colOff>
      <xdr:row>21</xdr:row>
      <xdr:rowOff>671827</xdr:rowOff>
    </xdr:to>
    <xdr:pic>
      <xdr:nvPicPr>
        <xdr:cNvPr id="11" name="Picture 33" descr="largehandholds_orderlist.jpeg">
          <a:extLst>
            <a:ext uri="{FF2B5EF4-FFF2-40B4-BE49-F238E27FC236}">
              <a16:creationId xmlns:a16="http://schemas.microsoft.com/office/drawing/2014/main" id="{C7347956-AAAB-474D-8D1C-33FFAA2C3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2" t="8252" b="8252"/>
        <a:stretch>
          <a:fillRect/>
        </a:stretch>
      </xdr:blipFill>
      <xdr:spPr bwMode="auto">
        <a:xfrm>
          <a:off x="3233422" y="12747202"/>
          <a:ext cx="866614" cy="5966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158751</xdr:colOff>
      <xdr:row>19</xdr:row>
      <xdr:rowOff>41275</xdr:rowOff>
    </xdr:from>
    <xdr:to>
      <xdr:col>4</xdr:col>
      <xdr:colOff>1086928</xdr:colOff>
      <xdr:row>19</xdr:row>
      <xdr:rowOff>637960</xdr:rowOff>
    </xdr:to>
    <xdr:pic>
      <xdr:nvPicPr>
        <xdr:cNvPr id="12" name="Picture 34" descr="ledges_orderlist.jpeg">
          <a:extLst>
            <a:ext uri="{FF2B5EF4-FFF2-40B4-BE49-F238E27FC236}">
              <a16:creationId xmlns:a16="http://schemas.microsoft.com/office/drawing/2014/main" id="{7601BF3C-3651-4DFA-9AFA-70FFF5D3D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66" b="7666"/>
        <a:stretch>
          <a:fillRect/>
        </a:stretch>
      </xdr:blipFill>
      <xdr:spPr bwMode="auto">
        <a:xfrm>
          <a:off x="3214371" y="11341735"/>
          <a:ext cx="928177" cy="5966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149227</xdr:colOff>
      <xdr:row>24</xdr:row>
      <xdr:rowOff>92076</xdr:rowOff>
    </xdr:from>
    <xdr:to>
      <xdr:col>4</xdr:col>
      <xdr:colOff>1063197</xdr:colOff>
      <xdr:row>24</xdr:row>
      <xdr:rowOff>674554</xdr:rowOff>
    </xdr:to>
    <xdr:pic>
      <xdr:nvPicPr>
        <xdr:cNvPr id="13" name="Picture 35" descr="mediumcrimps_orderlist.jpeg">
          <a:extLst>
            <a:ext uri="{FF2B5EF4-FFF2-40B4-BE49-F238E27FC236}">
              <a16:creationId xmlns:a16="http://schemas.microsoft.com/office/drawing/2014/main" id="{2D262B91-511C-4C1E-9777-D0AE8F757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97" b="7997"/>
        <a:stretch>
          <a:fillRect/>
        </a:stretch>
      </xdr:blipFill>
      <xdr:spPr bwMode="auto">
        <a:xfrm>
          <a:off x="3204847" y="14821536"/>
          <a:ext cx="913970" cy="5824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153459</xdr:colOff>
      <xdr:row>22</xdr:row>
      <xdr:rowOff>50801</xdr:rowOff>
    </xdr:from>
    <xdr:to>
      <xdr:col>4</xdr:col>
      <xdr:colOff>1039015</xdr:colOff>
      <xdr:row>22</xdr:row>
      <xdr:rowOff>644329</xdr:rowOff>
    </xdr:to>
    <xdr:pic>
      <xdr:nvPicPr>
        <xdr:cNvPr id="14" name="Picture 36" descr="mediumhandholds_orderlist.jpeg">
          <a:extLst>
            <a:ext uri="{FF2B5EF4-FFF2-40B4-BE49-F238E27FC236}">
              <a16:creationId xmlns:a16="http://schemas.microsoft.com/office/drawing/2014/main" id="{75D85220-746B-4E53-A252-4EA4ED993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3" t="7657" b="7657"/>
        <a:stretch>
          <a:fillRect/>
        </a:stretch>
      </xdr:blipFill>
      <xdr:spPr bwMode="auto">
        <a:xfrm>
          <a:off x="3209079" y="13408661"/>
          <a:ext cx="885556" cy="5935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215901</xdr:colOff>
      <xdr:row>26</xdr:row>
      <xdr:rowOff>75142</xdr:rowOff>
    </xdr:from>
    <xdr:to>
      <xdr:col>4</xdr:col>
      <xdr:colOff>1091986</xdr:colOff>
      <xdr:row>26</xdr:row>
      <xdr:rowOff>662356</xdr:rowOff>
    </xdr:to>
    <xdr:pic>
      <xdr:nvPicPr>
        <xdr:cNvPr id="15" name="Picture 37" descr="minispecials_orderlist.jpeg">
          <a:extLst>
            <a:ext uri="{FF2B5EF4-FFF2-40B4-BE49-F238E27FC236}">
              <a16:creationId xmlns:a16="http://schemas.microsoft.com/office/drawing/2014/main" id="{382A8C0D-5324-497E-8791-159E6CF52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7297" b="7297"/>
        <a:stretch>
          <a:fillRect/>
        </a:stretch>
      </xdr:blipFill>
      <xdr:spPr bwMode="auto">
        <a:xfrm>
          <a:off x="3271521" y="16176202"/>
          <a:ext cx="876085" cy="5872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166159</xdr:colOff>
      <xdr:row>25</xdr:row>
      <xdr:rowOff>82550</xdr:rowOff>
    </xdr:from>
    <xdr:to>
      <xdr:col>4</xdr:col>
      <xdr:colOff>971210</xdr:colOff>
      <xdr:row>25</xdr:row>
      <xdr:rowOff>669764</xdr:rowOff>
    </xdr:to>
    <xdr:pic>
      <xdr:nvPicPr>
        <xdr:cNvPr id="17" name="Picture 39" descr="smallcrimps_orderlist.jpeg">
          <a:extLst>
            <a:ext uri="{FF2B5EF4-FFF2-40B4-BE49-F238E27FC236}">
              <a16:creationId xmlns:a16="http://schemas.microsoft.com/office/drawing/2014/main" id="{37B9462F-6559-4270-9A26-D3A09C197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3" t="17087" r="16960" b="6688"/>
        <a:stretch>
          <a:fillRect/>
        </a:stretch>
      </xdr:blipFill>
      <xdr:spPr bwMode="auto">
        <a:xfrm>
          <a:off x="3221779" y="15497810"/>
          <a:ext cx="805051" cy="5872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130175</xdr:colOff>
      <xdr:row>23</xdr:row>
      <xdr:rowOff>48684</xdr:rowOff>
    </xdr:from>
    <xdr:to>
      <xdr:col>4</xdr:col>
      <xdr:colOff>1020466</xdr:colOff>
      <xdr:row>23</xdr:row>
      <xdr:rowOff>602748</xdr:rowOff>
    </xdr:to>
    <xdr:pic>
      <xdr:nvPicPr>
        <xdr:cNvPr id="18" name="Picture 40" descr="smallhandholds_orderlist.jpeg">
          <a:extLst>
            <a:ext uri="{FF2B5EF4-FFF2-40B4-BE49-F238E27FC236}">
              <a16:creationId xmlns:a16="http://schemas.microsoft.com/office/drawing/2014/main" id="{5BFF48B3-B64F-4406-8BB7-F42BFC9FA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9" t="11172" r="389" b="11172"/>
        <a:stretch>
          <a:fillRect/>
        </a:stretch>
      </xdr:blipFill>
      <xdr:spPr bwMode="auto">
        <a:xfrm>
          <a:off x="3185795" y="14092344"/>
          <a:ext cx="890291" cy="5540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122768</xdr:colOff>
      <xdr:row>20</xdr:row>
      <xdr:rowOff>45509</xdr:rowOff>
    </xdr:from>
    <xdr:to>
      <xdr:col>4</xdr:col>
      <xdr:colOff>1046208</xdr:colOff>
      <xdr:row>20</xdr:row>
      <xdr:rowOff>623251</xdr:rowOff>
    </xdr:to>
    <xdr:pic>
      <xdr:nvPicPr>
        <xdr:cNvPr id="19" name="Picture 41" descr="X-largehandholds_orderlist.jpeg">
          <a:extLst>
            <a:ext uri="{FF2B5EF4-FFF2-40B4-BE49-F238E27FC236}">
              <a16:creationId xmlns:a16="http://schemas.microsoft.com/office/drawing/2014/main" id="{AE3CA839-E67A-449B-B027-C363BCEC5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5" t="10252" r="2425" b="10252"/>
        <a:stretch>
          <a:fillRect/>
        </a:stretch>
      </xdr:blipFill>
      <xdr:spPr bwMode="auto">
        <a:xfrm>
          <a:off x="3178388" y="12031769"/>
          <a:ext cx="923440" cy="5777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173568</xdr:colOff>
      <xdr:row>17</xdr:row>
      <xdr:rowOff>94192</xdr:rowOff>
    </xdr:from>
    <xdr:to>
      <xdr:col>4</xdr:col>
      <xdr:colOff>1087538</xdr:colOff>
      <xdr:row>17</xdr:row>
      <xdr:rowOff>681406</xdr:rowOff>
    </xdr:to>
    <xdr:pic>
      <xdr:nvPicPr>
        <xdr:cNvPr id="20" name="Picture 42" descr="XX-largehandholds_orderlist.jpeg">
          <a:extLst>
            <a:ext uri="{FF2B5EF4-FFF2-40B4-BE49-F238E27FC236}">
              <a16:creationId xmlns:a16="http://schemas.microsoft.com/office/drawing/2014/main" id="{CA8C240C-AE57-494A-9F16-04FF99BA2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" t="13985" r="4517" b="5817"/>
        <a:stretch>
          <a:fillRect/>
        </a:stretch>
      </xdr:blipFill>
      <xdr:spPr bwMode="auto">
        <a:xfrm>
          <a:off x="3229188" y="10023052"/>
          <a:ext cx="913970" cy="5872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212724</xdr:colOff>
      <xdr:row>29</xdr:row>
      <xdr:rowOff>101599</xdr:rowOff>
    </xdr:from>
    <xdr:to>
      <xdr:col>4</xdr:col>
      <xdr:colOff>1082005</xdr:colOff>
      <xdr:row>29</xdr:row>
      <xdr:rowOff>681275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5B4762E-32B2-4DBD-8197-DF802CCB5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344" y="18260059"/>
          <a:ext cx="862931" cy="570151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46</xdr:row>
      <xdr:rowOff>62170</xdr:rowOff>
    </xdr:from>
    <xdr:to>
      <xdr:col>4</xdr:col>
      <xdr:colOff>1098915</xdr:colOff>
      <xdr:row>46</xdr:row>
      <xdr:rowOff>687050</xdr:rowOff>
    </xdr:to>
    <xdr:pic>
      <xdr:nvPicPr>
        <xdr:cNvPr id="22" name="Picture 1" descr="straightbloc_3105_minisloper_M_10_llq.jpeg">
          <a:extLst>
            <a:ext uri="{FF2B5EF4-FFF2-40B4-BE49-F238E27FC236}">
              <a16:creationId xmlns:a16="http://schemas.microsoft.com/office/drawing/2014/main" id="{6ACADF25-17F4-4CE4-9BA1-086D70FAF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61" b="6461"/>
        <a:stretch>
          <a:fillRect/>
        </a:stretch>
      </xdr:blipFill>
      <xdr:spPr bwMode="auto">
        <a:xfrm>
          <a:off x="3750664" y="29892596"/>
          <a:ext cx="908415" cy="624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336550</xdr:colOff>
      <xdr:row>44</xdr:row>
      <xdr:rowOff>58209</xdr:rowOff>
    </xdr:from>
    <xdr:to>
      <xdr:col>4</xdr:col>
      <xdr:colOff>996172</xdr:colOff>
      <xdr:row>44</xdr:row>
      <xdr:rowOff>660401</xdr:rowOff>
    </xdr:to>
    <xdr:pic>
      <xdr:nvPicPr>
        <xdr:cNvPr id="23" name="Picture 2" descr="straightbloc_3120_crimpy pinches_M_10_llq.jpeg">
          <a:extLst>
            <a:ext uri="{FF2B5EF4-FFF2-40B4-BE49-F238E27FC236}">
              <a16:creationId xmlns:a16="http://schemas.microsoft.com/office/drawing/2014/main" id="{2B13DEBA-FFFF-4BBD-BC04-3B343DDA1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58" b="4558"/>
        <a:stretch>
          <a:fillRect/>
        </a:stretch>
      </xdr:blipFill>
      <xdr:spPr bwMode="auto">
        <a:xfrm>
          <a:off x="3392170" y="28404609"/>
          <a:ext cx="659622" cy="60219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249766</xdr:colOff>
      <xdr:row>43</xdr:row>
      <xdr:rowOff>25400</xdr:rowOff>
    </xdr:from>
    <xdr:to>
      <xdr:col>4</xdr:col>
      <xdr:colOff>1158144</xdr:colOff>
      <xdr:row>43</xdr:row>
      <xdr:rowOff>708624</xdr:rowOff>
    </xdr:to>
    <xdr:pic>
      <xdr:nvPicPr>
        <xdr:cNvPr id="24" name="Picture 3" descr="straightbloc_3121_medium pinches_M_10_llq.jpeg">
          <a:extLst>
            <a:ext uri="{FF2B5EF4-FFF2-40B4-BE49-F238E27FC236}">
              <a16:creationId xmlns:a16="http://schemas.microsoft.com/office/drawing/2014/main" id="{8A81DA26-3850-4AE3-979C-45CB80330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0" b="4210"/>
        <a:stretch>
          <a:fillRect/>
        </a:stretch>
      </xdr:blipFill>
      <xdr:spPr bwMode="auto">
        <a:xfrm>
          <a:off x="3305386" y="27663140"/>
          <a:ext cx="908378" cy="6832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42</xdr:row>
      <xdr:rowOff>46567</xdr:rowOff>
    </xdr:from>
    <xdr:to>
      <xdr:col>4</xdr:col>
      <xdr:colOff>1226018</xdr:colOff>
      <xdr:row>42</xdr:row>
      <xdr:rowOff>677335</xdr:rowOff>
    </xdr:to>
    <xdr:pic>
      <xdr:nvPicPr>
        <xdr:cNvPr id="25" name="Picture 4" descr="straightbloc_3122_bigpinches_L-XL_10_llq.jpeg">
          <a:extLst>
            <a:ext uri="{FF2B5EF4-FFF2-40B4-BE49-F238E27FC236}">
              <a16:creationId xmlns:a16="http://schemas.microsoft.com/office/drawing/2014/main" id="{696A1905-51E2-4AE0-BF54-F69F8C560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2" b="12552"/>
        <a:stretch>
          <a:fillRect/>
        </a:stretch>
      </xdr:blipFill>
      <xdr:spPr bwMode="auto">
        <a:xfrm>
          <a:off x="3217545" y="26975647"/>
          <a:ext cx="1064093" cy="6307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307975</xdr:colOff>
      <xdr:row>41</xdr:row>
      <xdr:rowOff>46567</xdr:rowOff>
    </xdr:from>
    <xdr:to>
      <xdr:col>4</xdr:col>
      <xdr:colOff>904944</xdr:colOff>
      <xdr:row>41</xdr:row>
      <xdr:rowOff>660400</xdr:rowOff>
    </xdr:to>
    <xdr:pic>
      <xdr:nvPicPr>
        <xdr:cNvPr id="26" name="Picture 5" descr="straightbloc_3123_megapinches_XXL_2_llq.jpeg">
          <a:extLst>
            <a:ext uri="{FF2B5EF4-FFF2-40B4-BE49-F238E27FC236}">
              <a16:creationId xmlns:a16="http://schemas.microsoft.com/office/drawing/2014/main" id="{6263BFE1-6BD5-42AB-8A39-9258D94F6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6" t="5496" r="5496" b="5496"/>
        <a:stretch>
          <a:fillRect/>
        </a:stretch>
      </xdr:blipFill>
      <xdr:spPr bwMode="auto">
        <a:xfrm>
          <a:off x="3363595" y="26266987"/>
          <a:ext cx="596969" cy="6138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120651</xdr:colOff>
      <xdr:row>39</xdr:row>
      <xdr:rowOff>16933</xdr:rowOff>
    </xdr:from>
    <xdr:to>
      <xdr:col>4</xdr:col>
      <xdr:colOff>1122974</xdr:colOff>
      <xdr:row>39</xdr:row>
      <xdr:rowOff>660400</xdr:rowOff>
    </xdr:to>
    <xdr:pic>
      <xdr:nvPicPr>
        <xdr:cNvPr id="27" name="Picture 6" descr="straightbloc_3125_minijugs_M_20_llq.jpeg">
          <a:extLst>
            <a:ext uri="{FF2B5EF4-FFF2-40B4-BE49-F238E27FC236}">
              <a16:creationId xmlns:a16="http://schemas.microsoft.com/office/drawing/2014/main" id="{D2EB8250-2EEB-4044-A579-E7750D3F5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6271" y="24820033"/>
          <a:ext cx="1002323" cy="6434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138641</xdr:colOff>
      <xdr:row>38</xdr:row>
      <xdr:rowOff>43392</xdr:rowOff>
    </xdr:from>
    <xdr:to>
      <xdr:col>4</xdr:col>
      <xdr:colOff>1100667</xdr:colOff>
      <xdr:row>38</xdr:row>
      <xdr:rowOff>695315</xdr:rowOff>
    </xdr:to>
    <xdr:pic>
      <xdr:nvPicPr>
        <xdr:cNvPr id="28" name="Picture 7" descr="straightbloc_3126_jugs_L_20_llq.jpeg">
          <a:extLst>
            <a:ext uri="{FF2B5EF4-FFF2-40B4-BE49-F238E27FC236}">
              <a16:creationId xmlns:a16="http://schemas.microsoft.com/office/drawing/2014/main" id="{D0529AC4-F79F-4D28-ACCE-AC98BE767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" t="11134" r="3334" b="11134"/>
        <a:stretch>
          <a:fillRect/>
        </a:stretch>
      </xdr:blipFill>
      <xdr:spPr bwMode="auto">
        <a:xfrm>
          <a:off x="3194261" y="24137832"/>
          <a:ext cx="962026" cy="65192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144991</xdr:colOff>
      <xdr:row>37</xdr:row>
      <xdr:rowOff>16932</xdr:rowOff>
    </xdr:from>
    <xdr:to>
      <xdr:col>4</xdr:col>
      <xdr:colOff>1030076</xdr:colOff>
      <xdr:row>37</xdr:row>
      <xdr:rowOff>709861</xdr:rowOff>
    </xdr:to>
    <xdr:pic>
      <xdr:nvPicPr>
        <xdr:cNvPr id="29" name="Picture 8" descr="straightbloc_3127_superjugs_XL-XXL_11_llq.jpeg">
          <a:extLst>
            <a:ext uri="{FF2B5EF4-FFF2-40B4-BE49-F238E27FC236}">
              <a16:creationId xmlns:a16="http://schemas.microsoft.com/office/drawing/2014/main" id="{02EAEDA5-CB24-4635-83FD-48BC54DA5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4" b="9377"/>
        <a:stretch>
          <a:fillRect/>
        </a:stretch>
      </xdr:blipFill>
      <xdr:spPr bwMode="auto">
        <a:xfrm>
          <a:off x="3200611" y="23402712"/>
          <a:ext cx="885085" cy="6929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146050</xdr:colOff>
      <xdr:row>45</xdr:row>
      <xdr:rowOff>12699</xdr:rowOff>
    </xdr:from>
    <xdr:to>
      <xdr:col>4</xdr:col>
      <xdr:colOff>1118742</xdr:colOff>
      <xdr:row>45</xdr:row>
      <xdr:rowOff>673100</xdr:rowOff>
    </xdr:to>
    <xdr:pic>
      <xdr:nvPicPr>
        <xdr:cNvPr id="30" name="Picture 9" descr="straightbloc_3128_incutcrimps_M_30_llq.jpeg">
          <a:extLst>
            <a:ext uri="{FF2B5EF4-FFF2-40B4-BE49-F238E27FC236}">
              <a16:creationId xmlns:a16="http://schemas.microsoft.com/office/drawing/2014/main" id="{9B405E36-D321-43B5-BD3E-85818AA5F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12244" r="3555" b="12244"/>
        <a:stretch>
          <a:fillRect/>
        </a:stretch>
      </xdr:blipFill>
      <xdr:spPr bwMode="auto">
        <a:xfrm>
          <a:off x="3201670" y="29067759"/>
          <a:ext cx="972692" cy="6604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257175</xdr:colOff>
      <xdr:row>40</xdr:row>
      <xdr:rowOff>30691</xdr:rowOff>
    </xdr:from>
    <xdr:to>
      <xdr:col>4</xdr:col>
      <xdr:colOff>975473</xdr:colOff>
      <xdr:row>40</xdr:row>
      <xdr:rowOff>677334</xdr:rowOff>
    </xdr:to>
    <xdr:pic>
      <xdr:nvPicPr>
        <xdr:cNvPr id="31" name="Picture 10" descr="STRAIGHT BLOC POCKETS_33-1_llq.jpeg">
          <a:extLst>
            <a:ext uri="{FF2B5EF4-FFF2-40B4-BE49-F238E27FC236}">
              <a16:creationId xmlns:a16="http://schemas.microsoft.com/office/drawing/2014/main" id="{ED9673DA-1FF8-4522-8EC7-C2731C20B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05" b="5505"/>
        <a:stretch>
          <a:fillRect/>
        </a:stretch>
      </xdr:blipFill>
      <xdr:spPr bwMode="auto">
        <a:xfrm>
          <a:off x="3312795" y="25542451"/>
          <a:ext cx="718298" cy="6466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135466</xdr:colOff>
      <xdr:row>33</xdr:row>
      <xdr:rowOff>14816</xdr:rowOff>
    </xdr:from>
    <xdr:to>
      <xdr:col>4</xdr:col>
      <xdr:colOff>1282585</xdr:colOff>
      <xdr:row>33</xdr:row>
      <xdr:rowOff>661162</xdr:rowOff>
    </xdr:to>
    <xdr:pic>
      <xdr:nvPicPr>
        <xdr:cNvPr id="68" name="Picture 11" descr="straightbloc_3133_features_XXL_2llq.jpeg">
          <a:extLst>
            <a:ext uri="{FF2B5EF4-FFF2-40B4-BE49-F238E27FC236}">
              <a16:creationId xmlns:a16="http://schemas.microsoft.com/office/drawing/2014/main" id="{1A315176-EFEA-4532-87BB-D0805257A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" t="12604" b="12604"/>
        <a:stretch>
          <a:fillRect/>
        </a:stretch>
      </xdr:blipFill>
      <xdr:spPr bwMode="auto">
        <a:xfrm>
          <a:off x="3191086" y="20565956"/>
          <a:ext cx="1109019" cy="6463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324908</xdr:colOff>
      <xdr:row>32</xdr:row>
      <xdr:rowOff>135466</xdr:rowOff>
    </xdr:from>
    <xdr:to>
      <xdr:col>4</xdr:col>
      <xdr:colOff>1103060</xdr:colOff>
      <xdr:row>32</xdr:row>
      <xdr:rowOff>643467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3A658226-B224-49FD-A80F-2465FB603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528" y="19977946"/>
          <a:ext cx="768627" cy="508001"/>
        </a:xfrm>
        <a:prstGeom prst="rect">
          <a:avLst/>
        </a:prstGeom>
      </xdr:spPr>
    </xdr:pic>
    <xdr:clientData/>
  </xdr:twoCellAnchor>
  <xdr:twoCellAnchor editAs="oneCell">
    <xdr:from>
      <xdr:col>4</xdr:col>
      <xdr:colOff>134408</xdr:colOff>
      <xdr:row>34</xdr:row>
      <xdr:rowOff>110065</xdr:rowOff>
    </xdr:from>
    <xdr:to>
      <xdr:col>4</xdr:col>
      <xdr:colOff>1139398</xdr:colOff>
      <xdr:row>34</xdr:row>
      <xdr:rowOff>664478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6EACB5D2-E88D-4A5A-9C5A-34E723BC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028" y="21369865"/>
          <a:ext cx="1001815" cy="551238"/>
        </a:xfrm>
        <a:prstGeom prst="rect">
          <a:avLst/>
        </a:prstGeom>
      </xdr:spPr>
    </xdr:pic>
    <xdr:clientData/>
  </xdr:twoCellAnchor>
  <xdr:twoCellAnchor editAs="oneCell">
    <xdr:from>
      <xdr:col>4</xdr:col>
      <xdr:colOff>164042</xdr:colOff>
      <xdr:row>35</xdr:row>
      <xdr:rowOff>50800</xdr:rowOff>
    </xdr:from>
    <xdr:to>
      <xdr:col>4</xdr:col>
      <xdr:colOff>1066800</xdr:colOff>
      <xdr:row>35</xdr:row>
      <xdr:rowOff>669441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8723828-B39A-45C9-98A6-445FA38CA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662" y="22019260"/>
          <a:ext cx="902758" cy="618641"/>
        </a:xfrm>
        <a:prstGeom prst="rect">
          <a:avLst/>
        </a:prstGeom>
      </xdr:spPr>
    </xdr:pic>
    <xdr:clientData/>
  </xdr:twoCellAnchor>
  <xdr:twoCellAnchor editAs="oneCell">
    <xdr:from>
      <xdr:col>4</xdr:col>
      <xdr:colOff>210607</xdr:colOff>
      <xdr:row>36</xdr:row>
      <xdr:rowOff>84666</xdr:rowOff>
    </xdr:from>
    <xdr:to>
      <xdr:col>4</xdr:col>
      <xdr:colOff>1025525</xdr:colOff>
      <xdr:row>36</xdr:row>
      <xdr:rowOff>669225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B4F0F0A6-980A-4502-94D5-97DB30FB8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6227" y="22761786"/>
          <a:ext cx="805393" cy="584559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8</xdr:row>
      <xdr:rowOff>12700</xdr:rowOff>
    </xdr:from>
    <xdr:to>
      <xdr:col>4</xdr:col>
      <xdr:colOff>990600</xdr:colOff>
      <xdr:row>8</xdr:row>
      <xdr:rowOff>663575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5CCCF168-82B7-45B5-8201-335343B17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0" y="2710180"/>
          <a:ext cx="647700" cy="647700"/>
        </a:xfrm>
        <a:prstGeom prst="rect">
          <a:avLst/>
        </a:prstGeom>
      </xdr:spPr>
    </xdr:pic>
    <xdr:clientData/>
  </xdr:twoCellAnchor>
  <xdr:twoCellAnchor>
    <xdr:from>
      <xdr:col>4</xdr:col>
      <xdr:colOff>203199</xdr:colOff>
      <xdr:row>47</xdr:row>
      <xdr:rowOff>41647</xdr:rowOff>
    </xdr:from>
    <xdr:to>
      <xdr:col>4</xdr:col>
      <xdr:colOff>1086196</xdr:colOff>
      <xdr:row>47</xdr:row>
      <xdr:rowOff>705104</xdr:rowOff>
    </xdr:to>
    <xdr:pic>
      <xdr:nvPicPr>
        <xdr:cNvPr id="76" name="Picture 12" descr="Grafik 97">
          <a:extLst>
            <a:ext uri="{FF2B5EF4-FFF2-40B4-BE49-F238E27FC236}">
              <a16:creationId xmlns:a16="http://schemas.microsoft.com/office/drawing/2014/main" id="{0ED588EC-F943-4AA6-81E3-4E626E017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3363" y="32008172"/>
          <a:ext cx="882997" cy="3205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222250</xdr:colOff>
      <xdr:row>48</xdr:row>
      <xdr:rowOff>25401</xdr:rowOff>
    </xdr:from>
    <xdr:to>
      <xdr:col>4</xdr:col>
      <xdr:colOff>1078700</xdr:colOff>
      <xdr:row>48</xdr:row>
      <xdr:rowOff>673101</xdr:rowOff>
    </xdr:to>
    <xdr:pic>
      <xdr:nvPicPr>
        <xdr:cNvPr id="77" name="Picture 13" descr="Grafik 96">
          <a:extLst>
            <a:ext uri="{FF2B5EF4-FFF2-40B4-BE49-F238E27FC236}">
              <a16:creationId xmlns:a16="http://schemas.microsoft.com/office/drawing/2014/main" id="{D825CF8F-A141-4C8D-A8A4-DE51F55E4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2414" y="32354188"/>
          <a:ext cx="856450" cy="350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270934</xdr:colOff>
      <xdr:row>15</xdr:row>
      <xdr:rowOff>16934</xdr:rowOff>
    </xdr:from>
    <xdr:to>
      <xdr:col>4</xdr:col>
      <xdr:colOff>1100667</xdr:colOff>
      <xdr:row>15</xdr:row>
      <xdr:rowOff>644851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19B006CD-84A9-4341-CD92-056CC4877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267" y="8500534"/>
          <a:ext cx="829733" cy="621567"/>
        </a:xfrm>
        <a:prstGeom prst="rect">
          <a:avLst/>
        </a:prstGeom>
      </xdr:spPr>
    </xdr:pic>
    <xdr:clientData/>
  </xdr:twoCellAnchor>
  <xdr:twoCellAnchor editAs="oneCell">
    <xdr:from>
      <xdr:col>4</xdr:col>
      <xdr:colOff>302399</xdr:colOff>
      <xdr:row>16</xdr:row>
      <xdr:rowOff>14533</xdr:rowOff>
    </xdr:from>
    <xdr:to>
      <xdr:col>4</xdr:col>
      <xdr:colOff>1196151</xdr:colOff>
      <xdr:row>16</xdr:row>
      <xdr:rowOff>681013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E8A995D-5C88-08E9-21A3-3BB4EAB62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1732" y="9192400"/>
          <a:ext cx="890577" cy="6797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20</xdr:row>
      <xdr:rowOff>89305</xdr:rowOff>
    </xdr:from>
    <xdr:to>
      <xdr:col>3</xdr:col>
      <xdr:colOff>1016000</xdr:colOff>
      <xdr:row>20</xdr:row>
      <xdr:rowOff>640611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41AB7E10-09BF-41F6-8CCB-4F9DF1DF8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80660" y="12601345"/>
          <a:ext cx="825500" cy="551306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19</xdr:row>
      <xdr:rowOff>72431</xdr:rowOff>
    </xdr:from>
    <xdr:to>
      <xdr:col>3</xdr:col>
      <xdr:colOff>942975</xdr:colOff>
      <xdr:row>19</xdr:row>
      <xdr:rowOff>656721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BCD8967A-7D28-4263-9A1B-625991140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6860" y="11898671"/>
          <a:ext cx="676275" cy="58429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13</xdr:row>
      <xdr:rowOff>49719</xdr:rowOff>
    </xdr:from>
    <xdr:to>
      <xdr:col>3</xdr:col>
      <xdr:colOff>939800</xdr:colOff>
      <xdr:row>13</xdr:row>
      <xdr:rowOff>652834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BBF9B969-A66F-476E-86F2-95E049134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17160" y="7761159"/>
          <a:ext cx="812800" cy="603115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14</xdr:row>
      <xdr:rowOff>53321</xdr:rowOff>
    </xdr:from>
    <xdr:to>
      <xdr:col>4</xdr:col>
      <xdr:colOff>0</xdr:colOff>
      <xdr:row>14</xdr:row>
      <xdr:rowOff>580416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7BFF9DD-29F6-44AB-9EA6-427385784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53660" y="8450561"/>
          <a:ext cx="988060" cy="527095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15</xdr:row>
      <xdr:rowOff>46296</xdr:rowOff>
    </xdr:from>
    <xdr:to>
      <xdr:col>4</xdr:col>
      <xdr:colOff>0</xdr:colOff>
      <xdr:row>15</xdr:row>
      <xdr:rowOff>634999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4F4EB3B2-1007-4B19-A86F-FC099B62C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53660" y="9129336"/>
          <a:ext cx="988060" cy="588703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203201</xdr:colOff>
      <xdr:row>12</xdr:row>
      <xdr:rowOff>39310</xdr:rowOff>
    </xdr:from>
    <xdr:to>
      <xdr:col>4</xdr:col>
      <xdr:colOff>1</xdr:colOff>
      <xdr:row>12</xdr:row>
      <xdr:rowOff>620335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4A9901D7-8141-44FA-BB61-95738A93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93361" y="7064950"/>
          <a:ext cx="84836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16</xdr:row>
      <xdr:rowOff>11980</xdr:rowOff>
    </xdr:from>
    <xdr:to>
      <xdr:col>3</xdr:col>
      <xdr:colOff>815975</xdr:colOff>
      <xdr:row>16</xdr:row>
      <xdr:rowOff>676524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1FC40A3B-FA8F-4E38-88DF-E0E93C2E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04460" y="9780820"/>
          <a:ext cx="701675" cy="664544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17</xdr:row>
      <xdr:rowOff>58366</xdr:rowOff>
    </xdr:from>
    <xdr:to>
      <xdr:col>3</xdr:col>
      <xdr:colOff>914400</xdr:colOff>
      <xdr:row>17</xdr:row>
      <xdr:rowOff>650132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5D1418B1-00FC-49ED-9E3E-C991F8D4F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04461" y="10513006"/>
          <a:ext cx="800099" cy="591766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11</xdr:row>
      <xdr:rowOff>270934</xdr:rowOff>
    </xdr:from>
    <xdr:to>
      <xdr:col>3</xdr:col>
      <xdr:colOff>969177</xdr:colOff>
      <xdr:row>11</xdr:row>
      <xdr:rowOff>901700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6C5DF472-03AB-47C3-AD49-9A2C130AC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17160" y="6168814"/>
          <a:ext cx="842177" cy="630766"/>
        </a:xfrm>
        <a:prstGeom prst="rect">
          <a:avLst/>
        </a:prstGeom>
      </xdr:spPr>
    </xdr:pic>
    <xdr:clientData/>
  </xdr:twoCellAnchor>
  <xdr:twoCellAnchor editAs="oneCell">
    <xdr:from>
      <xdr:col>3</xdr:col>
      <xdr:colOff>199846</xdr:colOff>
      <xdr:row>10</xdr:row>
      <xdr:rowOff>50800</xdr:rowOff>
    </xdr:from>
    <xdr:to>
      <xdr:col>3</xdr:col>
      <xdr:colOff>889000</xdr:colOff>
      <xdr:row>10</xdr:row>
      <xdr:rowOff>1086974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E1C865DF-CF19-45DF-8768-B5135F291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02937" y="4853709"/>
          <a:ext cx="689154" cy="1036174"/>
        </a:xfrm>
        <a:prstGeom prst="rect">
          <a:avLst/>
        </a:prstGeom>
      </xdr:spPr>
    </xdr:pic>
    <xdr:clientData/>
  </xdr:twoCellAnchor>
  <xdr:twoCellAnchor editAs="oneCell">
    <xdr:from>
      <xdr:col>3</xdr:col>
      <xdr:colOff>225246</xdr:colOff>
      <xdr:row>9</xdr:row>
      <xdr:rowOff>65462</xdr:rowOff>
    </xdr:from>
    <xdr:to>
      <xdr:col>3</xdr:col>
      <xdr:colOff>914400</xdr:colOff>
      <xdr:row>9</xdr:row>
      <xdr:rowOff>1072311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15181A0-44BA-4D09-888A-0A6A02D9D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15406" y="3707822"/>
          <a:ext cx="689154" cy="1006849"/>
        </a:xfrm>
        <a:prstGeom prst="rect">
          <a:avLst/>
        </a:prstGeom>
      </xdr:spPr>
    </xdr:pic>
    <xdr:clientData/>
  </xdr:twoCellAnchor>
  <xdr:twoCellAnchor editAs="oneCell">
    <xdr:from>
      <xdr:col>3</xdr:col>
      <xdr:colOff>209916</xdr:colOff>
      <xdr:row>8</xdr:row>
      <xdr:rowOff>63500</xdr:rowOff>
    </xdr:from>
    <xdr:to>
      <xdr:col>3</xdr:col>
      <xdr:colOff>853530</xdr:colOff>
      <xdr:row>8</xdr:row>
      <xdr:rowOff>1099674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512770DA-2026-4008-A048-B2A92EE5A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13007" y="2603500"/>
          <a:ext cx="643614" cy="1036174"/>
        </a:xfrm>
        <a:prstGeom prst="rect">
          <a:avLst/>
        </a:prstGeom>
      </xdr:spPr>
    </xdr:pic>
    <xdr:clientData/>
  </xdr:twoCellAnchor>
  <xdr:twoCellAnchor editAs="oneCell">
    <xdr:from>
      <xdr:col>3</xdr:col>
      <xdr:colOff>206564</xdr:colOff>
      <xdr:row>22</xdr:row>
      <xdr:rowOff>63500</xdr:rowOff>
    </xdr:from>
    <xdr:to>
      <xdr:col>3</xdr:col>
      <xdr:colOff>812790</xdr:colOff>
      <xdr:row>22</xdr:row>
      <xdr:rowOff>1099674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2B0FBC68-C686-4E8D-9C64-78973BF12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09655" y="14495318"/>
          <a:ext cx="606226" cy="1036174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21</xdr:row>
      <xdr:rowOff>122632</xdr:rowOff>
    </xdr:from>
    <xdr:to>
      <xdr:col>3</xdr:col>
      <xdr:colOff>866954</xdr:colOff>
      <xdr:row>21</xdr:row>
      <xdr:rowOff>1065942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AFB61FBB-3D79-4828-96D1-E29EF2BB4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17391" y="13422996"/>
          <a:ext cx="752654" cy="94331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23</xdr:row>
      <xdr:rowOff>77091</xdr:rowOff>
    </xdr:from>
    <xdr:to>
      <xdr:col>3</xdr:col>
      <xdr:colOff>838200</xdr:colOff>
      <xdr:row>23</xdr:row>
      <xdr:rowOff>627424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FC2330CF-3212-4B3B-B632-962EC3554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02860" y="15530451"/>
          <a:ext cx="825500" cy="550333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24</xdr:row>
      <xdr:rowOff>64391</xdr:rowOff>
    </xdr:from>
    <xdr:to>
      <xdr:col>3</xdr:col>
      <xdr:colOff>914400</xdr:colOff>
      <xdr:row>24</xdr:row>
      <xdr:rowOff>614724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C97792C0-1CCF-410F-807E-DD8D2D11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79060" y="16203551"/>
          <a:ext cx="825500" cy="550333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25</xdr:row>
      <xdr:rowOff>51691</xdr:rowOff>
    </xdr:from>
    <xdr:to>
      <xdr:col>3</xdr:col>
      <xdr:colOff>952500</xdr:colOff>
      <xdr:row>25</xdr:row>
      <xdr:rowOff>602024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F1D343F1-61EF-4520-94D0-EE38F5E7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17160" y="16876651"/>
          <a:ext cx="825500" cy="550333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165100</xdr:colOff>
      <xdr:row>18</xdr:row>
      <xdr:rowOff>66059</xdr:rowOff>
    </xdr:from>
    <xdr:to>
      <xdr:col>4</xdr:col>
      <xdr:colOff>1932</xdr:colOff>
      <xdr:row>18</xdr:row>
      <xdr:rowOff>635000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89FD80FC-0328-4FD8-ADE6-5A533F098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55260" y="11206499"/>
          <a:ext cx="888392" cy="5689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404311</xdr:colOff>
      <xdr:row>9</xdr:row>
      <xdr:rowOff>29520</xdr:rowOff>
    </xdr:from>
    <xdr:to>
      <xdr:col>6</xdr:col>
      <xdr:colOff>14277</xdr:colOff>
      <xdr:row>10</xdr:row>
      <xdr:rowOff>5405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8AF4F542-BB44-43A4-A762-276ECFCE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0371" y="3229920"/>
          <a:ext cx="852026" cy="661685"/>
        </a:xfrm>
        <a:prstGeom prst="rect">
          <a:avLst/>
        </a:prstGeom>
      </xdr:spPr>
    </xdr:pic>
    <xdr:clientData/>
  </xdr:twoCellAnchor>
  <xdr:twoCellAnchor editAs="oneCell">
    <xdr:from>
      <xdr:col>5</xdr:col>
      <xdr:colOff>431800</xdr:colOff>
      <xdr:row>8</xdr:row>
      <xdr:rowOff>16935</xdr:rowOff>
    </xdr:from>
    <xdr:to>
      <xdr:col>6</xdr:col>
      <xdr:colOff>7463</xdr:colOff>
      <xdr:row>8</xdr:row>
      <xdr:rowOff>660401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A34ED006-01F7-42F8-9E3C-105EE7A69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860" y="2531535"/>
          <a:ext cx="817723" cy="643466"/>
        </a:xfrm>
        <a:prstGeom prst="rect">
          <a:avLst/>
        </a:prstGeom>
      </xdr:spPr>
    </xdr:pic>
    <xdr:clientData/>
  </xdr:twoCellAnchor>
  <xdr:twoCellAnchor editAs="oneCell">
    <xdr:from>
      <xdr:col>5</xdr:col>
      <xdr:colOff>391173</xdr:colOff>
      <xdr:row>12</xdr:row>
      <xdr:rowOff>20744</xdr:rowOff>
    </xdr:from>
    <xdr:to>
      <xdr:col>6</xdr:col>
      <xdr:colOff>5169</xdr:colOff>
      <xdr:row>12</xdr:row>
      <xdr:rowOff>674593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C357E278-CD76-49D5-A73F-576FF29C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7233" y="5278544"/>
          <a:ext cx="856056" cy="653849"/>
        </a:xfrm>
        <a:prstGeom prst="rect">
          <a:avLst/>
        </a:prstGeom>
      </xdr:spPr>
    </xdr:pic>
    <xdr:clientData/>
  </xdr:twoCellAnchor>
  <xdr:twoCellAnchor editAs="oneCell">
    <xdr:from>
      <xdr:col>5</xdr:col>
      <xdr:colOff>438417</xdr:colOff>
      <xdr:row>13</xdr:row>
      <xdr:rowOff>20744</xdr:rowOff>
    </xdr:from>
    <xdr:to>
      <xdr:col>6</xdr:col>
      <xdr:colOff>34072</xdr:colOff>
      <xdr:row>13</xdr:row>
      <xdr:rowOff>662425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A1D6E310-684E-4335-8814-2C3C12757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4477" y="5964344"/>
          <a:ext cx="837715" cy="641681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10</xdr:row>
      <xdr:rowOff>29634</xdr:rowOff>
    </xdr:from>
    <xdr:ext cx="964197" cy="643466"/>
    <xdr:pic>
      <xdr:nvPicPr>
        <xdr:cNvPr id="76" name="Grafik 75">
          <a:extLst>
            <a:ext uri="{FF2B5EF4-FFF2-40B4-BE49-F238E27FC236}">
              <a16:creationId xmlns:a16="http://schemas.microsoft.com/office/drawing/2014/main" id="{97C95B42-D11B-46F7-A10D-39469B30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060" y="3915834"/>
          <a:ext cx="964197" cy="643466"/>
        </a:xfrm>
        <a:prstGeom prst="rect">
          <a:avLst/>
        </a:prstGeom>
      </xdr:spPr>
    </xdr:pic>
    <xdr:clientData/>
  </xdr:oneCellAnchor>
  <xdr:oneCellAnchor>
    <xdr:from>
      <xdr:col>5</xdr:col>
      <xdr:colOff>27544</xdr:colOff>
      <xdr:row>11</xdr:row>
      <xdr:rowOff>21052</xdr:rowOff>
    </xdr:from>
    <xdr:ext cx="998500" cy="661685"/>
    <xdr:pic>
      <xdr:nvPicPr>
        <xdr:cNvPr id="77" name="Grafik 76">
          <a:extLst>
            <a:ext uri="{FF2B5EF4-FFF2-40B4-BE49-F238E27FC236}">
              <a16:creationId xmlns:a16="http://schemas.microsoft.com/office/drawing/2014/main" id="{A839D620-4863-4C96-8B12-0FC94653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3604" y="4593052"/>
          <a:ext cx="998500" cy="661685"/>
        </a:xfrm>
        <a:prstGeom prst="rect">
          <a:avLst/>
        </a:prstGeom>
      </xdr:spPr>
    </xdr:pic>
    <xdr:clientData/>
  </xdr:oneCellAnchor>
  <xdr:twoCellAnchor editAs="oneCell">
    <xdr:from>
      <xdr:col>5</xdr:col>
      <xdr:colOff>66927</xdr:colOff>
      <xdr:row>10</xdr:row>
      <xdr:rowOff>381859</xdr:rowOff>
    </xdr:from>
    <xdr:to>
      <xdr:col>5</xdr:col>
      <xdr:colOff>244335</xdr:colOff>
      <xdr:row>10</xdr:row>
      <xdr:rowOff>621764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BCA58953-9C04-46BC-8961-3D5A2103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2987" y="4268059"/>
          <a:ext cx="177408" cy="239905"/>
        </a:xfrm>
        <a:prstGeom prst="rect">
          <a:avLst/>
        </a:prstGeom>
      </xdr:spPr>
    </xdr:pic>
    <xdr:clientData/>
  </xdr:twoCellAnchor>
  <xdr:twoCellAnchor editAs="oneCell">
    <xdr:from>
      <xdr:col>5</xdr:col>
      <xdr:colOff>790828</xdr:colOff>
      <xdr:row>10</xdr:row>
      <xdr:rowOff>136327</xdr:rowOff>
    </xdr:from>
    <xdr:to>
      <xdr:col>6</xdr:col>
      <xdr:colOff>10368</xdr:colOff>
      <xdr:row>10</xdr:row>
      <xdr:rowOff>491142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2BDFF686-9541-4533-A4AB-924BEBBC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888" y="4022527"/>
          <a:ext cx="461600" cy="354815"/>
        </a:xfrm>
        <a:prstGeom prst="rect">
          <a:avLst/>
        </a:prstGeom>
      </xdr:spPr>
    </xdr:pic>
    <xdr:clientData/>
  </xdr:twoCellAnchor>
  <xdr:twoCellAnchor editAs="oneCell">
    <xdr:from>
      <xdr:col>5</xdr:col>
      <xdr:colOff>727327</xdr:colOff>
      <xdr:row>11</xdr:row>
      <xdr:rowOff>110927</xdr:rowOff>
    </xdr:from>
    <xdr:to>
      <xdr:col>5</xdr:col>
      <xdr:colOff>1207343</xdr:colOff>
      <xdr:row>11</xdr:row>
      <xdr:rowOff>433621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E85FCED0-D7C7-4905-B2D1-2A52AD600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3387" y="4682927"/>
          <a:ext cx="480016" cy="322694"/>
        </a:xfrm>
        <a:prstGeom prst="rect">
          <a:avLst/>
        </a:prstGeom>
      </xdr:spPr>
    </xdr:pic>
    <xdr:clientData/>
  </xdr:twoCellAnchor>
  <xdr:twoCellAnchor editAs="oneCell">
    <xdr:from>
      <xdr:col>5</xdr:col>
      <xdr:colOff>774701</xdr:colOff>
      <xdr:row>11</xdr:row>
      <xdr:rowOff>397558</xdr:rowOff>
    </xdr:from>
    <xdr:to>
      <xdr:col>5</xdr:col>
      <xdr:colOff>1092201</xdr:colOff>
      <xdr:row>11</xdr:row>
      <xdr:rowOff>609599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8C160169-AB33-4DBB-B0FE-08131769D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0761" y="4969558"/>
          <a:ext cx="317500" cy="212041"/>
        </a:xfrm>
        <a:prstGeom prst="rect">
          <a:avLst/>
        </a:prstGeom>
      </xdr:spPr>
    </xdr:pic>
    <xdr:clientData/>
  </xdr:twoCellAnchor>
  <xdr:twoCellAnchor editAs="oneCell">
    <xdr:from>
      <xdr:col>5</xdr:col>
      <xdr:colOff>177800</xdr:colOff>
      <xdr:row>11</xdr:row>
      <xdr:rowOff>395112</xdr:rowOff>
    </xdr:from>
    <xdr:to>
      <xdr:col>5</xdr:col>
      <xdr:colOff>404987</xdr:colOff>
      <xdr:row>11</xdr:row>
      <xdr:rowOff>622299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28C4188A-5D21-41D3-BFC8-06B5A2194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860" y="4967112"/>
          <a:ext cx="227187" cy="227187"/>
        </a:xfrm>
        <a:prstGeom prst="rect">
          <a:avLst/>
        </a:prstGeom>
      </xdr:spPr>
    </xdr:pic>
    <xdr:clientData/>
  </xdr:twoCellAnchor>
  <xdr:twoCellAnchor editAs="oneCell">
    <xdr:from>
      <xdr:col>5</xdr:col>
      <xdr:colOff>787401</xdr:colOff>
      <xdr:row>10</xdr:row>
      <xdr:rowOff>448358</xdr:rowOff>
    </xdr:from>
    <xdr:to>
      <xdr:col>5</xdr:col>
      <xdr:colOff>1104901</xdr:colOff>
      <xdr:row>10</xdr:row>
      <xdr:rowOff>660399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A6F05F8D-C4C1-45AE-828A-CF70EBD2F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3461" y="4334558"/>
          <a:ext cx="317500" cy="212041"/>
        </a:xfrm>
        <a:prstGeom prst="rect">
          <a:avLst/>
        </a:prstGeom>
      </xdr:spPr>
    </xdr:pic>
    <xdr:clientData/>
  </xdr:twoCellAnchor>
  <xdr:twoCellAnchor editAs="oneCell">
    <xdr:from>
      <xdr:col>5</xdr:col>
      <xdr:colOff>263241</xdr:colOff>
      <xdr:row>19</xdr:row>
      <xdr:rowOff>67866</xdr:rowOff>
    </xdr:from>
    <xdr:to>
      <xdr:col>5</xdr:col>
      <xdr:colOff>1028654</xdr:colOff>
      <xdr:row>19</xdr:row>
      <xdr:rowOff>578687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AF6460DC-54DA-4019-A917-2D4FE7294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9301" y="10644426"/>
          <a:ext cx="765413" cy="510821"/>
        </a:xfrm>
        <a:prstGeom prst="rect">
          <a:avLst/>
        </a:prstGeom>
      </xdr:spPr>
    </xdr:pic>
    <xdr:clientData/>
  </xdr:twoCellAnchor>
  <xdr:twoCellAnchor editAs="oneCell">
    <xdr:from>
      <xdr:col>5</xdr:col>
      <xdr:colOff>348674</xdr:colOff>
      <xdr:row>20</xdr:row>
      <xdr:rowOff>111050</xdr:rowOff>
    </xdr:from>
    <xdr:to>
      <xdr:col>5</xdr:col>
      <xdr:colOff>1026344</xdr:colOff>
      <xdr:row>20</xdr:row>
      <xdr:rowOff>563300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16594E16-764A-42FC-98FB-4BFCCC4DF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734" y="11373410"/>
          <a:ext cx="677670" cy="452250"/>
        </a:xfrm>
        <a:prstGeom prst="rect">
          <a:avLst/>
        </a:prstGeom>
      </xdr:spPr>
    </xdr:pic>
    <xdr:clientData/>
  </xdr:twoCellAnchor>
  <xdr:twoCellAnchor editAs="oneCell">
    <xdr:from>
      <xdr:col>5</xdr:col>
      <xdr:colOff>248512</xdr:colOff>
      <xdr:row>26</xdr:row>
      <xdr:rowOff>45006</xdr:rowOff>
    </xdr:from>
    <xdr:to>
      <xdr:col>5</xdr:col>
      <xdr:colOff>1182726</xdr:colOff>
      <xdr:row>26</xdr:row>
      <xdr:rowOff>668463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13049A6D-0169-4E0C-BF95-2D2F3AB0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4572" y="15422166"/>
          <a:ext cx="934214" cy="623457"/>
        </a:xfrm>
        <a:prstGeom prst="rect">
          <a:avLst/>
        </a:prstGeom>
      </xdr:spPr>
    </xdr:pic>
    <xdr:clientData/>
  </xdr:twoCellAnchor>
  <xdr:twoCellAnchor editAs="oneCell">
    <xdr:from>
      <xdr:col>5</xdr:col>
      <xdr:colOff>343537</xdr:colOff>
      <xdr:row>24</xdr:row>
      <xdr:rowOff>186697</xdr:rowOff>
    </xdr:from>
    <xdr:to>
      <xdr:col>5</xdr:col>
      <xdr:colOff>898182</xdr:colOff>
      <xdr:row>24</xdr:row>
      <xdr:rowOff>602012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823F2C51-4A87-482F-BF3F-F800BEC7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9597" y="14192257"/>
          <a:ext cx="554645" cy="415315"/>
        </a:xfrm>
        <a:prstGeom prst="rect">
          <a:avLst/>
        </a:prstGeom>
      </xdr:spPr>
    </xdr:pic>
    <xdr:clientData/>
  </xdr:twoCellAnchor>
  <xdr:twoCellAnchor editAs="oneCell">
    <xdr:from>
      <xdr:col>5</xdr:col>
      <xdr:colOff>282213</xdr:colOff>
      <xdr:row>25</xdr:row>
      <xdr:rowOff>39843</xdr:rowOff>
    </xdr:from>
    <xdr:to>
      <xdr:col>5</xdr:col>
      <xdr:colOff>1083230</xdr:colOff>
      <xdr:row>25</xdr:row>
      <xdr:rowOff>639640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0074900E-E70D-4550-A55B-8DC25612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273" y="14731203"/>
          <a:ext cx="801017" cy="599797"/>
        </a:xfrm>
        <a:prstGeom prst="rect">
          <a:avLst/>
        </a:prstGeom>
      </xdr:spPr>
    </xdr:pic>
    <xdr:clientData/>
  </xdr:twoCellAnchor>
  <xdr:twoCellAnchor editAs="oneCell">
    <xdr:from>
      <xdr:col>5</xdr:col>
      <xdr:colOff>681449</xdr:colOff>
      <xdr:row>27</xdr:row>
      <xdr:rowOff>116901</xdr:rowOff>
    </xdr:from>
    <xdr:to>
      <xdr:col>5</xdr:col>
      <xdr:colOff>1078183</xdr:colOff>
      <xdr:row>27</xdr:row>
      <xdr:rowOff>629911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61481CFB-23CF-4C5D-9940-734CC726E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509" y="16179861"/>
          <a:ext cx="396734" cy="513010"/>
        </a:xfrm>
        <a:prstGeom prst="rect">
          <a:avLst/>
        </a:prstGeom>
      </xdr:spPr>
    </xdr:pic>
    <xdr:clientData/>
  </xdr:twoCellAnchor>
  <xdr:twoCellAnchor editAs="oneCell">
    <xdr:from>
      <xdr:col>5</xdr:col>
      <xdr:colOff>271611</xdr:colOff>
      <xdr:row>27</xdr:row>
      <xdr:rowOff>118936</xdr:rowOff>
    </xdr:from>
    <xdr:to>
      <xdr:col>5</xdr:col>
      <xdr:colOff>668345</xdr:colOff>
      <xdr:row>27</xdr:row>
      <xdr:rowOff>631946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E2A5A023-2BC4-494D-9EB6-803719E14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7671" y="16181896"/>
          <a:ext cx="396734" cy="513010"/>
        </a:xfrm>
        <a:prstGeom prst="rect">
          <a:avLst/>
        </a:prstGeom>
      </xdr:spPr>
    </xdr:pic>
    <xdr:clientData/>
  </xdr:twoCellAnchor>
  <xdr:twoCellAnchor editAs="oneCell">
    <xdr:from>
      <xdr:col>5</xdr:col>
      <xdr:colOff>424011</xdr:colOff>
      <xdr:row>28</xdr:row>
      <xdr:rowOff>10089</xdr:rowOff>
    </xdr:from>
    <xdr:to>
      <xdr:col>5</xdr:col>
      <xdr:colOff>982743</xdr:colOff>
      <xdr:row>28</xdr:row>
      <xdr:rowOff>654724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B38794B4-8D13-48FC-8785-2E68AAFA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071" y="16758849"/>
          <a:ext cx="558732" cy="644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481659</xdr:colOff>
      <xdr:row>18</xdr:row>
      <xdr:rowOff>165101</xdr:rowOff>
    </xdr:from>
    <xdr:to>
      <xdr:col>5</xdr:col>
      <xdr:colOff>768484</xdr:colOff>
      <xdr:row>18</xdr:row>
      <xdr:rowOff>609601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BE9F2A09-B1E0-4286-9F5F-94603DD3B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719" y="10055861"/>
          <a:ext cx="286825" cy="44450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21</xdr:row>
      <xdr:rowOff>144404</xdr:rowOff>
    </xdr:from>
    <xdr:to>
      <xdr:col>5</xdr:col>
      <xdr:colOff>941412</xdr:colOff>
      <xdr:row>21</xdr:row>
      <xdr:rowOff>569562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EAD6CAB6-D774-4C36-82C2-8A79BC51C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0860" y="12092564"/>
          <a:ext cx="636612" cy="425158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22</xdr:row>
      <xdr:rowOff>127472</xdr:rowOff>
    </xdr:from>
    <xdr:to>
      <xdr:col>5</xdr:col>
      <xdr:colOff>1179605</xdr:colOff>
      <xdr:row>22</xdr:row>
      <xdr:rowOff>589191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AFC939E5-521B-47A3-B0A8-1E2B86F14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6560" y="12761432"/>
          <a:ext cx="989105" cy="461719"/>
        </a:xfrm>
        <a:prstGeom prst="rect">
          <a:avLst/>
        </a:prstGeom>
      </xdr:spPr>
    </xdr:pic>
    <xdr:clientData/>
  </xdr:twoCellAnchor>
  <xdr:twoCellAnchor editAs="oneCell">
    <xdr:from>
      <xdr:col>5</xdr:col>
      <xdr:colOff>393700</xdr:colOff>
      <xdr:row>23</xdr:row>
      <xdr:rowOff>148637</xdr:rowOff>
    </xdr:from>
    <xdr:to>
      <xdr:col>5</xdr:col>
      <xdr:colOff>827436</xdr:colOff>
      <xdr:row>23</xdr:row>
      <xdr:rowOff>582373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383C2B14-D53C-4A67-8845-816700F1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9760" y="13468397"/>
          <a:ext cx="433736" cy="433736"/>
        </a:xfrm>
        <a:prstGeom prst="rect">
          <a:avLst/>
        </a:prstGeom>
      </xdr:spPr>
    </xdr:pic>
    <xdr:clientData/>
  </xdr:twoCellAnchor>
  <xdr:twoCellAnchor editAs="oneCell">
    <xdr:from>
      <xdr:col>5</xdr:col>
      <xdr:colOff>405813</xdr:colOff>
      <xdr:row>55</xdr:row>
      <xdr:rowOff>128386</xdr:rowOff>
    </xdr:from>
    <xdr:to>
      <xdr:col>5</xdr:col>
      <xdr:colOff>1208339</xdr:colOff>
      <xdr:row>55</xdr:row>
      <xdr:rowOff>663960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315BC694-60CB-4826-8051-D9453201C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73" y="35896666"/>
          <a:ext cx="802526" cy="535574"/>
        </a:xfrm>
        <a:prstGeom prst="rect">
          <a:avLst/>
        </a:prstGeom>
      </xdr:spPr>
    </xdr:pic>
    <xdr:clientData/>
  </xdr:twoCellAnchor>
  <xdr:twoCellAnchor editAs="oneCell">
    <xdr:from>
      <xdr:col>5</xdr:col>
      <xdr:colOff>544027</xdr:colOff>
      <xdr:row>54</xdr:row>
      <xdr:rowOff>214280</xdr:rowOff>
    </xdr:from>
    <xdr:to>
      <xdr:col>5</xdr:col>
      <xdr:colOff>1032793</xdr:colOff>
      <xdr:row>54</xdr:row>
      <xdr:rowOff>540463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A6B1A9DE-D14E-4BCA-80DC-E895462B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0087" y="35273900"/>
          <a:ext cx="488766" cy="326183"/>
        </a:xfrm>
        <a:prstGeom prst="rect">
          <a:avLst/>
        </a:prstGeom>
      </xdr:spPr>
    </xdr:pic>
    <xdr:clientData/>
  </xdr:twoCellAnchor>
  <xdr:twoCellAnchor editAs="oneCell">
    <xdr:from>
      <xdr:col>5</xdr:col>
      <xdr:colOff>421913</xdr:colOff>
      <xdr:row>56</xdr:row>
      <xdr:rowOff>76688</xdr:rowOff>
    </xdr:from>
    <xdr:to>
      <xdr:col>5</xdr:col>
      <xdr:colOff>1205389</xdr:colOff>
      <xdr:row>56</xdr:row>
      <xdr:rowOff>612262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7E6BDA88-968D-4888-928D-F96A93147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7973" y="36553628"/>
          <a:ext cx="783476" cy="535574"/>
        </a:xfrm>
        <a:prstGeom prst="rect">
          <a:avLst/>
        </a:prstGeom>
      </xdr:spPr>
    </xdr:pic>
    <xdr:clientData/>
  </xdr:twoCellAnchor>
  <xdr:twoCellAnchor editAs="oneCell">
    <xdr:from>
      <xdr:col>5</xdr:col>
      <xdr:colOff>432870</xdr:colOff>
      <xdr:row>57</xdr:row>
      <xdr:rowOff>133619</xdr:rowOff>
    </xdr:from>
    <xdr:to>
      <xdr:col>5</xdr:col>
      <xdr:colOff>773745</xdr:colOff>
      <xdr:row>57</xdr:row>
      <xdr:rowOff>529694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C1898BB7-D3EF-4E83-B74D-61593F24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930" y="37319219"/>
          <a:ext cx="340875" cy="396075"/>
        </a:xfrm>
        <a:prstGeom prst="rect">
          <a:avLst/>
        </a:prstGeom>
      </xdr:spPr>
    </xdr:pic>
    <xdr:clientData/>
  </xdr:twoCellAnchor>
  <xdr:twoCellAnchor editAs="oneCell">
    <xdr:from>
      <xdr:col>5</xdr:col>
      <xdr:colOff>845620</xdr:colOff>
      <xdr:row>57</xdr:row>
      <xdr:rowOff>152669</xdr:rowOff>
    </xdr:from>
    <xdr:to>
      <xdr:col>5</xdr:col>
      <xdr:colOff>1186495</xdr:colOff>
      <xdr:row>57</xdr:row>
      <xdr:rowOff>548744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5A2A27BA-C21B-47D8-912E-31E7BA97B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1680" y="37338269"/>
          <a:ext cx="340875" cy="396075"/>
        </a:xfrm>
        <a:prstGeom prst="rect">
          <a:avLst/>
        </a:prstGeom>
      </xdr:spPr>
    </xdr:pic>
    <xdr:clientData/>
  </xdr:twoCellAnchor>
  <xdr:twoCellAnchor editAs="oneCell">
    <xdr:from>
      <xdr:col>5</xdr:col>
      <xdr:colOff>623371</xdr:colOff>
      <xdr:row>58</xdr:row>
      <xdr:rowOff>81933</xdr:rowOff>
    </xdr:from>
    <xdr:to>
      <xdr:col>5</xdr:col>
      <xdr:colOff>1102897</xdr:colOff>
      <xdr:row>58</xdr:row>
      <xdr:rowOff>639111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631A491A-94E5-4303-85C8-889171E1A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9431" y="37976193"/>
          <a:ext cx="479526" cy="557178"/>
        </a:xfrm>
        <a:prstGeom prst="rect">
          <a:avLst/>
        </a:prstGeom>
      </xdr:spPr>
    </xdr:pic>
    <xdr:clientData/>
  </xdr:twoCellAnchor>
  <xdr:twoCellAnchor editAs="oneCell">
    <xdr:from>
      <xdr:col>5</xdr:col>
      <xdr:colOff>500769</xdr:colOff>
      <xdr:row>31</xdr:row>
      <xdr:rowOff>62856</xdr:rowOff>
    </xdr:from>
    <xdr:to>
      <xdr:col>5</xdr:col>
      <xdr:colOff>1003300</xdr:colOff>
      <xdr:row>31</xdr:row>
      <xdr:rowOff>636526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C0C3CBCC-9900-45E7-8CB7-9F8D8BD6F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6829" y="18869016"/>
          <a:ext cx="502531" cy="573670"/>
        </a:xfrm>
        <a:prstGeom prst="rect">
          <a:avLst/>
        </a:prstGeom>
      </xdr:spPr>
    </xdr:pic>
    <xdr:clientData/>
  </xdr:twoCellAnchor>
  <xdr:twoCellAnchor editAs="oneCell">
    <xdr:from>
      <xdr:col>5</xdr:col>
      <xdr:colOff>251849</xdr:colOff>
      <xdr:row>32</xdr:row>
      <xdr:rowOff>78096</xdr:rowOff>
    </xdr:from>
    <xdr:to>
      <xdr:col>5</xdr:col>
      <xdr:colOff>754380</xdr:colOff>
      <xdr:row>32</xdr:row>
      <xdr:rowOff>651766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D3BC1C98-27FC-4706-A961-4BD59A326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7909" y="19570056"/>
          <a:ext cx="502531" cy="573670"/>
        </a:xfrm>
        <a:prstGeom prst="rect">
          <a:avLst/>
        </a:prstGeom>
      </xdr:spPr>
    </xdr:pic>
    <xdr:clientData/>
  </xdr:twoCellAnchor>
  <xdr:twoCellAnchor editAs="oneCell">
    <xdr:from>
      <xdr:col>5</xdr:col>
      <xdr:colOff>800489</xdr:colOff>
      <xdr:row>32</xdr:row>
      <xdr:rowOff>42536</xdr:rowOff>
    </xdr:from>
    <xdr:to>
      <xdr:col>5</xdr:col>
      <xdr:colOff>1207770</xdr:colOff>
      <xdr:row>32</xdr:row>
      <xdr:rowOff>616206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9D74F896-C294-4B6D-ADBC-B11B7D6E0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6549" y="19534496"/>
          <a:ext cx="407281" cy="573670"/>
        </a:xfrm>
        <a:prstGeom prst="rect">
          <a:avLst/>
        </a:prstGeom>
      </xdr:spPr>
    </xdr:pic>
    <xdr:clientData/>
  </xdr:twoCellAnchor>
  <xdr:twoCellAnchor editAs="oneCell">
    <xdr:from>
      <xdr:col>5</xdr:col>
      <xdr:colOff>452509</xdr:colOff>
      <xdr:row>33</xdr:row>
      <xdr:rowOff>13081</xdr:rowOff>
    </xdr:from>
    <xdr:to>
      <xdr:col>5</xdr:col>
      <xdr:colOff>1030682</xdr:colOff>
      <xdr:row>33</xdr:row>
      <xdr:rowOff>673100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420D250C-A162-499B-8575-189C96AEF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8569" y="20190841"/>
          <a:ext cx="578173" cy="660019"/>
        </a:xfrm>
        <a:prstGeom prst="rect">
          <a:avLst/>
        </a:prstGeom>
      </xdr:spPr>
    </xdr:pic>
    <xdr:clientData/>
  </xdr:twoCellAnchor>
  <xdr:twoCellAnchor editAs="oneCell">
    <xdr:from>
      <xdr:col>5</xdr:col>
      <xdr:colOff>546489</xdr:colOff>
      <xdr:row>30</xdr:row>
      <xdr:rowOff>112141</xdr:rowOff>
    </xdr:from>
    <xdr:to>
      <xdr:col>5</xdr:col>
      <xdr:colOff>970703</xdr:colOff>
      <xdr:row>30</xdr:row>
      <xdr:rowOff>596407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32023A54-BA39-4BD5-A37D-4FED3F982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2549" y="18232501"/>
          <a:ext cx="424214" cy="484266"/>
        </a:xfrm>
        <a:prstGeom prst="rect">
          <a:avLst/>
        </a:prstGeom>
      </xdr:spPr>
    </xdr:pic>
    <xdr:clientData/>
  </xdr:twoCellAnchor>
  <xdr:twoCellAnchor editAs="oneCell">
    <xdr:from>
      <xdr:col>5</xdr:col>
      <xdr:colOff>574429</xdr:colOff>
      <xdr:row>29</xdr:row>
      <xdr:rowOff>208916</xdr:rowOff>
    </xdr:from>
    <xdr:to>
      <xdr:col>5</xdr:col>
      <xdr:colOff>883150</xdr:colOff>
      <xdr:row>29</xdr:row>
      <xdr:rowOff>561340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374162A7-24CF-4DB7-A9E3-C02C589A3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489" y="17643476"/>
          <a:ext cx="308721" cy="352424"/>
        </a:xfrm>
        <a:prstGeom prst="rect">
          <a:avLst/>
        </a:prstGeom>
      </xdr:spPr>
    </xdr:pic>
    <xdr:clientData/>
  </xdr:twoCellAnchor>
  <xdr:twoCellAnchor editAs="oneCell">
    <xdr:from>
      <xdr:col>5</xdr:col>
      <xdr:colOff>292100</xdr:colOff>
      <xdr:row>36</xdr:row>
      <xdr:rowOff>7709</xdr:rowOff>
    </xdr:from>
    <xdr:to>
      <xdr:col>6</xdr:col>
      <xdr:colOff>3256</xdr:colOff>
      <xdr:row>36</xdr:row>
      <xdr:rowOff>685801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1B9BE114-8CE0-4D47-AA74-FF08E8B80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8160" y="22311449"/>
          <a:ext cx="953216" cy="678092"/>
        </a:xfrm>
        <a:prstGeom prst="rect">
          <a:avLst/>
        </a:prstGeom>
      </xdr:spPr>
    </xdr:pic>
    <xdr:clientData/>
  </xdr:twoCellAnchor>
  <xdr:twoCellAnchor editAs="oneCell">
    <xdr:from>
      <xdr:col>5</xdr:col>
      <xdr:colOff>437927</xdr:colOff>
      <xdr:row>34</xdr:row>
      <xdr:rowOff>103163</xdr:rowOff>
    </xdr:from>
    <xdr:to>
      <xdr:col>5</xdr:col>
      <xdr:colOff>1084717</xdr:colOff>
      <xdr:row>34</xdr:row>
      <xdr:rowOff>587476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233A467A-42D8-41B6-83C4-781B9495C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987" y="20989583"/>
          <a:ext cx="646790" cy="484313"/>
        </a:xfrm>
        <a:prstGeom prst="rect">
          <a:avLst/>
        </a:prstGeom>
      </xdr:spPr>
    </xdr:pic>
    <xdr:clientData/>
  </xdr:twoCellAnchor>
  <xdr:twoCellAnchor editAs="oneCell">
    <xdr:from>
      <xdr:col>5</xdr:col>
      <xdr:colOff>313102</xdr:colOff>
      <xdr:row>35</xdr:row>
      <xdr:rowOff>12585</xdr:rowOff>
    </xdr:from>
    <xdr:to>
      <xdr:col>5</xdr:col>
      <xdr:colOff>1209095</xdr:colOff>
      <xdr:row>36</xdr:row>
      <xdr:rowOff>829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E3737E9D-9646-4F3B-BED5-5ED1E6AD9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162" y="21607665"/>
          <a:ext cx="895993" cy="696904"/>
        </a:xfrm>
        <a:prstGeom prst="rect">
          <a:avLst/>
        </a:prstGeom>
      </xdr:spPr>
    </xdr:pic>
    <xdr:clientData/>
  </xdr:twoCellAnchor>
  <xdr:twoCellAnchor editAs="oneCell">
    <xdr:from>
      <xdr:col>5</xdr:col>
      <xdr:colOff>839338</xdr:colOff>
      <xdr:row>37</xdr:row>
      <xdr:rowOff>58695</xdr:rowOff>
    </xdr:from>
    <xdr:to>
      <xdr:col>5</xdr:col>
      <xdr:colOff>1206746</xdr:colOff>
      <xdr:row>37</xdr:row>
      <xdr:rowOff>546100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EBB8A42D-7DBD-49E7-8609-E63A3A16B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5398" y="23071095"/>
          <a:ext cx="367408" cy="487405"/>
        </a:xfrm>
        <a:prstGeom prst="rect">
          <a:avLst/>
        </a:prstGeom>
      </xdr:spPr>
    </xdr:pic>
    <xdr:clientData/>
  </xdr:twoCellAnchor>
  <xdr:twoCellAnchor editAs="oneCell">
    <xdr:from>
      <xdr:col>5</xdr:col>
      <xdr:colOff>378700</xdr:colOff>
      <xdr:row>37</xdr:row>
      <xdr:rowOff>73430</xdr:rowOff>
    </xdr:from>
    <xdr:to>
      <xdr:col>5</xdr:col>
      <xdr:colOff>755633</xdr:colOff>
      <xdr:row>37</xdr:row>
      <xdr:rowOff>560835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684CFE55-E3DE-4593-A26F-FC3B078E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4760" y="23085830"/>
          <a:ext cx="376933" cy="487405"/>
        </a:xfrm>
        <a:prstGeom prst="rect">
          <a:avLst/>
        </a:prstGeom>
      </xdr:spPr>
    </xdr:pic>
    <xdr:clientData/>
  </xdr:twoCellAnchor>
  <xdr:twoCellAnchor editAs="oneCell">
    <xdr:from>
      <xdr:col>5</xdr:col>
      <xdr:colOff>518400</xdr:colOff>
      <xdr:row>38</xdr:row>
      <xdr:rowOff>75442</xdr:rowOff>
    </xdr:from>
    <xdr:to>
      <xdr:col>5</xdr:col>
      <xdr:colOff>1049244</xdr:colOff>
      <xdr:row>38</xdr:row>
      <xdr:rowOff>687902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F8F2FDC6-6314-4536-AA4E-3F96444AE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4460" y="23796502"/>
          <a:ext cx="530844" cy="612460"/>
        </a:xfrm>
        <a:prstGeom prst="rect">
          <a:avLst/>
        </a:prstGeom>
      </xdr:spPr>
    </xdr:pic>
    <xdr:clientData/>
  </xdr:twoCellAnchor>
  <xdr:twoCellAnchor editAs="oneCell">
    <xdr:from>
      <xdr:col>5</xdr:col>
      <xdr:colOff>410595</xdr:colOff>
      <xdr:row>59</xdr:row>
      <xdr:rowOff>63500</xdr:rowOff>
    </xdr:from>
    <xdr:to>
      <xdr:col>6</xdr:col>
      <xdr:colOff>0</xdr:colOff>
      <xdr:row>59</xdr:row>
      <xdr:rowOff>653983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843F3403-4CFA-4B08-AEFC-3ECAA749C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6655" y="38666420"/>
          <a:ext cx="831465" cy="590483"/>
        </a:xfrm>
        <a:prstGeom prst="rect">
          <a:avLst/>
        </a:prstGeom>
      </xdr:spPr>
    </xdr:pic>
    <xdr:clientData/>
  </xdr:twoCellAnchor>
  <xdr:twoCellAnchor editAs="oneCell">
    <xdr:from>
      <xdr:col>5</xdr:col>
      <xdr:colOff>482600</xdr:colOff>
      <xdr:row>62</xdr:row>
      <xdr:rowOff>46217</xdr:rowOff>
    </xdr:from>
    <xdr:to>
      <xdr:col>5</xdr:col>
      <xdr:colOff>1205480</xdr:colOff>
      <xdr:row>62</xdr:row>
      <xdr:rowOff>636700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441E529D-4579-498C-8715-DA5CC435D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660" y="40775117"/>
          <a:ext cx="722880" cy="590483"/>
        </a:xfrm>
        <a:prstGeom prst="rect">
          <a:avLst/>
        </a:prstGeom>
      </xdr:spPr>
    </xdr:pic>
    <xdr:clientData/>
  </xdr:twoCellAnchor>
  <xdr:twoCellAnchor editAs="oneCell">
    <xdr:from>
      <xdr:col>5</xdr:col>
      <xdr:colOff>449722</xdr:colOff>
      <xdr:row>60</xdr:row>
      <xdr:rowOff>75815</xdr:rowOff>
    </xdr:from>
    <xdr:to>
      <xdr:col>6</xdr:col>
      <xdr:colOff>3713</xdr:colOff>
      <xdr:row>60</xdr:row>
      <xdr:rowOff>608825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B61B3BA0-B795-48A7-8174-5F75C733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782" y="39387395"/>
          <a:ext cx="796051" cy="533010"/>
        </a:xfrm>
        <a:prstGeom prst="rect">
          <a:avLst/>
        </a:prstGeom>
      </xdr:spPr>
    </xdr:pic>
    <xdr:clientData/>
  </xdr:twoCellAnchor>
  <xdr:twoCellAnchor editAs="oneCell">
    <xdr:from>
      <xdr:col>5</xdr:col>
      <xdr:colOff>591525</xdr:colOff>
      <xdr:row>61</xdr:row>
      <xdr:rowOff>171935</xdr:rowOff>
    </xdr:from>
    <xdr:to>
      <xdr:col>5</xdr:col>
      <xdr:colOff>1206296</xdr:colOff>
      <xdr:row>61</xdr:row>
      <xdr:rowOff>582209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A639F998-DF2B-4A07-8ACC-119150FF8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7585" y="40192175"/>
          <a:ext cx="614771" cy="410274"/>
        </a:xfrm>
        <a:prstGeom prst="rect">
          <a:avLst/>
        </a:prstGeom>
      </xdr:spPr>
    </xdr:pic>
    <xdr:clientData/>
  </xdr:twoCellAnchor>
  <xdr:twoCellAnchor editAs="oneCell">
    <xdr:from>
      <xdr:col>5</xdr:col>
      <xdr:colOff>698390</xdr:colOff>
      <xdr:row>63</xdr:row>
      <xdr:rowOff>81547</xdr:rowOff>
    </xdr:from>
    <xdr:to>
      <xdr:col>5</xdr:col>
      <xdr:colOff>1162578</xdr:colOff>
      <xdr:row>63</xdr:row>
      <xdr:rowOff>668026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C4C722F1-AC26-47BB-8150-BE8E441AE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4450" y="41519107"/>
          <a:ext cx="464188" cy="586479"/>
        </a:xfrm>
        <a:prstGeom prst="rect">
          <a:avLst/>
        </a:prstGeom>
      </xdr:spPr>
    </xdr:pic>
    <xdr:clientData/>
  </xdr:twoCellAnchor>
  <xdr:oneCellAnchor>
    <xdr:from>
      <xdr:col>5</xdr:col>
      <xdr:colOff>431800</xdr:colOff>
      <xdr:row>12</xdr:row>
      <xdr:rowOff>16935</xdr:rowOff>
    </xdr:from>
    <xdr:ext cx="959963" cy="643466"/>
    <xdr:pic>
      <xdr:nvPicPr>
        <xdr:cNvPr id="119" name="Grafik 118">
          <a:extLst>
            <a:ext uri="{FF2B5EF4-FFF2-40B4-BE49-F238E27FC236}">
              <a16:creationId xmlns:a16="http://schemas.microsoft.com/office/drawing/2014/main" id="{F3FA045F-DCA6-47C3-B426-D69D6F7C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860" y="5274735"/>
          <a:ext cx="959963" cy="643466"/>
        </a:xfrm>
        <a:prstGeom prst="rect">
          <a:avLst/>
        </a:prstGeom>
      </xdr:spPr>
    </xdr:pic>
    <xdr:clientData/>
  </xdr:oneCellAnchor>
  <xdr:oneCellAnchor>
    <xdr:from>
      <xdr:col>5</xdr:col>
      <xdr:colOff>391173</xdr:colOff>
      <xdr:row>13</xdr:row>
      <xdr:rowOff>20744</xdr:rowOff>
    </xdr:from>
    <xdr:ext cx="998296" cy="653849"/>
    <xdr:pic>
      <xdr:nvPicPr>
        <xdr:cNvPr id="120" name="Grafik 119">
          <a:extLst>
            <a:ext uri="{FF2B5EF4-FFF2-40B4-BE49-F238E27FC236}">
              <a16:creationId xmlns:a16="http://schemas.microsoft.com/office/drawing/2014/main" id="{EA1D6006-9295-4B81-9C5E-D95080F7D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7233" y="5964344"/>
          <a:ext cx="998296" cy="653849"/>
        </a:xfrm>
        <a:prstGeom prst="rect">
          <a:avLst/>
        </a:prstGeom>
      </xdr:spPr>
    </xdr:pic>
    <xdr:clientData/>
  </xdr:oneCellAnchor>
  <xdr:oneCellAnchor>
    <xdr:from>
      <xdr:col>5</xdr:col>
      <xdr:colOff>431800</xdr:colOff>
      <xdr:row>13</xdr:row>
      <xdr:rowOff>16935</xdr:rowOff>
    </xdr:from>
    <xdr:ext cx="959963" cy="643466"/>
    <xdr:pic>
      <xdr:nvPicPr>
        <xdr:cNvPr id="121" name="Grafik 120">
          <a:extLst>
            <a:ext uri="{FF2B5EF4-FFF2-40B4-BE49-F238E27FC236}">
              <a16:creationId xmlns:a16="http://schemas.microsoft.com/office/drawing/2014/main" id="{79A5E396-02DF-46E3-A5D7-4E5FB78BB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860" y="5960535"/>
          <a:ext cx="959963" cy="643466"/>
        </a:xfrm>
        <a:prstGeom prst="rect">
          <a:avLst/>
        </a:prstGeom>
      </xdr:spPr>
    </xdr:pic>
    <xdr:clientData/>
  </xdr:oneCellAnchor>
  <xdr:twoCellAnchor editAs="oneCell">
    <xdr:from>
      <xdr:col>5</xdr:col>
      <xdr:colOff>444500</xdr:colOff>
      <xdr:row>41</xdr:row>
      <xdr:rowOff>23409</xdr:rowOff>
    </xdr:from>
    <xdr:to>
      <xdr:col>5</xdr:col>
      <xdr:colOff>1207264</xdr:colOff>
      <xdr:row>41</xdr:row>
      <xdr:rowOff>646866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F5946876-E662-4D83-8725-EE4035A9A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0560" y="25870449"/>
          <a:ext cx="762764" cy="623457"/>
        </a:xfrm>
        <a:prstGeom prst="rect">
          <a:avLst/>
        </a:prstGeom>
      </xdr:spPr>
    </xdr:pic>
    <xdr:clientData/>
  </xdr:twoCellAnchor>
  <xdr:twoCellAnchor editAs="oneCell">
    <xdr:from>
      <xdr:col>5</xdr:col>
      <xdr:colOff>539525</xdr:colOff>
      <xdr:row>39</xdr:row>
      <xdr:rowOff>215900</xdr:rowOff>
    </xdr:from>
    <xdr:to>
      <xdr:col>5</xdr:col>
      <xdr:colOff>1094170</xdr:colOff>
      <xdr:row>39</xdr:row>
      <xdr:rowOff>631215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A9CA59C2-2FBB-410B-B9B4-18EC67A2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585" y="24645620"/>
          <a:ext cx="554645" cy="415315"/>
        </a:xfrm>
        <a:prstGeom prst="rect">
          <a:avLst/>
        </a:prstGeom>
      </xdr:spPr>
    </xdr:pic>
    <xdr:clientData/>
  </xdr:twoCellAnchor>
  <xdr:twoCellAnchor editAs="oneCell">
    <xdr:from>
      <xdr:col>5</xdr:col>
      <xdr:colOff>478201</xdr:colOff>
      <xdr:row>40</xdr:row>
      <xdr:rowOff>43646</xdr:rowOff>
    </xdr:from>
    <xdr:to>
      <xdr:col>6</xdr:col>
      <xdr:colOff>2868</xdr:colOff>
      <xdr:row>40</xdr:row>
      <xdr:rowOff>643443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DCB67695-C01F-4976-BA82-EFB7AC074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261" y="25182026"/>
          <a:ext cx="766727" cy="599797"/>
        </a:xfrm>
        <a:prstGeom prst="rect">
          <a:avLst/>
        </a:prstGeom>
      </xdr:spPr>
    </xdr:pic>
    <xdr:clientData/>
  </xdr:twoCellAnchor>
  <xdr:twoCellAnchor editAs="oneCell">
    <xdr:from>
      <xdr:col>5</xdr:col>
      <xdr:colOff>877437</xdr:colOff>
      <xdr:row>42</xdr:row>
      <xdr:rowOff>69904</xdr:rowOff>
    </xdr:from>
    <xdr:to>
      <xdr:col>5</xdr:col>
      <xdr:colOff>1207496</xdr:colOff>
      <xdr:row>42</xdr:row>
      <xdr:rowOff>582914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FE0C1C51-2FD8-4134-B598-E486E562F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497" y="26625604"/>
          <a:ext cx="330059" cy="513010"/>
        </a:xfrm>
        <a:prstGeom prst="rect">
          <a:avLst/>
        </a:prstGeom>
      </xdr:spPr>
    </xdr:pic>
    <xdr:clientData/>
  </xdr:twoCellAnchor>
  <xdr:twoCellAnchor editAs="oneCell">
    <xdr:from>
      <xdr:col>5</xdr:col>
      <xdr:colOff>467599</xdr:colOff>
      <xdr:row>42</xdr:row>
      <xdr:rowOff>71939</xdr:rowOff>
    </xdr:from>
    <xdr:to>
      <xdr:col>5</xdr:col>
      <xdr:colOff>864333</xdr:colOff>
      <xdr:row>42</xdr:row>
      <xdr:rowOff>584949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55BB7249-1170-4D86-911C-4859BE7C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3659" y="26627639"/>
          <a:ext cx="396734" cy="513010"/>
        </a:xfrm>
        <a:prstGeom prst="rect">
          <a:avLst/>
        </a:prstGeom>
      </xdr:spPr>
    </xdr:pic>
    <xdr:clientData/>
  </xdr:twoCellAnchor>
  <xdr:twoCellAnchor editAs="oneCell">
    <xdr:from>
      <xdr:col>5</xdr:col>
      <xdr:colOff>619999</xdr:colOff>
      <xdr:row>42</xdr:row>
      <xdr:rowOff>648892</xdr:rowOff>
    </xdr:from>
    <xdr:to>
      <xdr:col>5</xdr:col>
      <xdr:colOff>1178731</xdr:colOff>
      <xdr:row>43</xdr:row>
      <xdr:rowOff>582327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47CCB51E-07F8-4DD0-835F-F80114A8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059" y="27204592"/>
          <a:ext cx="558732" cy="642095"/>
        </a:xfrm>
        <a:prstGeom prst="rect">
          <a:avLst/>
        </a:prstGeom>
      </xdr:spPr>
    </xdr:pic>
    <xdr:clientData/>
  </xdr:twoCellAnchor>
  <xdr:twoCellAnchor editAs="oneCell">
    <xdr:from>
      <xdr:col>5</xdr:col>
      <xdr:colOff>620557</xdr:colOff>
      <xdr:row>46</xdr:row>
      <xdr:rowOff>79359</xdr:rowOff>
    </xdr:from>
    <xdr:to>
      <xdr:col>5</xdr:col>
      <xdr:colOff>1123088</xdr:colOff>
      <xdr:row>46</xdr:row>
      <xdr:rowOff>653029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61D19C7D-B64A-45F4-BBC5-67BCAE3F2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17" y="29469699"/>
          <a:ext cx="502531" cy="573670"/>
        </a:xfrm>
        <a:prstGeom prst="rect">
          <a:avLst/>
        </a:prstGeom>
      </xdr:spPr>
    </xdr:pic>
    <xdr:clientData/>
  </xdr:twoCellAnchor>
  <xdr:twoCellAnchor editAs="oneCell">
    <xdr:from>
      <xdr:col>5</xdr:col>
      <xdr:colOff>295437</xdr:colOff>
      <xdr:row>47</xdr:row>
      <xdr:rowOff>69199</xdr:rowOff>
    </xdr:from>
    <xdr:to>
      <xdr:col>5</xdr:col>
      <xdr:colOff>797968</xdr:colOff>
      <xdr:row>47</xdr:row>
      <xdr:rowOff>642869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86EB0882-8C19-4E5A-90BE-0AC7CD80F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1497" y="30168199"/>
          <a:ext cx="502531" cy="573670"/>
        </a:xfrm>
        <a:prstGeom prst="rect">
          <a:avLst/>
        </a:prstGeom>
      </xdr:spPr>
    </xdr:pic>
    <xdr:clientData/>
  </xdr:twoCellAnchor>
  <xdr:twoCellAnchor editAs="oneCell">
    <xdr:from>
      <xdr:col>5</xdr:col>
      <xdr:colOff>844077</xdr:colOff>
      <xdr:row>47</xdr:row>
      <xdr:rowOff>33639</xdr:rowOff>
    </xdr:from>
    <xdr:to>
      <xdr:col>6</xdr:col>
      <xdr:colOff>3583</xdr:colOff>
      <xdr:row>47</xdr:row>
      <xdr:rowOff>607309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D049686C-7F5F-4C43-B51D-B6918E6AD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0137" y="30132639"/>
          <a:ext cx="401566" cy="573670"/>
        </a:xfrm>
        <a:prstGeom prst="rect">
          <a:avLst/>
        </a:prstGeom>
      </xdr:spPr>
    </xdr:pic>
    <xdr:clientData/>
  </xdr:twoCellAnchor>
  <xdr:twoCellAnchor editAs="oneCell">
    <xdr:from>
      <xdr:col>5</xdr:col>
      <xdr:colOff>483397</xdr:colOff>
      <xdr:row>48</xdr:row>
      <xdr:rowOff>54984</xdr:rowOff>
    </xdr:from>
    <xdr:to>
      <xdr:col>5</xdr:col>
      <xdr:colOff>1061570</xdr:colOff>
      <xdr:row>49</xdr:row>
      <xdr:rowOff>3803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657BB78A-42E5-4661-A7DD-3746C34D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457" y="30862644"/>
          <a:ext cx="578173" cy="657479"/>
        </a:xfrm>
        <a:prstGeom prst="rect">
          <a:avLst/>
        </a:prstGeom>
      </xdr:spPr>
    </xdr:pic>
    <xdr:clientData/>
  </xdr:twoCellAnchor>
  <xdr:twoCellAnchor editAs="oneCell">
    <xdr:from>
      <xdr:col>5</xdr:col>
      <xdr:colOff>615477</xdr:colOff>
      <xdr:row>45</xdr:row>
      <xdr:rowOff>115944</xdr:rowOff>
    </xdr:from>
    <xdr:to>
      <xdr:col>5</xdr:col>
      <xdr:colOff>1039691</xdr:colOff>
      <xdr:row>45</xdr:row>
      <xdr:rowOff>600210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55A251E7-A035-4F7E-B1AA-787CE73B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537" y="28797624"/>
          <a:ext cx="424214" cy="484266"/>
        </a:xfrm>
        <a:prstGeom prst="rect">
          <a:avLst/>
        </a:prstGeom>
      </xdr:spPr>
    </xdr:pic>
    <xdr:clientData/>
  </xdr:twoCellAnchor>
  <xdr:twoCellAnchor editAs="oneCell">
    <xdr:from>
      <xdr:col>5</xdr:col>
      <xdr:colOff>770417</xdr:colOff>
      <xdr:row>44</xdr:row>
      <xdr:rowOff>111119</xdr:rowOff>
    </xdr:from>
    <xdr:to>
      <xdr:col>5</xdr:col>
      <xdr:colOff>1079138</xdr:colOff>
      <xdr:row>44</xdr:row>
      <xdr:rowOff>463543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4625723C-2E42-449C-9912-F1BC62A6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6477" y="28084139"/>
          <a:ext cx="308721" cy="352424"/>
        </a:xfrm>
        <a:prstGeom prst="rect">
          <a:avLst/>
        </a:prstGeom>
      </xdr:spPr>
    </xdr:pic>
    <xdr:clientData/>
  </xdr:twoCellAnchor>
  <xdr:twoCellAnchor editAs="oneCell">
    <xdr:from>
      <xdr:col>5</xdr:col>
      <xdr:colOff>322988</xdr:colOff>
      <xdr:row>51</xdr:row>
      <xdr:rowOff>24212</xdr:rowOff>
    </xdr:from>
    <xdr:to>
      <xdr:col>5</xdr:col>
      <xdr:colOff>1205719</xdr:colOff>
      <xdr:row>51</xdr:row>
      <xdr:rowOff>702304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36EEFC67-AB30-487C-A474-B7569AE6D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9048" y="32957852"/>
          <a:ext cx="882731" cy="678092"/>
        </a:xfrm>
        <a:prstGeom prst="rect">
          <a:avLst/>
        </a:prstGeom>
      </xdr:spPr>
    </xdr:pic>
    <xdr:clientData/>
  </xdr:twoCellAnchor>
  <xdr:twoCellAnchor editAs="oneCell">
    <xdr:from>
      <xdr:col>5</xdr:col>
      <xdr:colOff>481515</xdr:colOff>
      <xdr:row>49</xdr:row>
      <xdr:rowOff>68866</xdr:rowOff>
    </xdr:from>
    <xdr:to>
      <xdr:col>5</xdr:col>
      <xdr:colOff>1128305</xdr:colOff>
      <xdr:row>49</xdr:row>
      <xdr:rowOff>553179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2F79BCAA-02C1-4D99-A3A2-2CA926AC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575" y="31585186"/>
          <a:ext cx="646790" cy="484313"/>
        </a:xfrm>
        <a:prstGeom prst="rect">
          <a:avLst/>
        </a:prstGeom>
      </xdr:spPr>
    </xdr:pic>
    <xdr:clientData/>
  </xdr:twoCellAnchor>
  <xdr:twoCellAnchor editAs="oneCell">
    <xdr:from>
      <xdr:col>5</xdr:col>
      <xdr:colOff>382091</xdr:colOff>
      <xdr:row>50</xdr:row>
      <xdr:rowOff>41788</xdr:rowOff>
    </xdr:from>
    <xdr:to>
      <xdr:col>5</xdr:col>
      <xdr:colOff>1193801</xdr:colOff>
      <xdr:row>50</xdr:row>
      <xdr:rowOff>649592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FD4475BF-F035-4757-A844-DA13E96DD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8151" y="32266768"/>
          <a:ext cx="811710" cy="607804"/>
        </a:xfrm>
        <a:prstGeom prst="rect">
          <a:avLst/>
        </a:prstGeom>
      </xdr:spPr>
    </xdr:pic>
    <xdr:clientData/>
  </xdr:twoCellAnchor>
  <xdr:twoCellAnchor editAs="oneCell">
    <xdr:from>
      <xdr:col>5</xdr:col>
      <xdr:colOff>959126</xdr:colOff>
      <xdr:row>52</xdr:row>
      <xdr:rowOff>49798</xdr:rowOff>
    </xdr:from>
    <xdr:to>
      <xdr:col>6</xdr:col>
      <xdr:colOff>2559</xdr:colOff>
      <xdr:row>52</xdr:row>
      <xdr:rowOff>537203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9C240B00-54EE-44CC-BBB7-E92AA6260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5186" y="33692098"/>
          <a:ext cx="285493" cy="487405"/>
        </a:xfrm>
        <a:prstGeom prst="rect">
          <a:avLst/>
        </a:prstGeom>
      </xdr:spPr>
    </xdr:pic>
    <xdr:clientData/>
  </xdr:twoCellAnchor>
  <xdr:twoCellAnchor editAs="oneCell">
    <xdr:from>
      <xdr:col>5</xdr:col>
      <xdr:colOff>498488</xdr:colOff>
      <xdr:row>52</xdr:row>
      <xdr:rowOff>64533</xdr:rowOff>
    </xdr:from>
    <xdr:to>
      <xdr:col>5</xdr:col>
      <xdr:colOff>875421</xdr:colOff>
      <xdr:row>52</xdr:row>
      <xdr:rowOff>551938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CD0B812F-E536-4B45-A77E-CF3694A4B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4548" y="33706833"/>
          <a:ext cx="376933" cy="487405"/>
        </a:xfrm>
        <a:prstGeom prst="rect">
          <a:avLst/>
        </a:prstGeom>
      </xdr:spPr>
    </xdr:pic>
    <xdr:clientData/>
  </xdr:twoCellAnchor>
  <xdr:twoCellAnchor editAs="oneCell">
    <xdr:from>
      <xdr:col>5</xdr:col>
      <xdr:colOff>638188</xdr:colOff>
      <xdr:row>53</xdr:row>
      <xdr:rowOff>53845</xdr:rowOff>
    </xdr:from>
    <xdr:to>
      <xdr:col>5</xdr:col>
      <xdr:colOff>1169032</xdr:colOff>
      <xdr:row>53</xdr:row>
      <xdr:rowOff>666305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F44C9AB9-6244-4A0C-A339-AF81391A4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4248" y="34404805"/>
          <a:ext cx="530844" cy="6124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17</xdr:row>
      <xdr:rowOff>110067</xdr:rowOff>
    </xdr:from>
    <xdr:to>
      <xdr:col>6</xdr:col>
      <xdr:colOff>38100</xdr:colOff>
      <xdr:row>17</xdr:row>
      <xdr:rowOff>1066800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D9424D5A-E80D-4409-A3C5-FE0B8B375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4160" y="8857827"/>
          <a:ext cx="1242060" cy="95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57500</xdr:colOff>
      <xdr:row>16</xdr:row>
      <xdr:rowOff>51033</xdr:rowOff>
    </xdr:from>
    <xdr:to>
      <xdr:col>6</xdr:col>
      <xdr:colOff>196850</xdr:colOff>
      <xdr:row>16</xdr:row>
      <xdr:rowOff>1066800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CAD5C398-4CD8-4B1D-8C81-D7C0DC2E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560" y="7655793"/>
          <a:ext cx="1381410" cy="101576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EE9D2AB-663C-CD45-BDF3-97A89C85045A}" name="Tabelle134" displayName="Tabelle134" ref="C9:AA46" totalsRowShown="0" headerRowDxfId="461">
  <tableColumns count="25">
    <tableColumn id="1" xr3:uid="{CE76F1F5-B75E-8142-AD48-B4DB771E146F}" name="volume holds" dataDxfId="460"/>
    <tableColumn id="2" xr3:uid="{30778D2D-08C9-904B-98CE-653D84C6FBDA}" name="Spalte12" dataDxfId="459"/>
    <tableColumn id="21" xr3:uid="{0836F73C-4F60-0C4F-9AB1-6E6F5A3A1601}" name="Spalte122" dataDxfId="458"/>
    <tableColumn id="11" xr3:uid="{5659ED0D-1486-0B4E-83B5-DED6AF0BDA49}" name="Spalte123" dataDxfId="457"/>
    <tableColumn id="19" xr3:uid="{5AD1BCA0-B5EF-4241-96AB-64B75A612FAE}" name="Spalte124" dataDxfId="456"/>
    <tableColumn id="3" xr3:uid="{AF8BA146-9C51-344D-A6D4-766F584377B0}" name="Spalte13" dataDxfId="455"/>
    <tableColumn id="4" xr3:uid="{BEA30DB0-6C27-924E-90D6-11D67FD507D5}" name="Spalte14" dataDxfId="454"/>
    <tableColumn id="5" xr3:uid="{DC746F44-75B1-9446-87DE-C291FEEBB116}" name="Spalte15" dataDxfId="453"/>
    <tableColumn id="15" xr3:uid="{C58B1DB6-B815-5247-AA2E-F0D5A2746C30}" name="Spalte16" dataDxfId="452"/>
    <tableColumn id="14" xr3:uid="{CF1C3879-3529-CD49-BAC1-0452DDE1739E}" name="Spalte17" dataDxfId="451"/>
    <tableColumn id="13" xr3:uid="{9D08CD06-8283-7846-9632-24FD4F42B22A}" name="Spalte18" dataDxfId="450"/>
    <tableColumn id="12" xr3:uid="{15338A4A-0A41-CA49-A2F0-ADB8D4C49425}" name="Spalte19" dataDxfId="449"/>
    <tableColumn id="6" xr3:uid="{03DE20C2-6962-1240-945C-300B4835A14A}" name="Spalte110" dataDxfId="448"/>
    <tableColumn id="18" xr3:uid="{7C65A8D9-0CDE-734F-8C54-05E81F130DA0}" name="Spalte111" dataDxfId="447"/>
    <tableColumn id="17" xr3:uid="{CB6E6C9A-A861-DA4F-9283-CAD3AEF0188C}" name="Spalte112" dataDxfId="446"/>
    <tableColumn id="7" xr3:uid="{151295AF-16A9-DE4A-8A10-ED8914FCC92D}" name="Spalte113" dataDxfId="445"/>
    <tableColumn id="22" xr3:uid="{826B4E00-EC6D-9C40-9279-F164CC9354C7}" name="Spalte114" dataDxfId="444"/>
    <tableColumn id="25" xr3:uid="{25583FB5-4BFB-214E-A282-3848DCCEB140}" name="Spalte115" dataDxfId="443"/>
    <tableColumn id="24" xr3:uid="{4D5A6E27-9403-B24C-A280-A13AB6319C54}" name="Spalte116" dataDxfId="442"/>
    <tableColumn id="23" xr3:uid="{5128BF5B-9EBF-784A-8740-7A3892799439}" name="Spalte117" dataDxfId="441"/>
    <tableColumn id="20" xr3:uid="{E1A07C01-A695-4C46-BD4B-19559239BE6F}" name="Spalte118" dataDxfId="440"/>
    <tableColumn id="8" xr3:uid="{C6C7078E-0197-3B47-8B68-22D06A99ABE8}" name="Spalte119" dataDxfId="439">
      <calculatedColumnFormula>SUM(Tabelle134[[#This Row],[Spalte13]:[Spalte113]],Tabelle134[[#This Row],[Spalte115]:[Spalte118]])</calculatedColumnFormula>
    </tableColumn>
    <tableColumn id="9" xr3:uid="{2898664B-2B42-B147-8C34-C9D9F349718C}" name="Spalte120" dataDxfId="438">
      <calculatedColumnFormula>SUM(Tabelle134[[#This Row],[Spalte13]:[Spalte113]])*Tabelle134[[#This Row],[Spalte12]]+SUM(Tabelle134[[#This Row],[Spalte115]:[Spalte118]])*Tabelle134[[#This Row],[Spalte114]]</calculatedColumnFormula>
    </tableColumn>
    <tableColumn id="10" xr3:uid="{55AD1168-4734-454B-9C58-62EC530148C4}" name="Spalte121" dataDxfId="437"/>
    <tableColumn id="16" xr3:uid="{067B75C1-25D2-4A49-BC8D-BBBC4023701A}" name="Spalte1222" dataDxfId="436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A83E7FF-F257-46DC-BB0A-7141303ACF6D}" name="Tabelle1" displayName="Tabelle1" ref="C7:S24" totalsRowShown="0">
  <tableColumns count="17">
    <tableColumn id="1" xr3:uid="{D405722B-92D1-4AD8-AFAC-50D79B59C592}" name="Spalte1" dataDxfId="427"/>
    <tableColumn id="2" xr3:uid="{1DA3D183-1D6D-4E4E-AD24-5A935A0177FA}" name="Spalte2" dataDxfId="426"/>
    <tableColumn id="11" xr3:uid="{3641E21E-0057-A34D-82B4-89A0E94959EB}" name="Spalte3" dataDxfId="425"/>
    <tableColumn id="17" xr3:uid="{EFAACEC2-FDC2-0B4C-B03A-D96FC2E36C36}" name="Spalte4" dataDxfId="424"/>
    <tableColumn id="3" xr3:uid="{60E58315-3AD3-4CA7-AEC0-5BFAE683E1F3}" name="Spalte5" dataDxfId="423"/>
    <tableColumn id="4" xr3:uid="{87C8B705-1930-41D0-9B9F-9FBE2B2D01F9}" name="Spalte6" dataDxfId="422"/>
    <tableColumn id="5" xr3:uid="{FAF78DD0-9029-4E2B-939E-E73CC797F0C6}" name="Spalte7" dataDxfId="421"/>
    <tableColumn id="15" xr3:uid="{AEE8B1FC-DF1F-4463-8D8F-1F58EEF40843}" name="Spalte8" dataDxfId="420"/>
    <tableColumn id="14" xr3:uid="{C8348619-3173-469A-AB75-F7EC0F0F05F1}" name="Spalte9" dataDxfId="419"/>
    <tableColumn id="13" xr3:uid="{E6D7DFEA-E876-446C-BCE6-52BEA882504E}" name="Spalte10" dataDxfId="418"/>
    <tableColumn id="12" xr3:uid="{F55271EC-40D7-4D20-B771-1D1C297768D1}" name="Spalte11" dataDxfId="417"/>
    <tableColumn id="6" xr3:uid="{75857360-98CD-4D3D-8685-85370F91FAF5}" name="Spalte12" dataDxfId="416"/>
    <tableColumn id="7" xr3:uid="{F8B3442D-5711-4AF3-8133-9F6273691260}" name="Spalte13" dataDxfId="415"/>
    <tableColumn id="8" xr3:uid="{E6ECBBD4-8BC4-4183-89FB-BBB68D5BD98D}" name="Spalte14" dataDxfId="414">
      <calculatedColumnFormula>SUM(Tabelle1[[#This Row],[Spalte5]:[Spalte13]])</calculatedColumnFormula>
    </tableColumn>
    <tableColumn id="9" xr3:uid="{47AFC494-8622-4521-906F-CE7AE777CF40}" name="Spalte15" dataDxfId="413">
      <calculatedColumnFormula>Tabelle1[[#This Row],[Spalte14]]*Tabelle1[[#This Row],[Spalte2]]</calculatedColumnFormula>
    </tableColumn>
    <tableColumn id="10" xr3:uid="{4D6E3C66-7937-46C8-B0F7-F2C582183BF6}" name="Spalte16" dataDxfId="412"/>
    <tableColumn id="16" xr3:uid="{1CAF0C8F-EFE0-4B5A-AEC0-A760BE3DF75B}" name="Spalte17" dataDxfId="411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7CF727B-5209-4083-B913-086EF7AB31B2}" name="Tabelle13" displayName="Tabelle13" ref="B7:Y65" totalsRowShown="0">
  <tableColumns count="24">
    <tableColumn id="1" xr3:uid="{40752D9B-E4F4-4F08-9C80-58CC916DC114}" name="wings" dataDxfId="376"/>
    <tableColumn id="2" xr3:uid="{D6781822-9635-485C-9E30-CA2A8BD62A44}" name="Spalte12" dataDxfId="375"/>
    <tableColumn id="11" xr3:uid="{2D57AD51-4380-DA48-84C1-63C852DB7A80}" name="Spalte123" dataDxfId="374"/>
    <tableColumn id="19" xr3:uid="{817E8870-3E7F-224B-B02C-36C74F92AEFB}" name="Spalte124" dataDxfId="373"/>
    <tableColumn id="3" xr3:uid="{715D7114-9A9F-4792-89B5-82152D0DC048}" name="Spalte13" dataDxfId="372"/>
    <tableColumn id="4" xr3:uid="{82E2549D-7B25-4974-892F-AD1438C176DB}" name="Spalte14" dataDxfId="371"/>
    <tableColumn id="5" xr3:uid="{022766B2-ECE1-4032-B5F4-98058844ACB5}" name="Spalte15" dataDxfId="370"/>
    <tableColumn id="15" xr3:uid="{54530309-B91D-4211-A018-2B476B208FC4}" name="Spalte16" dataDxfId="369"/>
    <tableColumn id="14" xr3:uid="{D2D56918-F74A-4374-9910-B50185BDD9A6}" name="Spalte17" dataDxfId="368"/>
    <tableColumn id="13" xr3:uid="{4596DA9D-EF4B-494C-8FC9-E47521C672DB}" name="1" dataDxfId="367"/>
    <tableColumn id="12" xr3:uid="{0EC7D9D8-9194-4C8F-95E1-C15AA61917AF}" name="Spalte19" dataDxfId="366"/>
    <tableColumn id="6" xr3:uid="{FA1CF83F-187A-46D4-910D-D2E148B670D5}" name="Spalte110" dataDxfId="365"/>
    <tableColumn id="18" xr3:uid="{E38A1D48-E0C2-4AEC-84D8-5AD94AA95731}" name="Spalte111" dataDxfId="364"/>
    <tableColumn id="17" xr3:uid="{B3BD336F-0529-4A28-B53F-B0A44755FB5F}" name="Spalte112" dataDxfId="363"/>
    <tableColumn id="7" xr3:uid="{954775D8-1AE3-4B6A-B6AB-EC4B816C52AA}" name="Spalte113" dataDxfId="362"/>
    <tableColumn id="22" xr3:uid="{F41568EA-6B7F-45A5-AC0E-C0D88A05FF07}" name="Spalte114" dataDxfId="361"/>
    <tableColumn id="25" xr3:uid="{7DDFCBF3-059D-486E-8C33-0D4E10EA8DD7}" name="Spalte115" dataDxfId="360"/>
    <tableColumn id="24" xr3:uid="{5585DEA9-B69A-4FA5-87B6-A79C3B85C7AF}" name="Spalte116" dataDxfId="359"/>
    <tableColumn id="23" xr3:uid="{C08FDCA9-1C3F-4AE2-BBE2-4E6EC1A542A7}" name="Spalte117" dataDxfId="358"/>
    <tableColumn id="20" xr3:uid="{B17A048D-CAF3-49DC-9CE7-323E75DF0D2B}" name="Spalte118" dataDxfId="357"/>
    <tableColumn id="8" xr3:uid="{16119890-125B-480E-991E-3453634385D9}" name="Spalte119" dataDxfId="356">
      <calculatedColumnFormula>SUM(Tabelle13[[#This Row],[Spalte13]:[Spalte113]],Tabelle13[[#This Row],[Spalte115]:[Spalte118]])</calculatedColumnFormula>
    </tableColumn>
    <tableColumn id="9" xr3:uid="{64AB50AF-4933-47D9-A774-F219EE642DF9}" name="Spalte120" dataDxfId="355">
      <calculatedColumnFormula>SUM(Tabelle13[[#This Row],[Spalte13]:[Spalte113]])*Tabelle13[[#This Row],[Spalte12]]+SUM(Tabelle13[[#This Row],[Spalte115]:[Spalte118]])*Tabelle13[[#This Row],[Spalte114]]</calculatedColumnFormula>
    </tableColumn>
    <tableColumn id="10" xr3:uid="{4734B388-5FBD-4147-A301-817B2FDC5917}" name="Spalte121" dataDxfId="354"/>
    <tableColumn id="16" xr3:uid="{6D24E4CA-2E1D-4501-8C33-2723F8BCBD5F}" name="Spalte122" dataDxfId="353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DB9A54C-D0E3-3A40-9098-7416C7B478ED}" name="Tabelle139" displayName="Tabelle139" ref="C9:Z156" totalsRowShown="0">
  <tableColumns count="24">
    <tableColumn id="1" xr3:uid="{EEDFBD1B-0315-DC47-930A-A9943C1F1FE9}" name="dopes" dataDxfId="261"/>
    <tableColumn id="2" xr3:uid="{BACD8690-50A5-0D49-BBCB-3BA2B69EE344}" name="Spalte1" dataDxfId="260"/>
    <tableColumn id="11" xr3:uid="{8262B49F-84B9-6742-BD52-8DCA80CEB371}" name="Spalte123" dataDxfId="259"/>
    <tableColumn id="19" xr3:uid="{E2509DCD-17DE-EB41-A0FF-03D593BAB874}" name="Spalte124" dataDxfId="258"/>
    <tableColumn id="3" xr3:uid="{38BD95AB-87D5-3E4E-9585-9E7CDD889C6A}" name="Spalte2" dataDxfId="257"/>
    <tableColumn id="4" xr3:uid="{5CA377C5-54FE-9440-9140-91F0AFB29B0C}" name="Spalte14" dataDxfId="256"/>
    <tableColumn id="5" xr3:uid="{4209C762-AA46-A043-9AAD-42AEED5A9A8E}" name="Spalte15" dataDxfId="255"/>
    <tableColumn id="15" xr3:uid="{08DE0F1E-0446-C549-8544-00F1AB0D0B6C}" name="Spalte16" dataDxfId="254"/>
    <tableColumn id="14" xr3:uid="{087E13C5-9C20-C04A-8628-5776382BEB39}" name="Spalte17" dataDxfId="253"/>
    <tableColumn id="13" xr3:uid="{10AF44B7-4448-D641-89CD-0F7CE2819E7E}" name="Spalte18" dataDxfId="252"/>
    <tableColumn id="12" xr3:uid="{A96713FC-A1D9-DE40-9E31-4435B15C2868}" name="Spalte19" dataDxfId="251"/>
    <tableColumn id="6" xr3:uid="{C2CAF905-F140-F24D-9D0E-30C80CB2C206}" name="Spalte110" dataDxfId="250"/>
    <tableColumn id="18" xr3:uid="{5BC7A605-5DC5-6248-8D59-43926A10C4F8}" name="Spalte111" dataDxfId="249"/>
    <tableColumn id="17" xr3:uid="{9FDE7AFD-0E7A-CC44-BB59-207BC67BF75F}" name="Spalte112" dataDxfId="248"/>
    <tableColumn id="7" xr3:uid="{170E8750-B1A5-1243-9E84-9F34408F92B9}" name="Spalte113" dataDxfId="247"/>
    <tableColumn id="22" xr3:uid="{D7EA5CE5-BC7F-F943-9707-A766A23D0041}" name="Spalte114" dataDxfId="246"/>
    <tableColumn id="25" xr3:uid="{F4E9FA79-2191-6F43-9696-1A8ED5728582}" name="Spalte115" dataDxfId="245"/>
    <tableColumn id="24" xr3:uid="{8382CD98-7594-D948-AC0E-AC441D78C3CB}" name="Spalte116" dataDxfId="244"/>
    <tableColumn id="23" xr3:uid="{211BCC98-CCEA-654D-87A6-288D3C492B3E}" name="Spalte117" dataDxfId="243"/>
    <tableColumn id="20" xr3:uid="{22832BB2-7E1A-054B-82B3-6CCC5DC22872}" name="Spalte118" dataDxfId="242"/>
    <tableColumn id="8" xr3:uid="{55E59701-630A-ED45-A685-6C2439E9F17C}" name="Spalte119" dataDxfId="241">
      <calculatedColumnFormula>SUM(Tabelle139[[#This Row],[Spalte2]:[Spalte113]],Tabelle139[[#This Row],[Spalte115]:[Spalte118]])</calculatedColumnFormula>
    </tableColumn>
    <tableColumn id="9" xr3:uid="{3800D462-5705-D341-8AE1-FA84305D243D}" name="Spalte120" dataDxfId="240">
      <calculatedColumnFormula>SUM(Tabelle139[[#This Row],[Spalte2]:[Spalte113]])*Tabelle139[[#This Row],[Spalte1]]+SUM(Tabelle139[[#This Row],[Spalte115]:[Spalte118]])*Tabelle139[[#This Row],[Spalte114]]</calculatedColumnFormula>
    </tableColumn>
    <tableColumn id="10" xr3:uid="{145DE237-E69F-AB43-839E-D80CD009DA53}" name="Spalte121" dataDxfId="239"/>
    <tableColumn id="16" xr3:uid="{7B6F4937-6631-A249-B717-8E177D11EF69}" name="Spalte122" dataDxfId="238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8F2ABF7-2C5B-0248-973E-3938D35AAD91}" name="Tabelle13910" displayName="Tabelle13910" ref="C9:AA97" totalsRowShown="0">
  <tableColumns count="25">
    <tableColumn id="1" xr3:uid="{09246DB6-9EF8-8041-9D3C-8686E6A05E63}" name="impossibles" dataDxfId="109"/>
    <tableColumn id="2" xr3:uid="{485A82DC-EBA7-1A45-BAEE-2B3C0EC53A16}" name="Spalte12" dataDxfId="108"/>
    <tableColumn id="11" xr3:uid="{6723B16D-69B0-D545-8A31-406135FFA6A8}" name="Spalte123" dataDxfId="107"/>
    <tableColumn id="19" xr3:uid="{101D4115-56C9-F042-9F16-8AF517D69D28}" name="Spalte124" dataDxfId="106"/>
    <tableColumn id="3" xr3:uid="{D365434E-2E16-1244-9296-EE46AA9DACC6}" name="Spalte13" dataDxfId="105"/>
    <tableColumn id="4" xr3:uid="{FBE6C49E-3712-0744-A629-3CC09CD3A312}" name="Spalte14" dataDxfId="104"/>
    <tableColumn id="5" xr3:uid="{B1A20FCC-F37F-AB4C-9E76-392FFF5DE622}" name="1" dataDxfId="103"/>
    <tableColumn id="15" xr3:uid="{93B93865-E43A-084E-B204-68B4AFB7F215}" name="Spalte16" dataDxfId="102"/>
    <tableColumn id="14" xr3:uid="{059ADF08-F8BD-5D48-97B4-17B017073B2C}" name="Spalte17" dataDxfId="101"/>
    <tableColumn id="13" xr3:uid="{F0476819-6CBC-EB45-A0A5-A232B8B47BA4}" name="Spalte18" dataDxfId="100"/>
    <tableColumn id="12" xr3:uid="{3557B15D-3176-5B45-8F9E-FFFC712DA472}" name="Spalte19" dataDxfId="99"/>
    <tableColumn id="6" xr3:uid="{0A4A5D3C-825C-B741-8102-0954EFE5A6C5}" name="Spalte110" dataDxfId="98"/>
    <tableColumn id="18" xr3:uid="{FA2E0BF8-60CA-E248-AAE3-C88EFC651660}" name="Spalte111" dataDxfId="97"/>
    <tableColumn id="17" xr3:uid="{DA263C80-0583-224F-8004-DB9E84DB5792}" name="Spalte112" dataDxfId="96"/>
    <tableColumn id="7" xr3:uid="{D24D3BD0-27BA-7F4C-9D6B-00AEB0126261}" name="Spalte113" dataDxfId="95"/>
    <tableColumn id="22" xr3:uid="{8E9F812D-94DF-B246-953D-6F4838C29C5B}" name="Spalte114" dataDxfId="94"/>
    <tableColumn id="25" xr3:uid="{0EDA1B33-5185-8241-A3D2-AD2A809A5F96}" name="Spalte115" dataDxfId="93"/>
    <tableColumn id="24" xr3:uid="{187D630E-4160-F04E-82E1-93B61B6EF5FB}" name="Spalte116" dataDxfId="92"/>
    <tableColumn id="23" xr3:uid="{EDA4B049-B267-7E4F-9EF2-34DAB615A52D}" name="Spalte117" dataDxfId="91"/>
    <tableColumn id="20" xr3:uid="{D11AE4B5-D34A-3A45-957D-C9BC7F53E1DE}" name="Spalte118" dataDxfId="90"/>
    <tableColumn id="8" xr3:uid="{FCA7AA99-7FAB-B540-9313-1E9768C95D6C}" name="Spalte119" dataDxfId="89">
      <calculatedColumnFormula>SUM(Tabelle13910[[#This Row],[Spalte13]:[Spalte113]],Tabelle13910[[#This Row],[Spalte115]:[Spalte118]])</calculatedColumnFormula>
    </tableColumn>
    <tableColumn id="9" xr3:uid="{C679F628-A59D-1B48-BED0-346B392A9B8D}" name="Spalte120" dataDxfId="88">
      <calculatedColumnFormula>SUM(Tabelle13910[[#This Row],[Spalte13]:[Spalte113]])*Tabelle13910[[#This Row],[Spalte12]]+SUM(Tabelle13910[[#This Row],[Spalte115]:[Spalte118]])*Tabelle13910[[#This Row],[Spalte114]]</calculatedColumnFormula>
    </tableColumn>
    <tableColumn id="10" xr3:uid="{6C726846-9E30-2349-A6C2-F339BD38F350}" name="Spalte121" dataDxfId="87"/>
    <tableColumn id="21" xr3:uid="{A17FCC82-9BD3-5D46-AD6F-6DE0114087B6}" name="Spalte1212" dataDxfId="86"/>
    <tableColumn id="16" xr3:uid="{22A23E49-6F93-F74F-8EF6-27889B9EC05D}" name="Spalte122" dataDxfId="85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A10052E-0EC9-A048-A73B-636A0CBDE394}" name="Tabelle1391011" displayName="Tabelle1391011" ref="C8:AA49" totalsRowShown="0" headerRowDxfId="44">
  <tableColumns count="25">
    <tableColumn id="1" xr3:uid="{46520C20-AABD-1248-9A3C-3F0EDEE7C42C}" name="down climb" dataDxfId="43"/>
    <tableColumn id="2" xr3:uid="{CC3A3247-F1F7-1442-B6F4-F823535A8AE5}" name="Spalte12" dataDxfId="42"/>
    <tableColumn id="11" xr3:uid="{DB3C14F5-823F-BB4C-8C30-759BF42FE31E}" name="Spalte123" dataDxfId="41"/>
    <tableColumn id="19" xr3:uid="{7F3FF570-4ED6-104E-9F88-60A407B10E38}" name="Spalte124" dataDxfId="40"/>
    <tableColumn id="3" xr3:uid="{B30D5736-A1A0-AF47-8A77-E6BBA44E68B7}" name="Spalte13" dataDxfId="39"/>
    <tableColumn id="4" xr3:uid="{A6CD6A0F-881B-D94F-872C-233430A255A6}" name="Spalte14" dataDxfId="38"/>
    <tableColumn id="5" xr3:uid="{5821DB86-2AA2-A04A-81E9-CB5549B57A82}" name="Spalte15" dataDxfId="37"/>
    <tableColumn id="15" xr3:uid="{DFD67415-2DB7-1F44-8405-3095046371CC}" name="Spalte16" dataDxfId="36"/>
    <tableColumn id="14" xr3:uid="{A6EAC663-95B9-0446-B45B-7D1D2CF78B80}" name="Spalte17" dataDxfId="35"/>
    <tableColumn id="13" xr3:uid="{C11A6CB6-5F0F-0B40-AEB9-A5E6A6DAE495}" name="Spalte18" dataDxfId="34"/>
    <tableColumn id="12" xr3:uid="{C38BE641-1F1C-8E42-A0C2-18099E8583BC}" name="Spalte19" dataDxfId="33"/>
    <tableColumn id="6" xr3:uid="{281693C3-921E-8543-AA78-4EB5986FBD80}" name="Spalte110" dataDxfId="32"/>
    <tableColumn id="18" xr3:uid="{4AB63C7D-77BF-8648-A1D7-4438E6140507}" name="Spalte111" dataDxfId="31"/>
    <tableColumn id="17" xr3:uid="{8861DE51-E0B1-594F-B0B0-CC09AA7D1E3A}" name="Spalte112" dataDxfId="30"/>
    <tableColumn id="7" xr3:uid="{43EB2DA4-F55D-8B4D-B198-000D6DAC079C}" name="Spalte113" dataDxfId="29"/>
    <tableColumn id="22" xr3:uid="{11FCC990-D5B9-2D4D-95E7-499297B3EAB7}" name="Spalte114" dataDxfId="28"/>
    <tableColumn id="25" xr3:uid="{7073F90F-37B5-994D-AEAA-70FC06B8CFBA}" name="Spalte115" dataDxfId="27"/>
    <tableColumn id="24" xr3:uid="{CF1E1BC9-86EB-D54E-B653-5DAFCEDAE1F3}" name="Spalte116" dataDxfId="26"/>
    <tableColumn id="23" xr3:uid="{013D9DFC-736B-A943-85B3-F04CA2125205}" name="Spalte117" dataDxfId="25"/>
    <tableColumn id="20" xr3:uid="{5F88EAFE-7B0A-154D-8FC3-E046BD6736D4}" name="Spalte118" dataDxfId="24"/>
    <tableColumn id="8" xr3:uid="{459B6B29-9A4E-C64D-AC10-44AAFCC48515}" name="Spalte119" dataDxfId="23">
      <calculatedColumnFormula>SUM(Tabelle1391011[[#This Row],[Spalte13]:[Spalte113]],Tabelle1391011[[#This Row],[Spalte115]:[Spalte118]])</calculatedColumnFormula>
    </tableColumn>
    <tableColumn id="9" xr3:uid="{9E37C64C-6A72-3848-8C37-6100D4DB0F3E}" name="Spalte120" dataDxfId="22">
      <calculatedColumnFormula>SUM(Tabelle1391011[[#This Row],[Spalte13]:[Spalte113]])*Tabelle1391011[[#This Row],[Spalte12]]+SUM(Tabelle1391011[[#This Row],[Spalte115]:[Spalte118]])*Tabelle1391011[[#This Row],[Spalte114]]</calculatedColumnFormula>
    </tableColumn>
    <tableColumn id="10" xr3:uid="{F2C0FAE0-A5D6-A740-8A4A-22A847C6B05F}" name="Spalte121" dataDxfId="21"/>
    <tableColumn id="21" xr3:uid="{F8A09E84-FE39-6944-B957-438733A6E14A}" name="Spalte1212" dataDxfId="20"/>
    <tableColumn id="16" xr3:uid="{6969353B-0CE6-7944-A390-6AA083A2A344}" name="Spalte122" dataDxfId="19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98A0156-69AB-E24C-BE5E-ADFC1D6817D5}" name="Tabelle139101145" displayName="Tabelle139101145" ref="C8:M58" totalsRowShown="0">
  <tableColumns count="11">
    <tableColumn id="1" xr3:uid="{1D46BAEC-59EE-2B4A-B242-1EB34DEDCA23}" name="cloth" dataDxfId="18"/>
    <tableColumn id="4" xr3:uid="{E90C6AF3-7A6C-2C4E-BF77-EB1A0D595868}" name="Spalte1" dataDxfId="17"/>
    <tableColumn id="2" xr3:uid="{45E68E94-0928-2C47-9D20-5C58A6BDEB9A}" name="Spalte12" dataDxfId="16"/>
    <tableColumn id="19" xr3:uid="{8B478695-F0AB-AA4D-8B4B-51D9514519B5}" name="Spalte124" dataDxfId="15"/>
    <tableColumn id="8" xr3:uid="{E3E6F1A7-A9DE-AC41-9DED-0837BE795151}" name="size_x000a_S" dataDxfId="14"/>
    <tableColumn id="12" xr3:uid="{B119B14E-E0A6-424A-9606-65CAF3DAB092}" name="size_x000a_M" dataDxfId="13"/>
    <tableColumn id="11" xr3:uid="{34274F71-06F1-B74A-8160-E6D0A9BB8185}" name="size_x000a_L" dataDxfId="12"/>
    <tableColumn id="7" xr3:uid="{801EE749-DCEA-3447-AD83-451A7B7B414A}" name="size_x000a_XL" dataDxfId="11"/>
    <tableColumn id="3" xr3:uid="{E2DC9244-A804-F842-BB30-4998DD5F7D4D}" name="Spalte2" dataDxfId="10"/>
    <tableColumn id="9" xr3:uid="{71C6C261-E67E-E842-A5D5-0BEE0B7874C6}" name="Spalte120" dataDxfId="9">
      <calculatedColumnFormula>SUM(#REF!)*Tabelle139101145[[#This Row],[Spalte12]]+SUM(#REF!)*#REF!</calculatedColumnFormula>
    </tableColumn>
    <tableColumn id="10" xr3:uid="{9D428C93-C630-1246-8D2E-973A210D0057}" name="Spalte121" dataDxfId="8"/>
  </tableColumns>
  <tableStyleInfo name="TableStyleMedium3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E82E6CA-EAF6-8D41-83F8-DEAA218A0673}" name="Tabelle1391011457" displayName="Tabelle1391011457" ref="C8:J64" totalsRowShown="0">
  <tableColumns count="8">
    <tableColumn id="1" xr3:uid="{399FE09E-1431-9340-B50E-2F6A58CEEBB6}" name="cleaning kit's" dataDxfId="7"/>
    <tableColumn id="4" xr3:uid="{CB66C3F0-FE61-6344-B95E-C793480222A0}" name="Spalte1" dataDxfId="6"/>
    <tableColumn id="2" xr3:uid="{A98E9360-E6F3-F142-BF34-6D3F5A2ECFF2}" name="Spalte12" dataDxfId="5"/>
    <tableColumn id="11" xr3:uid="{96A8DB5D-F877-F74F-807D-9585F953F966}" name="Spalte123" dataDxfId="4"/>
    <tableColumn id="19" xr3:uid="{2B290324-4B21-5846-B714-D955E5523EA0}" name="Spalte124" dataDxfId="3"/>
    <tableColumn id="3" xr3:uid="{11496673-F5B5-1B43-9EE6-B38EEDF4D329}" name="Spalte2" dataDxfId="2"/>
    <tableColumn id="9" xr3:uid="{6AA18A34-B61E-4F47-A074-DD6464018761}" name="Spalte120" dataDxfId="1">
      <calculatedColumnFormula>SUM(#REF!)*Tabelle1391011457[[#This Row],[Spalte12]]+SUM(#REF!)*#REF!</calculatedColumnFormula>
    </tableColumn>
    <tableColumn id="10" xr3:uid="{09399F4C-65B1-4C47-9252-EDEEBDBB64FD}" name="Spalte121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bluepill-climbing.com/category/lines/impossibles/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s://bluepill-climbing.com/category/lines/impossibles/" TargetMode="External"/><Relationship Id="rId7" Type="http://schemas.openxmlformats.org/officeDocument/2006/relationships/hyperlink" Target="https://bluepill-climbing.com/category/lines/originals/" TargetMode="External"/><Relationship Id="rId12" Type="http://schemas.openxmlformats.org/officeDocument/2006/relationships/hyperlink" Target="https://bluepill-climbing.com/category/lines/straight-bloc/" TargetMode="External"/><Relationship Id="rId2" Type="http://schemas.openxmlformats.org/officeDocument/2006/relationships/hyperlink" Target="https://bluepill-climbing.com/category/lines/dopes/" TargetMode="External"/><Relationship Id="rId1" Type="http://schemas.openxmlformats.org/officeDocument/2006/relationships/hyperlink" Target="https://bluepill-climbing.com/category/lines/dopes/" TargetMode="External"/><Relationship Id="rId6" Type="http://schemas.openxmlformats.org/officeDocument/2006/relationships/hyperlink" Target="https://bluepill-climbing.com/category/lines/fiber-impressions/" TargetMode="External"/><Relationship Id="rId11" Type="http://schemas.openxmlformats.org/officeDocument/2006/relationships/hyperlink" Target="https://bluepill-climbing.com/category/lines/split-grip/" TargetMode="External"/><Relationship Id="rId5" Type="http://schemas.openxmlformats.org/officeDocument/2006/relationships/hyperlink" Target="https://bluepill-climbing.com/category/lines/fiber-impressions/" TargetMode="External"/><Relationship Id="rId15" Type="http://schemas.openxmlformats.org/officeDocument/2006/relationships/table" Target="../tables/table1.xml"/><Relationship Id="rId10" Type="http://schemas.openxmlformats.org/officeDocument/2006/relationships/hyperlink" Target="https://bluepill-climbing.com/category/lines/originals/" TargetMode="External"/><Relationship Id="rId4" Type="http://schemas.openxmlformats.org/officeDocument/2006/relationships/hyperlink" Target="https://bluepill-climbing.com/category/lines/impossibles/" TargetMode="External"/><Relationship Id="rId9" Type="http://schemas.openxmlformats.org/officeDocument/2006/relationships/hyperlink" Target="https://bluepill-climbing.com/category/lines/competition-line/" TargetMode="External"/><Relationship Id="rId1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bluepill-climbing.com/product/fat-bloc-600/" TargetMode="External"/><Relationship Id="rId13" Type="http://schemas.openxmlformats.org/officeDocument/2006/relationships/hyperlink" Target="https://bluepill-climbing.com/product/fat-classic-triangle-600/" TargetMode="External"/><Relationship Id="rId18" Type="http://schemas.openxmlformats.org/officeDocument/2006/relationships/drawing" Target="../drawings/drawing3.xml"/><Relationship Id="rId3" Type="http://schemas.openxmlformats.org/officeDocument/2006/relationships/hyperlink" Target="https://bluepill-climbing.com/product/fat-square-600/" TargetMode="External"/><Relationship Id="rId7" Type="http://schemas.openxmlformats.org/officeDocument/2006/relationships/hyperlink" Target="https://bluepill-climbing.com/product/fat-bloc-1200/" TargetMode="External"/><Relationship Id="rId12" Type="http://schemas.openxmlformats.org/officeDocument/2006/relationships/hyperlink" Target="https://bluepill-climbing.com/product/thin-long-triangle-600/" TargetMode="External"/><Relationship Id="rId17" Type="http://schemas.openxmlformats.org/officeDocument/2006/relationships/printerSettings" Target="../printerSettings/printerSettings3.bin"/><Relationship Id="rId2" Type="http://schemas.openxmlformats.org/officeDocument/2006/relationships/hyperlink" Target="https://bluepill-climbing.com/product/fat-tetres-600-l-r-set/" TargetMode="External"/><Relationship Id="rId16" Type="http://schemas.openxmlformats.org/officeDocument/2006/relationships/hyperlink" Target="https://bluepill-climbing.com/product/thin-classic-triangle-300/" TargetMode="External"/><Relationship Id="rId1" Type="http://schemas.openxmlformats.org/officeDocument/2006/relationships/hyperlink" Target="https://bluepill-climbing.com/product/fat-tetres-1200-l-r-set/" TargetMode="External"/><Relationship Id="rId6" Type="http://schemas.openxmlformats.org/officeDocument/2006/relationships/hyperlink" Target="https://bluepill-climbing.com/product/thin-square-300/" TargetMode="External"/><Relationship Id="rId11" Type="http://schemas.openxmlformats.org/officeDocument/2006/relationships/hyperlink" Target="https://bluepill-climbing.com/product/fat-long-triangle-600/" TargetMode="External"/><Relationship Id="rId5" Type="http://schemas.openxmlformats.org/officeDocument/2006/relationships/hyperlink" Target="https://bluepill-climbing.com/product/fat-square-300/" TargetMode="External"/><Relationship Id="rId15" Type="http://schemas.openxmlformats.org/officeDocument/2006/relationships/hyperlink" Target="https://bluepill-climbing.com/product/fat-classic-triangle-300/" TargetMode="External"/><Relationship Id="rId10" Type="http://schemas.openxmlformats.org/officeDocument/2006/relationships/hyperlink" Target="https://bluepill-climbing.com/product/thin-long-triangle-1200/" TargetMode="External"/><Relationship Id="rId19" Type="http://schemas.openxmlformats.org/officeDocument/2006/relationships/table" Target="../tables/table2.xml"/><Relationship Id="rId4" Type="http://schemas.openxmlformats.org/officeDocument/2006/relationships/hyperlink" Target="https://bluepill-climbing.com/product/thin-square-600/" TargetMode="External"/><Relationship Id="rId9" Type="http://schemas.openxmlformats.org/officeDocument/2006/relationships/hyperlink" Target="https://bluepill-climbing.com/product/fat-long-triangle-1200/" TargetMode="External"/><Relationship Id="rId14" Type="http://schemas.openxmlformats.org/officeDocument/2006/relationships/hyperlink" Target="https://bluepill-climbing.com/product/thin-classic-triangle-600/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bluepill-climbing.com/product/bad-wings-left-1500/" TargetMode="External"/><Relationship Id="rId18" Type="http://schemas.openxmlformats.org/officeDocument/2006/relationships/hyperlink" Target="https://bluepill-climbing.com/product/giga-broken-diamond-right-1-dualtexture/" TargetMode="External"/><Relationship Id="rId26" Type="http://schemas.openxmlformats.org/officeDocument/2006/relationships/hyperlink" Target="https://bluepill-climbing.com/product/broken-diamond-900-left-3-dualtexture/" TargetMode="External"/><Relationship Id="rId39" Type="http://schemas.openxmlformats.org/officeDocument/2006/relationships/hyperlink" Target="https://bluepill-climbing.com/product/mega-broken-diamond-left-1/" TargetMode="External"/><Relationship Id="rId21" Type="http://schemas.openxmlformats.org/officeDocument/2006/relationships/hyperlink" Target="https://bluepill-climbing.com/product/mega-broken-diamond-left-1-dualtexture/" TargetMode="External"/><Relationship Id="rId34" Type="http://schemas.openxmlformats.org/officeDocument/2006/relationships/hyperlink" Target="https://bluepill-climbing.com/product/diamond-900-part-4-dualtexture/" TargetMode="External"/><Relationship Id="rId42" Type="http://schemas.openxmlformats.org/officeDocument/2006/relationships/hyperlink" Target="https://bluepill-climbing.com/product/mega-broken-diamond-left-2/" TargetMode="External"/><Relationship Id="rId47" Type="http://schemas.openxmlformats.org/officeDocument/2006/relationships/hyperlink" Target="https://bluepill-climbing.com/product/broken-diamond-900-right-3/" TargetMode="External"/><Relationship Id="rId50" Type="http://schemas.openxmlformats.org/officeDocument/2006/relationships/hyperlink" Target="https://bluepill-climbing.com/product/diamond-900-part-3/" TargetMode="External"/><Relationship Id="rId55" Type="http://schemas.openxmlformats.org/officeDocument/2006/relationships/table" Target="../tables/table3.xml"/><Relationship Id="rId7" Type="http://schemas.openxmlformats.org/officeDocument/2006/relationships/hyperlink" Target="https://bluepill-climbing.com/product/good-wings-right-1500-dualtexture/" TargetMode="External"/><Relationship Id="rId2" Type="http://schemas.openxmlformats.org/officeDocument/2006/relationships/hyperlink" Target="https://bluepill-climbing.com/product/bad-wings-right-1500-dualtexture/" TargetMode="External"/><Relationship Id="rId16" Type="http://schemas.openxmlformats.org/officeDocument/2006/relationships/hyperlink" Target="https://bluepill-climbing.com/product/bad-wings-right-750/" TargetMode="External"/><Relationship Id="rId29" Type="http://schemas.openxmlformats.org/officeDocument/2006/relationships/hyperlink" Target="https://bluepill-climbing.com/product/broken-diamond-900-right-3-dualtexture/" TargetMode="External"/><Relationship Id="rId11" Type="http://schemas.openxmlformats.org/officeDocument/2006/relationships/hyperlink" Target="https://bluepill-climbing.com/product/good-wings-left-750/" TargetMode="External"/><Relationship Id="rId24" Type="http://schemas.openxmlformats.org/officeDocument/2006/relationships/hyperlink" Target="https://bluepill-climbing.com/product/mega-broken-diamond-left-2-dualtexture/" TargetMode="External"/><Relationship Id="rId32" Type="http://schemas.openxmlformats.org/officeDocument/2006/relationships/hyperlink" Target="https://bluepill-climbing.com/product/diamond-900-part-3-dualtexture/" TargetMode="External"/><Relationship Id="rId37" Type="http://schemas.openxmlformats.org/officeDocument/2006/relationships/hyperlink" Target="https://bluepill-climbing.com/product/giga-broken-diamond-right-2/" TargetMode="External"/><Relationship Id="rId40" Type="http://schemas.openxmlformats.org/officeDocument/2006/relationships/hyperlink" Target="https://bluepill-climbing.com/product/mega-broken-diamond-right-1/" TargetMode="External"/><Relationship Id="rId45" Type="http://schemas.openxmlformats.org/officeDocument/2006/relationships/hyperlink" Target="https://bluepill-climbing.com/product/broken-diamond-900-left-2/" TargetMode="External"/><Relationship Id="rId53" Type="http://schemas.openxmlformats.org/officeDocument/2006/relationships/printerSettings" Target="../printerSettings/printerSettings4.bin"/><Relationship Id="rId5" Type="http://schemas.openxmlformats.org/officeDocument/2006/relationships/hyperlink" Target="https://bluepill-climbing.com/product/good-wings-right-750-dualtexture/" TargetMode="External"/><Relationship Id="rId10" Type="http://schemas.openxmlformats.org/officeDocument/2006/relationships/hyperlink" Target="https://bluepill-climbing.com/product/good-wings-right-1500/" TargetMode="External"/><Relationship Id="rId19" Type="http://schemas.openxmlformats.org/officeDocument/2006/relationships/hyperlink" Target="https://bluepill-climbing.com/product/giga-broken-diamond-right-2-dualtexture/" TargetMode="External"/><Relationship Id="rId31" Type="http://schemas.openxmlformats.org/officeDocument/2006/relationships/hyperlink" Target="https://bluepill-climbing.com/product/diamond-900-part-1-dualtexture/" TargetMode="External"/><Relationship Id="rId44" Type="http://schemas.openxmlformats.org/officeDocument/2006/relationships/hyperlink" Target="https://bluepill-climbing.com/product/broken-diamond-900-left-3/" TargetMode="External"/><Relationship Id="rId52" Type="http://schemas.openxmlformats.org/officeDocument/2006/relationships/hyperlink" Target="https://bluepill-climbing.com/product/diamond-900-part-4/" TargetMode="External"/><Relationship Id="rId4" Type="http://schemas.openxmlformats.org/officeDocument/2006/relationships/hyperlink" Target="https://bluepill-climbing.com/product/bad-wings-right-750-dualtexture/" TargetMode="External"/><Relationship Id="rId9" Type="http://schemas.openxmlformats.org/officeDocument/2006/relationships/hyperlink" Target="https://bluepill-climbing.com/product/good-wings-left-1500/" TargetMode="External"/><Relationship Id="rId14" Type="http://schemas.openxmlformats.org/officeDocument/2006/relationships/hyperlink" Target="https://bluepill-climbing.com/product/bad-wings-right-1500/" TargetMode="External"/><Relationship Id="rId22" Type="http://schemas.openxmlformats.org/officeDocument/2006/relationships/hyperlink" Target="https://bluepill-climbing.com/product/mega-broken-diamond-right-1-dualtexture/" TargetMode="External"/><Relationship Id="rId27" Type="http://schemas.openxmlformats.org/officeDocument/2006/relationships/hyperlink" Target="https://bluepill-climbing.com/product/broken-diamond-900-left-2-dualtexture/" TargetMode="External"/><Relationship Id="rId30" Type="http://schemas.openxmlformats.org/officeDocument/2006/relationships/hyperlink" Target="https://bluepill-climbing.com/product/broken-diamond-900-right-1-dualtexture/" TargetMode="External"/><Relationship Id="rId35" Type="http://schemas.openxmlformats.org/officeDocument/2006/relationships/hyperlink" Target="https://bluepill-climbing.com/product/giga-broken-diamond-left-1/" TargetMode="External"/><Relationship Id="rId43" Type="http://schemas.openxmlformats.org/officeDocument/2006/relationships/hyperlink" Target="https://bluepill-climbing.com/product/broken-diamond-900-left-1/" TargetMode="External"/><Relationship Id="rId48" Type="http://schemas.openxmlformats.org/officeDocument/2006/relationships/hyperlink" Target="https://bluepill-climbing.com/product/broken-diamond-900-right-1/" TargetMode="External"/><Relationship Id="rId8" Type="http://schemas.openxmlformats.org/officeDocument/2006/relationships/hyperlink" Target="https://bluepill-climbing.com/product/good-wings-left-750-dualtexture/" TargetMode="External"/><Relationship Id="rId51" Type="http://schemas.openxmlformats.org/officeDocument/2006/relationships/hyperlink" Target="https://bluepill-climbing.com/product/diamond-900-part-2/" TargetMode="External"/><Relationship Id="rId3" Type="http://schemas.openxmlformats.org/officeDocument/2006/relationships/hyperlink" Target="https://bluepill-climbing.com/product/bad-wings-left-750-dualtexture/" TargetMode="External"/><Relationship Id="rId12" Type="http://schemas.openxmlformats.org/officeDocument/2006/relationships/hyperlink" Target="https://bluepill-climbing.com/product/good-wings-right-750/" TargetMode="External"/><Relationship Id="rId17" Type="http://schemas.openxmlformats.org/officeDocument/2006/relationships/hyperlink" Target="https://bluepill-climbing.com/product/giga-broken-diamond-left-1-dualtexture/" TargetMode="External"/><Relationship Id="rId25" Type="http://schemas.openxmlformats.org/officeDocument/2006/relationships/hyperlink" Target="https://bluepill-climbing.com/product/broken-diamond-900-left-1-dualtexture/" TargetMode="External"/><Relationship Id="rId33" Type="http://schemas.openxmlformats.org/officeDocument/2006/relationships/hyperlink" Target="https://bluepill-climbing.com/product/diamond-900-part-2-dualtexture/" TargetMode="External"/><Relationship Id="rId38" Type="http://schemas.openxmlformats.org/officeDocument/2006/relationships/hyperlink" Target="https://bluepill-climbing.com/product/giga-broken-diamond-left-2/" TargetMode="External"/><Relationship Id="rId46" Type="http://schemas.openxmlformats.org/officeDocument/2006/relationships/hyperlink" Target="https://bluepill-climbing.com/product/broken-diamond-900-right-2/" TargetMode="External"/><Relationship Id="rId20" Type="http://schemas.openxmlformats.org/officeDocument/2006/relationships/hyperlink" Target="https://bluepill-climbing.com/product/giga-broken-diamond-left-2-dualtexture/" TargetMode="External"/><Relationship Id="rId41" Type="http://schemas.openxmlformats.org/officeDocument/2006/relationships/hyperlink" Target="https://bluepill-climbing.com/product/mega-broken-diamond-right-2/" TargetMode="External"/><Relationship Id="rId54" Type="http://schemas.openxmlformats.org/officeDocument/2006/relationships/drawing" Target="../drawings/drawing4.xml"/><Relationship Id="rId1" Type="http://schemas.openxmlformats.org/officeDocument/2006/relationships/hyperlink" Target="https://bluepill-climbing.com/product/bad-wings-left-1500-dualtexture/" TargetMode="External"/><Relationship Id="rId6" Type="http://schemas.openxmlformats.org/officeDocument/2006/relationships/hyperlink" Target="https://bluepill-climbing.com/product/good-wings-left-1500-dualtexture/" TargetMode="External"/><Relationship Id="rId15" Type="http://schemas.openxmlformats.org/officeDocument/2006/relationships/hyperlink" Target="https://bluepill-climbing.com/product/bad-wings-left-750/" TargetMode="External"/><Relationship Id="rId23" Type="http://schemas.openxmlformats.org/officeDocument/2006/relationships/hyperlink" Target="https://bluepill-climbing.com/product/mega-broken-diamond-right-2-dualtexture/" TargetMode="External"/><Relationship Id="rId28" Type="http://schemas.openxmlformats.org/officeDocument/2006/relationships/hyperlink" Target="https://bluepill-climbing.com/product/broken-diamond-900-right-2-dualtexture/" TargetMode="External"/><Relationship Id="rId36" Type="http://schemas.openxmlformats.org/officeDocument/2006/relationships/hyperlink" Target="https://bluepill-climbing.com/product/giga-broken-diamond-right-1/" TargetMode="External"/><Relationship Id="rId49" Type="http://schemas.openxmlformats.org/officeDocument/2006/relationships/hyperlink" Target="https://bluepill-climbing.com/product/diamond-900-part-1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bluepill-climbing.com/product/bluepill-fiber-impression-21/" TargetMode="External"/><Relationship Id="rId21" Type="http://schemas.openxmlformats.org/officeDocument/2006/relationships/hyperlink" Target="https://bluepill-climbing.com/product/dope-edge-4/" TargetMode="External"/><Relationship Id="rId42" Type="http://schemas.openxmlformats.org/officeDocument/2006/relationships/hyperlink" Target="https://bluepill-climbing.com/product/dope-jug-7-dualtex/" TargetMode="External"/><Relationship Id="rId63" Type="http://schemas.openxmlformats.org/officeDocument/2006/relationships/hyperlink" Target="https://bluepill-climbing.com/product/bluepill-impossible-5/" TargetMode="External"/><Relationship Id="rId84" Type="http://schemas.openxmlformats.org/officeDocument/2006/relationships/hyperlink" Target="https://bluepill-climbing.com/product/bluepill-fiber-impression-10-dualtex/" TargetMode="External"/><Relationship Id="rId16" Type="http://schemas.openxmlformats.org/officeDocument/2006/relationships/hyperlink" Target="https://bluepill-climbing.com/product/dope-sloper-3/" TargetMode="External"/><Relationship Id="rId107" Type="http://schemas.openxmlformats.org/officeDocument/2006/relationships/hyperlink" Target="https://bluepill-climbing.com/product/bluepill-fiber-impression-8/" TargetMode="External"/><Relationship Id="rId11" Type="http://schemas.openxmlformats.org/officeDocument/2006/relationships/hyperlink" Target="https://bluepill-climbing.com/product/dope-jug-5/" TargetMode="External"/><Relationship Id="rId32" Type="http://schemas.openxmlformats.org/officeDocument/2006/relationships/hyperlink" Target="https://bluepill-climbing.com/product/dope-ring-3-dualtex/" TargetMode="External"/><Relationship Id="rId37" Type="http://schemas.openxmlformats.org/officeDocument/2006/relationships/hyperlink" Target="https://bluepill-climbing.com/product/dope-jug-2-dualtex/" TargetMode="External"/><Relationship Id="rId53" Type="http://schemas.openxmlformats.org/officeDocument/2006/relationships/hyperlink" Target="https://bluepill-climbing.com/product/dope-edge-7-dualtex/" TargetMode="External"/><Relationship Id="rId58" Type="http://schemas.openxmlformats.org/officeDocument/2006/relationships/hyperlink" Target="https://bluepill-climbing.com/product/dope-edge-12-dualtex/" TargetMode="External"/><Relationship Id="rId74" Type="http://schemas.openxmlformats.org/officeDocument/2006/relationships/hyperlink" Target="https://bluepill-climbing.com/product/impossible-8-dualtex/" TargetMode="External"/><Relationship Id="rId79" Type="http://schemas.openxmlformats.org/officeDocument/2006/relationships/hyperlink" Target="https://bluepill-climbing.com/product/bluepill-fiber-impression-5-dualtex/" TargetMode="External"/><Relationship Id="rId102" Type="http://schemas.openxmlformats.org/officeDocument/2006/relationships/hyperlink" Target="https://bluepill-climbing.com/product/bluepill-fiber-impression-6/" TargetMode="External"/><Relationship Id="rId123" Type="http://schemas.openxmlformats.org/officeDocument/2006/relationships/hyperlink" Target="https://bluepill-climbing.com/product/originals-fiberglass-5/" TargetMode="External"/><Relationship Id="rId128" Type="http://schemas.openxmlformats.org/officeDocument/2006/relationships/hyperlink" Target="https://bluepill-climbing.com/product/originals-fiberglass-10/" TargetMode="External"/><Relationship Id="rId5" Type="http://schemas.openxmlformats.org/officeDocument/2006/relationships/hyperlink" Target="https://bluepill-climbing.com/product/dope-ring-5/" TargetMode="External"/><Relationship Id="rId90" Type="http://schemas.openxmlformats.org/officeDocument/2006/relationships/hyperlink" Target="https://bluepill-climbing.com/product/bluepill-fiber-impression-16-dualtex/" TargetMode="External"/><Relationship Id="rId95" Type="http://schemas.openxmlformats.org/officeDocument/2006/relationships/hyperlink" Target="https://bluepill-climbing.com/product/bluepill-fiber-impression-21-dualtex/" TargetMode="External"/><Relationship Id="rId22" Type="http://schemas.openxmlformats.org/officeDocument/2006/relationships/hyperlink" Target="https://bluepill-climbing.com/product/dope-edge-5/" TargetMode="External"/><Relationship Id="rId27" Type="http://schemas.openxmlformats.org/officeDocument/2006/relationships/hyperlink" Target="https://bluepill-climbing.com/product/dope-edge-10/" TargetMode="External"/><Relationship Id="rId43" Type="http://schemas.openxmlformats.org/officeDocument/2006/relationships/hyperlink" Target="https://bluepill-climbing.com/product/dope-sloper-1-dualtex/" TargetMode="External"/><Relationship Id="rId48" Type="http://schemas.openxmlformats.org/officeDocument/2006/relationships/hyperlink" Target="https://bluepill-climbing.com/product/dope-edge-2-dualtex/" TargetMode="External"/><Relationship Id="rId64" Type="http://schemas.openxmlformats.org/officeDocument/2006/relationships/hyperlink" Target="https://bluepill-climbing.com/product/bluepill-impossible-6/" TargetMode="External"/><Relationship Id="rId69" Type="http://schemas.openxmlformats.org/officeDocument/2006/relationships/hyperlink" Target="https://bluepill-climbing.com/product/impossible-3-dualtex/" TargetMode="External"/><Relationship Id="rId113" Type="http://schemas.openxmlformats.org/officeDocument/2006/relationships/hyperlink" Target="https://bluepill-climbing.com/product/bluepill-fiber-impression-17/" TargetMode="External"/><Relationship Id="rId118" Type="http://schemas.openxmlformats.org/officeDocument/2006/relationships/hyperlink" Target="https://bluepill-climbing.com/product/bluepill-fiber-impression-22/" TargetMode="External"/><Relationship Id="rId80" Type="http://schemas.openxmlformats.org/officeDocument/2006/relationships/hyperlink" Target="https://bluepill-climbing.com/product/bluepill-fiber-impression-6-dualtex/" TargetMode="External"/><Relationship Id="rId85" Type="http://schemas.openxmlformats.org/officeDocument/2006/relationships/hyperlink" Target="https://bluepill-climbing.com/product/bluepill-fiber-impression-11-dualtex/" TargetMode="External"/><Relationship Id="rId12" Type="http://schemas.openxmlformats.org/officeDocument/2006/relationships/hyperlink" Target="https://bluepill-climbing.com/product/dope-jug-6/" TargetMode="External"/><Relationship Id="rId17" Type="http://schemas.openxmlformats.org/officeDocument/2006/relationships/hyperlink" Target="https://bluepill-climbing.com/product/dope-sloper-4/" TargetMode="External"/><Relationship Id="rId33" Type="http://schemas.openxmlformats.org/officeDocument/2006/relationships/hyperlink" Target="https://bluepill-climbing.com/product/dope-ring-4-dualtex/" TargetMode="External"/><Relationship Id="rId38" Type="http://schemas.openxmlformats.org/officeDocument/2006/relationships/hyperlink" Target="https://bluepill-climbing.com/product/dope-jug-3-dualtex/" TargetMode="External"/><Relationship Id="rId59" Type="http://schemas.openxmlformats.org/officeDocument/2006/relationships/hyperlink" Target="https://bluepill-climbing.com/product/bluepill-impossible-1/" TargetMode="External"/><Relationship Id="rId103" Type="http://schemas.openxmlformats.org/officeDocument/2006/relationships/hyperlink" Target="https://bluepill-climbing.com/product/bluepill-fiber-impression-7/" TargetMode="External"/><Relationship Id="rId108" Type="http://schemas.openxmlformats.org/officeDocument/2006/relationships/hyperlink" Target="https://bluepill-climbing.com/product/bluepill-fiber-impression-12/" TargetMode="External"/><Relationship Id="rId124" Type="http://schemas.openxmlformats.org/officeDocument/2006/relationships/hyperlink" Target="https://bluepill-climbing.com/product/originals-fiberglass-6/" TargetMode="External"/><Relationship Id="rId129" Type="http://schemas.openxmlformats.org/officeDocument/2006/relationships/hyperlink" Target="https://bluepill-climbing.com/product/originals-fiberglass-11/" TargetMode="External"/><Relationship Id="rId54" Type="http://schemas.openxmlformats.org/officeDocument/2006/relationships/hyperlink" Target="https://bluepill-climbing.com/product/dope-edge-8-dualtex/" TargetMode="External"/><Relationship Id="rId70" Type="http://schemas.openxmlformats.org/officeDocument/2006/relationships/hyperlink" Target="https://bluepill-climbing.com/product/impossible-4-dualtex/" TargetMode="External"/><Relationship Id="rId75" Type="http://schemas.openxmlformats.org/officeDocument/2006/relationships/hyperlink" Target="https://bluepill-climbing.com/product/bluepill-fiber-impression-1-dualtex/" TargetMode="External"/><Relationship Id="rId91" Type="http://schemas.openxmlformats.org/officeDocument/2006/relationships/hyperlink" Target="https://bluepill-climbing.com/product/bluepill-fiber-impression-17-dualtex/" TargetMode="External"/><Relationship Id="rId96" Type="http://schemas.openxmlformats.org/officeDocument/2006/relationships/hyperlink" Target="https://bluepill-climbing.com/product/bluepill-fiber-impression-22-dualtex/" TargetMode="External"/><Relationship Id="rId1" Type="http://schemas.openxmlformats.org/officeDocument/2006/relationships/hyperlink" Target="https://bluepill-climbing.com/product/dope-ring-1-2/" TargetMode="External"/><Relationship Id="rId6" Type="http://schemas.openxmlformats.org/officeDocument/2006/relationships/hyperlink" Target="https://bluepill-climbing.com/product/dope-ring-6/" TargetMode="External"/><Relationship Id="rId23" Type="http://schemas.openxmlformats.org/officeDocument/2006/relationships/hyperlink" Target="https://bluepill-climbing.com/product/dope-edge-6/" TargetMode="External"/><Relationship Id="rId28" Type="http://schemas.openxmlformats.org/officeDocument/2006/relationships/hyperlink" Target="https://bluepill-climbing.com/product/dope-edge-11/" TargetMode="External"/><Relationship Id="rId49" Type="http://schemas.openxmlformats.org/officeDocument/2006/relationships/hyperlink" Target="https://bluepill-climbing.com/product/dope-edge-3-dualtex/" TargetMode="External"/><Relationship Id="rId114" Type="http://schemas.openxmlformats.org/officeDocument/2006/relationships/hyperlink" Target="https://bluepill-climbing.com/product/bluepill-fiber-impression-18/" TargetMode="External"/><Relationship Id="rId119" Type="http://schemas.openxmlformats.org/officeDocument/2006/relationships/hyperlink" Target="https://bluepill-climbing.com/product/originals-fiberglass-1/" TargetMode="External"/><Relationship Id="rId44" Type="http://schemas.openxmlformats.org/officeDocument/2006/relationships/hyperlink" Target="https://bluepill-climbing.com/product/dope-sloper-2-dualtex/" TargetMode="External"/><Relationship Id="rId60" Type="http://schemas.openxmlformats.org/officeDocument/2006/relationships/hyperlink" Target="https://bluepill-climbing.com/product/bluepill-impossible-2/" TargetMode="External"/><Relationship Id="rId65" Type="http://schemas.openxmlformats.org/officeDocument/2006/relationships/hyperlink" Target="https://bluepill-climbing.com/product/bluepill-impossible-7/" TargetMode="External"/><Relationship Id="rId81" Type="http://schemas.openxmlformats.org/officeDocument/2006/relationships/hyperlink" Target="https://bluepill-climbing.com/product/bluepill-fiber-impression-7-dualtex/" TargetMode="External"/><Relationship Id="rId86" Type="http://schemas.openxmlformats.org/officeDocument/2006/relationships/hyperlink" Target="https://bluepill-climbing.com/product/bluepill-fiber-impression-12-dualtex/" TargetMode="External"/><Relationship Id="rId130" Type="http://schemas.openxmlformats.org/officeDocument/2006/relationships/hyperlink" Target="https://bluepill-climbing.com/product/originals-fiberglass-12/" TargetMode="External"/><Relationship Id="rId13" Type="http://schemas.openxmlformats.org/officeDocument/2006/relationships/hyperlink" Target="https://bluepill-climbing.com/product/dope-jug-7/" TargetMode="External"/><Relationship Id="rId18" Type="http://schemas.openxmlformats.org/officeDocument/2006/relationships/hyperlink" Target="https://bluepill-climbing.com/product/dope-edge-1/" TargetMode="External"/><Relationship Id="rId39" Type="http://schemas.openxmlformats.org/officeDocument/2006/relationships/hyperlink" Target="https://bluepill-climbing.com/product/dope-jug-4-dualtex/" TargetMode="External"/><Relationship Id="rId109" Type="http://schemas.openxmlformats.org/officeDocument/2006/relationships/hyperlink" Target="https://bluepill-climbing.com/product/bluepill-fiber-impression-13/" TargetMode="External"/><Relationship Id="rId34" Type="http://schemas.openxmlformats.org/officeDocument/2006/relationships/hyperlink" Target="https://bluepill-climbing.com/product/dope-ring-5-dualtex/" TargetMode="External"/><Relationship Id="rId50" Type="http://schemas.openxmlformats.org/officeDocument/2006/relationships/hyperlink" Target="https://bluepill-climbing.com/product/dope-edge-4-dualtex-2/" TargetMode="External"/><Relationship Id="rId55" Type="http://schemas.openxmlformats.org/officeDocument/2006/relationships/hyperlink" Target="https://bluepill-climbing.com/product/dope-edge-9-dualtex/" TargetMode="External"/><Relationship Id="rId76" Type="http://schemas.openxmlformats.org/officeDocument/2006/relationships/hyperlink" Target="https://bluepill-climbing.com/product/bluepill-fiber-impression-2-dualtex/" TargetMode="External"/><Relationship Id="rId97" Type="http://schemas.openxmlformats.org/officeDocument/2006/relationships/hyperlink" Target="https://bluepill-climbing.com/product/bluepill-fiber-impression-1/" TargetMode="External"/><Relationship Id="rId104" Type="http://schemas.openxmlformats.org/officeDocument/2006/relationships/hyperlink" Target="https://bluepill-climbing.com/product/bluepill-fiber-impression-8/" TargetMode="External"/><Relationship Id="rId120" Type="http://schemas.openxmlformats.org/officeDocument/2006/relationships/hyperlink" Target="https://bluepill-climbing.com/product/originals-fiberglass-2/" TargetMode="External"/><Relationship Id="rId125" Type="http://schemas.openxmlformats.org/officeDocument/2006/relationships/hyperlink" Target="https://bluepill-climbing.com/product/originals-fiberglass-7/" TargetMode="External"/><Relationship Id="rId7" Type="http://schemas.openxmlformats.org/officeDocument/2006/relationships/hyperlink" Target="https://bluepill-climbing.com/product/dope-jug-1/" TargetMode="External"/><Relationship Id="rId71" Type="http://schemas.openxmlformats.org/officeDocument/2006/relationships/hyperlink" Target="https://bluepill-climbing.com/product/impossible-5-dualtex/" TargetMode="External"/><Relationship Id="rId92" Type="http://schemas.openxmlformats.org/officeDocument/2006/relationships/hyperlink" Target="https://bluepill-climbing.com/product/bluepill-fiber-impression-18-dualtex/" TargetMode="External"/><Relationship Id="rId2" Type="http://schemas.openxmlformats.org/officeDocument/2006/relationships/hyperlink" Target="https://bluepill-climbing.com/product/dope-ring-2/" TargetMode="External"/><Relationship Id="rId29" Type="http://schemas.openxmlformats.org/officeDocument/2006/relationships/hyperlink" Target="https://bluepill-climbing.com/product/dope-edge-12/" TargetMode="External"/><Relationship Id="rId24" Type="http://schemas.openxmlformats.org/officeDocument/2006/relationships/hyperlink" Target="https://bluepill-climbing.com/product/dope-edge-7/" TargetMode="External"/><Relationship Id="rId40" Type="http://schemas.openxmlformats.org/officeDocument/2006/relationships/hyperlink" Target="https://bluepill-climbing.com/product/dope-jug-5-dualtex/" TargetMode="External"/><Relationship Id="rId45" Type="http://schemas.openxmlformats.org/officeDocument/2006/relationships/hyperlink" Target="https://bluepill-climbing.com/product/dope-sloper-3-dualtex/" TargetMode="External"/><Relationship Id="rId66" Type="http://schemas.openxmlformats.org/officeDocument/2006/relationships/hyperlink" Target="https://bluepill-climbing.com/product/bluepill-impossible-8/" TargetMode="External"/><Relationship Id="rId87" Type="http://schemas.openxmlformats.org/officeDocument/2006/relationships/hyperlink" Target="https://bluepill-climbing.com/product/bluepill-fiber-impression-13-dualtex/" TargetMode="External"/><Relationship Id="rId110" Type="http://schemas.openxmlformats.org/officeDocument/2006/relationships/hyperlink" Target="https://bluepill-climbing.com/product/bluepill-fiber-impression-14/" TargetMode="External"/><Relationship Id="rId115" Type="http://schemas.openxmlformats.org/officeDocument/2006/relationships/hyperlink" Target="https://bluepill-climbing.com/product/bluepill-fiber-impression-19/" TargetMode="External"/><Relationship Id="rId131" Type="http://schemas.openxmlformats.org/officeDocument/2006/relationships/printerSettings" Target="../printerSettings/printerSettings5.bin"/><Relationship Id="rId61" Type="http://schemas.openxmlformats.org/officeDocument/2006/relationships/hyperlink" Target="https://bluepill-climbing.com/product/bluepill-impossible-3/" TargetMode="External"/><Relationship Id="rId82" Type="http://schemas.openxmlformats.org/officeDocument/2006/relationships/hyperlink" Target="https://bluepill-climbing.com/product/bluepill-fiber-impression-8-dualtex/" TargetMode="External"/><Relationship Id="rId19" Type="http://schemas.openxmlformats.org/officeDocument/2006/relationships/hyperlink" Target="https://bluepill-climbing.com/product/dope-edge-2/" TargetMode="External"/><Relationship Id="rId14" Type="http://schemas.openxmlformats.org/officeDocument/2006/relationships/hyperlink" Target="https://bluepill-climbing.com/product/dope-sloper-1/" TargetMode="External"/><Relationship Id="rId30" Type="http://schemas.openxmlformats.org/officeDocument/2006/relationships/hyperlink" Target="https://bluepill-climbing.com/product/dope-ring-1/" TargetMode="External"/><Relationship Id="rId35" Type="http://schemas.openxmlformats.org/officeDocument/2006/relationships/hyperlink" Target="https://bluepill-climbing.com/product/dope-ring-6-dualtex/" TargetMode="External"/><Relationship Id="rId56" Type="http://schemas.openxmlformats.org/officeDocument/2006/relationships/hyperlink" Target="https://bluepill-climbing.com/product/dope-edge-10-dualtex/" TargetMode="External"/><Relationship Id="rId77" Type="http://schemas.openxmlformats.org/officeDocument/2006/relationships/hyperlink" Target="https://bluepill-climbing.com/product/bluepill-fiber-impression-3-dualtex/" TargetMode="External"/><Relationship Id="rId100" Type="http://schemas.openxmlformats.org/officeDocument/2006/relationships/hyperlink" Target="https://bluepill-climbing.com/product/bluepill-fiber-impression-4/" TargetMode="External"/><Relationship Id="rId105" Type="http://schemas.openxmlformats.org/officeDocument/2006/relationships/hyperlink" Target="https://bluepill-climbing.com/product/bluepill-fiber-impression-9/" TargetMode="External"/><Relationship Id="rId126" Type="http://schemas.openxmlformats.org/officeDocument/2006/relationships/hyperlink" Target="https://bluepill-climbing.com/product/originals-fiberglass-8/" TargetMode="External"/><Relationship Id="rId8" Type="http://schemas.openxmlformats.org/officeDocument/2006/relationships/hyperlink" Target="https://bluepill-climbing.com/product/dope-jug-2/" TargetMode="External"/><Relationship Id="rId51" Type="http://schemas.openxmlformats.org/officeDocument/2006/relationships/hyperlink" Target="https://bluepill-climbing.com/product/dope-edge-5-dualtex/" TargetMode="External"/><Relationship Id="rId72" Type="http://schemas.openxmlformats.org/officeDocument/2006/relationships/hyperlink" Target="https://bluepill-climbing.com/product/impossible-6-dualtex/" TargetMode="External"/><Relationship Id="rId93" Type="http://schemas.openxmlformats.org/officeDocument/2006/relationships/hyperlink" Target="https://bluepill-climbing.com/product/bluepill-fiber-impression-19-dualtex/" TargetMode="External"/><Relationship Id="rId98" Type="http://schemas.openxmlformats.org/officeDocument/2006/relationships/hyperlink" Target="https://bluepill-climbing.com/product/bluepill-fiber-impression-2/" TargetMode="External"/><Relationship Id="rId121" Type="http://schemas.openxmlformats.org/officeDocument/2006/relationships/hyperlink" Target="https://bluepill-climbing.com/product/originals-fiberglass-3/" TargetMode="External"/><Relationship Id="rId3" Type="http://schemas.openxmlformats.org/officeDocument/2006/relationships/hyperlink" Target="https://bluepill-climbing.com/product/dope-ring-3/" TargetMode="External"/><Relationship Id="rId25" Type="http://schemas.openxmlformats.org/officeDocument/2006/relationships/hyperlink" Target="https://bluepill-climbing.com/product/dope-edge-8/" TargetMode="External"/><Relationship Id="rId46" Type="http://schemas.openxmlformats.org/officeDocument/2006/relationships/hyperlink" Target="https://bluepill-climbing.com/product/dope-sloper-4-dualtex/" TargetMode="External"/><Relationship Id="rId67" Type="http://schemas.openxmlformats.org/officeDocument/2006/relationships/hyperlink" Target="https://bluepill-climbing.com/product/impossible-1-dualtex/" TargetMode="External"/><Relationship Id="rId116" Type="http://schemas.openxmlformats.org/officeDocument/2006/relationships/hyperlink" Target="https://bluepill-climbing.com/product/bluepill-fiber-impression-20/" TargetMode="External"/><Relationship Id="rId20" Type="http://schemas.openxmlformats.org/officeDocument/2006/relationships/hyperlink" Target="https://bluepill-climbing.com/product/dope-edge-3/" TargetMode="External"/><Relationship Id="rId41" Type="http://schemas.openxmlformats.org/officeDocument/2006/relationships/hyperlink" Target="https://bluepill-climbing.com/product/dope-jug-6-dualtex/" TargetMode="External"/><Relationship Id="rId62" Type="http://schemas.openxmlformats.org/officeDocument/2006/relationships/hyperlink" Target="https://bluepill-climbing.com/product/bluepill-impossible-4/" TargetMode="External"/><Relationship Id="rId83" Type="http://schemas.openxmlformats.org/officeDocument/2006/relationships/hyperlink" Target="https://bluepill-climbing.com/product/bluepill-fiber-impression-9-dualtex/" TargetMode="External"/><Relationship Id="rId88" Type="http://schemas.openxmlformats.org/officeDocument/2006/relationships/hyperlink" Target="https://bluepill-climbing.com/product/bluepill-fiber-impression-14-dualtex/" TargetMode="External"/><Relationship Id="rId111" Type="http://schemas.openxmlformats.org/officeDocument/2006/relationships/hyperlink" Target="https://bluepill-climbing.com/product/bluepill-fiber-impression-15/" TargetMode="External"/><Relationship Id="rId132" Type="http://schemas.openxmlformats.org/officeDocument/2006/relationships/drawing" Target="../drawings/drawing5.xml"/><Relationship Id="rId15" Type="http://schemas.openxmlformats.org/officeDocument/2006/relationships/hyperlink" Target="https://bluepill-climbing.com/product/dope-sloper-2/" TargetMode="External"/><Relationship Id="rId36" Type="http://schemas.openxmlformats.org/officeDocument/2006/relationships/hyperlink" Target="https://bluepill-climbing.com/product/dope-jug-1-dualtex/" TargetMode="External"/><Relationship Id="rId57" Type="http://schemas.openxmlformats.org/officeDocument/2006/relationships/hyperlink" Target="https://bluepill-climbing.com/product/dope-edge-11-dualtex/" TargetMode="External"/><Relationship Id="rId106" Type="http://schemas.openxmlformats.org/officeDocument/2006/relationships/hyperlink" Target="https://bluepill-climbing.com/product/bluepill-fiber-impression-10/" TargetMode="External"/><Relationship Id="rId127" Type="http://schemas.openxmlformats.org/officeDocument/2006/relationships/hyperlink" Target="https://bluepill-climbing.com/product/originals-fiberglass-9/" TargetMode="External"/><Relationship Id="rId10" Type="http://schemas.openxmlformats.org/officeDocument/2006/relationships/hyperlink" Target="https://bluepill-climbing.com/product/dope-jug-4/" TargetMode="External"/><Relationship Id="rId31" Type="http://schemas.openxmlformats.org/officeDocument/2006/relationships/hyperlink" Target="https://bluepill-climbing.com/product/dope-ring-2-dualtex/" TargetMode="External"/><Relationship Id="rId52" Type="http://schemas.openxmlformats.org/officeDocument/2006/relationships/hyperlink" Target="https://bluepill-climbing.com/product/dope-edge-6-dualtex/" TargetMode="External"/><Relationship Id="rId73" Type="http://schemas.openxmlformats.org/officeDocument/2006/relationships/hyperlink" Target="https://bluepill-climbing.com/product/impossible-7-dualtex/" TargetMode="External"/><Relationship Id="rId78" Type="http://schemas.openxmlformats.org/officeDocument/2006/relationships/hyperlink" Target="https://bluepill-climbing.com/product/bluepill-fiber-impression-4-dualtex/" TargetMode="External"/><Relationship Id="rId94" Type="http://schemas.openxmlformats.org/officeDocument/2006/relationships/hyperlink" Target="https://bluepill-climbing.com/product/bluepill-fiber-impression-20-dualtex/" TargetMode="External"/><Relationship Id="rId99" Type="http://schemas.openxmlformats.org/officeDocument/2006/relationships/hyperlink" Target="https://bluepill-climbing.com/product/bluepill-fiber-impression-3/" TargetMode="External"/><Relationship Id="rId101" Type="http://schemas.openxmlformats.org/officeDocument/2006/relationships/hyperlink" Target="https://bluepill-climbing.com/product/bluepill-fiber-impression-5/" TargetMode="External"/><Relationship Id="rId122" Type="http://schemas.openxmlformats.org/officeDocument/2006/relationships/hyperlink" Target="https://bluepill-climbing.com/product/originals-fiberglass-4/" TargetMode="External"/><Relationship Id="rId4" Type="http://schemas.openxmlformats.org/officeDocument/2006/relationships/hyperlink" Target="https://bluepill-climbing.com/product/dope-ring-4/" TargetMode="External"/><Relationship Id="rId9" Type="http://schemas.openxmlformats.org/officeDocument/2006/relationships/hyperlink" Target="https://bluepill-climbing.com/product/dope-jug-3/" TargetMode="External"/><Relationship Id="rId26" Type="http://schemas.openxmlformats.org/officeDocument/2006/relationships/hyperlink" Target="https://bluepill-climbing.com/product/dope-edge-9/" TargetMode="External"/><Relationship Id="rId47" Type="http://schemas.openxmlformats.org/officeDocument/2006/relationships/hyperlink" Target="https://bluepill-climbing.com/product/dope-edge-1-dualtex/" TargetMode="External"/><Relationship Id="rId68" Type="http://schemas.openxmlformats.org/officeDocument/2006/relationships/hyperlink" Target="https://bluepill-climbing.com/product/impossible-2-dualtex/" TargetMode="External"/><Relationship Id="rId89" Type="http://schemas.openxmlformats.org/officeDocument/2006/relationships/hyperlink" Target="https://bluepill-climbing.com/product/bluepill-fiber-impression-15-dualtex/" TargetMode="External"/><Relationship Id="rId112" Type="http://schemas.openxmlformats.org/officeDocument/2006/relationships/hyperlink" Target="https://bluepill-climbing.com/product/bluepill-fiber-impression-16/" TargetMode="External"/><Relationship Id="rId133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bluepill-climbing.com/product/screw-on-crimps-xs/" TargetMode="External"/><Relationship Id="rId21" Type="http://schemas.openxmlformats.org/officeDocument/2006/relationships/hyperlink" Target="https://bluepill-climbing.com/product/slopy-crimps-2/" TargetMode="External"/><Relationship Id="rId42" Type="http://schemas.openxmlformats.org/officeDocument/2006/relationships/hyperlink" Target="https://bluepill-climbing.com/product/juggy-lips/" TargetMode="External"/><Relationship Id="rId47" Type="http://schemas.openxmlformats.org/officeDocument/2006/relationships/hyperlink" Target="https://bluepill-climbing.com/product/pinchy-pair/" TargetMode="External"/><Relationship Id="rId63" Type="http://schemas.openxmlformats.org/officeDocument/2006/relationships/hyperlink" Target="https://bluepill-climbing.com/product/pinches/" TargetMode="External"/><Relationship Id="rId68" Type="http://schemas.openxmlformats.org/officeDocument/2006/relationships/hyperlink" Target="https://bluepill-climbing.com/product/spax-set-1/" TargetMode="External"/><Relationship Id="rId2" Type="http://schemas.openxmlformats.org/officeDocument/2006/relationships/hyperlink" Target="https://bluepill-climbing.com/product/high-mega-hueco-2/" TargetMode="External"/><Relationship Id="rId16" Type="http://schemas.openxmlformats.org/officeDocument/2006/relationships/hyperlink" Target="https://bluepill-climbing.com/product/xl-jugs/" TargetMode="External"/><Relationship Id="rId29" Type="http://schemas.openxmlformats.org/officeDocument/2006/relationships/hyperlink" Target="https://bluepill-climbing.com/product/mini-wings-thin/" TargetMode="External"/><Relationship Id="rId11" Type="http://schemas.openxmlformats.org/officeDocument/2006/relationships/hyperlink" Target="https://bluepill-climbing.com/product/good-giga-ledges/" TargetMode="External"/><Relationship Id="rId24" Type="http://schemas.openxmlformats.org/officeDocument/2006/relationships/hyperlink" Target="https://bluepill-climbing.com/product/screw-on-blocky/" TargetMode="External"/><Relationship Id="rId32" Type="http://schemas.openxmlformats.org/officeDocument/2006/relationships/hyperlink" Target="https://bluepill-climbing.com/product/micro-diamonds/" TargetMode="External"/><Relationship Id="rId37" Type="http://schemas.openxmlformats.org/officeDocument/2006/relationships/hyperlink" Target="https://bluepill-climbing.com/product/crimpy-triffles/" TargetMode="External"/><Relationship Id="rId40" Type="http://schemas.openxmlformats.org/officeDocument/2006/relationships/hyperlink" Target="https://bluepill-climbing.com/product/big-jib-lips/" TargetMode="External"/><Relationship Id="rId45" Type="http://schemas.openxmlformats.org/officeDocument/2006/relationships/hyperlink" Target="https://bluepill-climbing.com/product/high-pinchy-triple/" TargetMode="External"/><Relationship Id="rId53" Type="http://schemas.openxmlformats.org/officeDocument/2006/relationships/hyperlink" Target="https://bluepill-climbing.com/product/big-crimps-2/" TargetMode="External"/><Relationship Id="rId58" Type="http://schemas.openxmlformats.org/officeDocument/2006/relationships/hyperlink" Target="https://bluepill-climbing.com/product/giga-jugs/" TargetMode="External"/><Relationship Id="rId66" Type="http://schemas.openxmlformats.org/officeDocument/2006/relationships/hyperlink" Target="https://bluepill-climbing.com/product/spax-impressions/" TargetMode="External"/><Relationship Id="rId5" Type="http://schemas.openxmlformats.org/officeDocument/2006/relationships/hyperlink" Target="https://bluepill-climbing.com/product/giga-pinch-2/" TargetMode="External"/><Relationship Id="rId61" Type="http://schemas.openxmlformats.org/officeDocument/2006/relationships/hyperlink" Target="https://bluepill-climbing.com/product/jugs-2/" TargetMode="External"/><Relationship Id="rId19" Type="http://schemas.openxmlformats.org/officeDocument/2006/relationships/hyperlink" Target="https://bluepill-climbing.com/product/large-edges/" TargetMode="External"/><Relationship Id="rId14" Type="http://schemas.openxmlformats.org/officeDocument/2006/relationships/hyperlink" Target="https://bluepill-climbing.com/product/open-giga-jugs-3/" TargetMode="External"/><Relationship Id="rId22" Type="http://schemas.openxmlformats.org/officeDocument/2006/relationships/hyperlink" Target="https://bluepill-climbing.com/product/incut-crimps-2/" TargetMode="External"/><Relationship Id="rId27" Type="http://schemas.openxmlformats.org/officeDocument/2006/relationships/hyperlink" Target="https://bluepill-climbing.com/product/screw-on-specials/" TargetMode="External"/><Relationship Id="rId30" Type="http://schemas.openxmlformats.org/officeDocument/2006/relationships/hyperlink" Target="https://bluepill-climbing.com/product/micro-wings/" TargetMode="External"/><Relationship Id="rId35" Type="http://schemas.openxmlformats.org/officeDocument/2006/relationships/hyperlink" Target="https://bluepill-climbing.com/product/trifles-2/" TargetMode="External"/><Relationship Id="rId43" Type="http://schemas.openxmlformats.org/officeDocument/2006/relationships/hyperlink" Target="https://bluepill-climbing.com/product/rounded-lips/" TargetMode="External"/><Relationship Id="rId48" Type="http://schemas.openxmlformats.org/officeDocument/2006/relationships/hyperlink" Target="https://bluepill-climbing.com/product/slopy-pair/" TargetMode="External"/><Relationship Id="rId56" Type="http://schemas.openxmlformats.org/officeDocument/2006/relationships/hyperlink" Target="https://bluepill-climbing.com/product/footholds-2/" TargetMode="External"/><Relationship Id="rId64" Type="http://schemas.openxmlformats.org/officeDocument/2006/relationships/hyperlink" Target="https://bluepill-climbing.com/product/slopy/" TargetMode="External"/><Relationship Id="rId69" Type="http://schemas.openxmlformats.org/officeDocument/2006/relationships/hyperlink" Target="https://bluepill-climbing.com/product/spax-set-2/" TargetMode="External"/><Relationship Id="rId8" Type="http://schemas.openxmlformats.org/officeDocument/2006/relationships/hyperlink" Target="https://bluepill-climbing.com/product/good-giga-sloper/" TargetMode="External"/><Relationship Id="rId51" Type="http://schemas.openxmlformats.org/officeDocument/2006/relationships/hyperlink" Target="https://bluepill-climbing.com/product/big-lip/" TargetMode="External"/><Relationship Id="rId72" Type="http://schemas.openxmlformats.org/officeDocument/2006/relationships/drawing" Target="../drawings/drawing6.xml"/><Relationship Id="rId3" Type="http://schemas.openxmlformats.org/officeDocument/2006/relationships/hyperlink" Target="https://bluepill-climbing.com/product/mega-hueco-2/" TargetMode="External"/><Relationship Id="rId12" Type="http://schemas.openxmlformats.org/officeDocument/2006/relationships/hyperlink" Target="https://bluepill-climbing.com/product/bad-giga-ledges/" TargetMode="External"/><Relationship Id="rId17" Type="http://schemas.openxmlformats.org/officeDocument/2006/relationships/hyperlink" Target="https://bluepill-climbing.com/product/large-jugs/" TargetMode="External"/><Relationship Id="rId25" Type="http://schemas.openxmlformats.org/officeDocument/2006/relationships/hyperlink" Target="https://bluepill-climbing.com/product/screw-on-crimps-s/" TargetMode="External"/><Relationship Id="rId33" Type="http://schemas.openxmlformats.org/officeDocument/2006/relationships/hyperlink" Target="https://bluepill-climbing.com/product/mini-diamonds-fat/" TargetMode="External"/><Relationship Id="rId38" Type="http://schemas.openxmlformats.org/officeDocument/2006/relationships/hyperlink" Target="https://bluepill-climbing.com/product/juggy-triffles/" TargetMode="External"/><Relationship Id="rId46" Type="http://schemas.openxmlformats.org/officeDocument/2006/relationships/hyperlink" Target="https://bluepill-climbing.com/product/low-pinchy-triple/" TargetMode="External"/><Relationship Id="rId59" Type="http://schemas.openxmlformats.org/officeDocument/2006/relationships/hyperlink" Target="https://bluepill-climbing.com/product/giga-ledges/" TargetMode="External"/><Relationship Id="rId67" Type="http://schemas.openxmlformats.org/officeDocument/2006/relationships/hyperlink" Target="https://bluepill-climbing.com/product/spax-mini-jugs/" TargetMode="External"/><Relationship Id="rId20" Type="http://schemas.openxmlformats.org/officeDocument/2006/relationships/hyperlink" Target="https://bluepill-climbing.com/product/medium-crimps-2/" TargetMode="External"/><Relationship Id="rId41" Type="http://schemas.openxmlformats.org/officeDocument/2006/relationships/hyperlink" Target="https://bluepill-climbing.com/product/foot-lips/" TargetMode="External"/><Relationship Id="rId54" Type="http://schemas.openxmlformats.org/officeDocument/2006/relationships/hyperlink" Target="https://bluepill-climbing.com/product/big-ledges/" TargetMode="External"/><Relationship Id="rId62" Type="http://schemas.openxmlformats.org/officeDocument/2006/relationships/hyperlink" Target="https://bluepill-climbing.com/product/open-hand-jugs/" TargetMode="External"/><Relationship Id="rId70" Type="http://schemas.openxmlformats.org/officeDocument/2006/relationships/hyperlink" Target="https://bluepill-climbing.com/product/spax-jugs/" TargetMode="External"/><Relationship Id="rId1" Type="http://schemas.openxmlformats.org/officeDocument/2006/relationships/hyperlink" Target="https://bluepill-climbing.com/product/giga-hueco/" TargetMode="External"/><Relationship Id="rId6" Type="http://schemas.openxmlformats.org/officeDocument/2006/relationships/hyperlink" Target="https://bluepill-climbing.com/product/xl-double-user/" TargetMode="External"/><Relationship Id="rId15" Type="http://schemas.openxmlformats.org/officeDocument/2006/relationships/hyperlink" Target="https://bluepill-climbing.com/product/xl-ledges/" TargetMode="External"/><Relationship Id="rId23" Type="http://schemas.openxmlformats.org/officeDocument/2006/relationships/hyperlink" Target="https://bluepill-climbing.com/product/footholds-3/" TargetMode="External"/><Relationship Id="rId28" Type="http://schemas.openxmlformats.org/officeDocument/2006/relationships/hyperlink" Target="https://bluepill-climbing.com/product/mini-wings-fat/" TargetMode="External"/><Relationship Id="rId36" Type="http://schemas.openxmlformats.org/officeDocument/2006/relationships/hyperlink" Target="https://bluepill-climbing.com/product/small-trifles/" TargetMode="External"/><Relationship Id="rId49" Type="http://schemas.openxmlformats.org/officeDocument/2006/relationships/hyperlink" Target="https://bluepill-climbing.com/product/pinchy-plates/" TargetMode="External"/><Relationship Id="rId57" Type="http://schemas.openxmlformats.org/officeDocument/2006/relationships/hyperlink" Target="https://bluepill-climbing.com/product/giga/" TargetMode="External"/><Relationship Id="rId10" Type="http://schemas.openxmlformats.org/officeDocument/2006/relationships/hyperlink" Target="https://bluepill-climbing.com/product/large-sloper/" TargetMode="External"/><Relationship Id="rId31" Type="http://schemas.openxmlformats.org/officeDocument/2006/relationships/hyperlink" Target="https://bluepill-climbing.com/product/mini-diamonds-thin/" TargetMode="External"/><Relationship Id="rId44" Type="http://schemas.openxmlformats.org/officeDocument/2006/relationships/hyperlink" Target="https://bluepill-climbing.com/product/slopy-lips/" TargetMode="External"/><Relationship Id="rId52" Type="http://schemas.openxmlformats.org/officeDocument/2006/relationships/hyperlink" Target="https://bluepill-climbing.com/product/big-crimps/" TargetMode="External"/><Relationship Id="rId60" Type="http://schemas.openxmlformats.org/officeDocument/2006/relationships/hyperlink" Target="https://bluepill-climbing.com/product/impression/" TargetMode="External"/><Relationship Id="rId65" Type="http://schemas.openxmlformats.org/officeDocument/2006/relationships/hyperlink" Target="https://bluepill-climbing.com/product/spax-crimps/" TargetMode="External"/><Relationship Id="rId73" Type="http://schemas.openxmlformats.org/officeDocument/2006/relationships/table" Target="../tables/table5.xml"/><Relationship Id="rId4" Type="http://schemas.openxmlformats.org/officeDocument/2006/relationships/hyperlink" Target="https://bluepill-climbing.com/product/curved-xxl-hueco-2/" TargetMode="External"/><Relationship Id="rId9" Type="http://schemas.openxmlformats.org/officeDocument/2006/relationships/hyperlink" Target="https://bluepill-climbing.com/product/bad-giga-sloper/" TargetMode="External"/><Relationship Id="rId13" Type="http://schemas.openxmlformats.org/officeDocument/2006/relationships/hyperlink" Target="https://bluepill-climbing.com/product/giga-jugs-2/" TargetMode="External"/><Relationship Id="rId18" Type="http://schemas.openxmlformats.org/officeDocument/2006/relationships/hyperlink" Target="https://bluepill-climbing.com/product/medium-jugs/" TargetMode="External"/><Relationship Id="rId39" Type="http://schemas.openxmlformats.org/officeDocument/2006/relationships/hyperlink" Target="https://bluepill-climbing.com/product/open-triffles/" TargetMode="External"/><Relationship Id="rId34" Type="http://schemas.openxmlformats.org/officeDocument/2006/relationships/hyperlink" Target="https://bluepill-climbing.com/product/trifles-1/" TargetMode="External"/><Relationship Id="rId50" Type="http://schemas.openxmlformats.org/officeDocument/2006/relationships/hyperlink" Target="https://bluepill-climbing.com/product/slopy-plates/" TargetMode="External"/><Relationship Id="rId55" Type="http://schemas.openxmlformats.org/officeDocument/2006/relationships/hyperlink" Target="https://bluepill-climbing.com/product/crimps/" TargetMode="External"/><Relationship Id="rId7" Type="http://schemas.openxmlformats.org/officeDocument/2006/relationships/hyperlink" Target="https://bluepill-climbing.com/product/large-double-user-2/" TargetMode="External"/><Relationship Id="rId7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bluepill-climbing.com/product/small-handholds/" TargetMode="External"/><Relationship Id="rId18" Type="http://schemas.openxmlformats.org/officeDocument/2006/relationships/hyperlink" Target="https://bluepill-climbing.com/product/footholds/" TargetMode="External"/><Relationship Id="rId26" Type="http://schemas.openxmlformats.org/officeDocument/2006/relationships/hyperlink" Target="https://bluepill-climbing.com/product/jugs/" TargetMode="External"/><Relationship Id="rId39" Type="http://schemas.openxmlformats.org/officeDocument/2006/relationships/table" Target="../tables/table6.xml"/><Relationship Id="rId21" Type="http://schemas.openxmlformats.org/officeDocument/2006/relationships/hyperlink" Target="https://bluepill-climbing.com/product/giga-roof-jugs/" TargetMode="External"/><Relationship Id="rId34" Type="http://schemas.openxmlformats.org/officeDocument/2006/relationships/hyperlink" Target="https://bluepill-climbing.com/product/mini-slopers/" TargetMode="External"/><Relationship Id="rId7" Type="http://schemas.openxmlformats.org/officeDocument/2006/relationships/hyperlink" Target="https://bluepill-climbing.com/product/xx-large-handholds/" TargetMode="External"/><Relationship Id="rId12" Type="http://schemas.openxmlformats.org/officeDocument/2006/relationships/hyperlink" Target="https://bluepill-climbing.com/product/medium-handholds/" TargetMode="External"/><Relationship Id="rId17" Type="http://schemas.openxmlformats.org/officeDocument/2006/relationships/hyperlink" Target="https://bluepill-climbing.com/product/big-footholds/" TargetMode="External"/><Relationship Id="rId25" Type="http://schemas.openxmlformats.org/officeDocument/2006/relationships/hyperlink" Target="https://bluepill-climbing.com/product/super-jugs/" TargetMode="External"/><Relationship Id="rId33" Type="http://schemas.openxmlformats.org/officeDocument/2006/relationships/hyperlink" Target="https://bluepill-climbing.com/product/incut-crimps/" TargetMode="External"/><Relationship Id="rId38" Type="http://schemas.openxmlformats.org/officeDocument/2006/relationships/drawing" Target="../drawings/drawing7.xml"/><Relationship Id="rId2" Type="http://schemas.openxmlformats.org/officeDocument/2006/relationships/hyperlink" Target="https://bluepill-climbing.com/product/logodown-climb-jugwith-sticker/" TargetMode="External"/><Relationship Id="rId16" Type="http://schemas.openxmlformats.org/officeDocument/2006/relationships/hyperlink" Target="https://bluepill-climbing.com/product/mini-specials/" TargetMode="External"/><Relationship Id="rId20" Type="http://schemas.openxmlformats.org/officeDocument/2006/relationships/hyperlink" Target="https://bluepill-climbing.com/product/big-feature/" TargetMode="External"/><Relationship Id="rId29" Type="http://schemas.openxmlformats.org/officeDocument/2006/relationships/hyperlink" Target="https://bluepill-climbing.com/product/mega-pinches/" TargetMode="External"/><Relationship Id="rId1" Type="http://schemas.openxmlformats.org/officeDocument/2006/relationships/hyperlink" Target="https://bluepill-climbing.com/product/down-climb-jug/" TargetMode="External"/><Relationship Id="rId6" Type="http://schemas.openxmlformats.org/officeDocument/2006/relationships/hyperlink" Target="https://bluepill-climbing.com/product/open-giga-handholds/" TargetMode="External"/><Relationship Id="rId11" Type="http://schemas.openxmlformats.org/officeDocument/2006/relationships/hyperlink" Target="https://bluepill-climbing.com/product/large-handholds/" TargetMode="External"/><Relationship Id="rId24" Type="http://schemas.openxmlformats.org/officeDocument/2006/relationships/hyperlink" Target="https://bluepill-climbing.com/product/features/" TargetMode="External"/><Relationship Id="rId32" Type="http://schemas.openxmlformats.org/officeDocument/2006/relationships/hyperlink" Target="https://bluepill-climbing.com/product/crimpy-pinches/" TargetMode="External"/><Relationship Id="rId37" Type="http://schemas.openxmlformats.org/officeDocument/2006/relationships/printerSettings" Target="../printerSettings/printerSettings7.bin"/><Relationship Id="rId5" Type="http://schemas.openxmlformats.org/officeDocument/2006/relationships/hyperlink" Target="https://bluepill-climbing.com/product/giga-handholds/" TargetMode="External"/><Relationship Id="rId15" Type="http://schemas.openxmlformats.org/officeDocument/2006/relationships/hyperlink" Target="https://bluepill-climbing.com/product/small-crimps/" TargetMode="External"/><Relationship Id="rId23" Type="http://schemas.openxmlformats.org/officeDocument/2006/relationships/hyperlink" Target="https://bluepill-climbing.com/product/roof-jugs/" TargetMode="External"/><Relationship Id="rId28" Type="http://schemas.openxmlformats.org/officeDocument/2006/relationships/hyperlink" Target="https://bluepill-climbing.com/product/pokets/" TargetMode="External"/><Relationship Id="rId36" Type="http://schemas.openxmlformats.org/officeDocument/2006/relationships/hyperlink" Target="https://bluepill-climbing.com/product/screw-ons/" TargetMode="External"/><Relationship Id="rId10" Type="http://schemas.openxmlformats.org/officeDocument/2006/relationships/hyperlink" Target="https://bluepill-climbing.com/product/x-large-handholds/" TargetMode="External"/><Relationship Id="rId19" Type="http://schemas.openxmlformats.org/officeDocument/2006/relationships/hyperlink" Target="https://bluepill-climbing.com/product/spax/" TargetMode="External"/><Relationship Id="rId31" Type="http://schemas.openxmlformats.org/officeDocument/2006/relationships/hyperlink" Target="https://bluepill-climbing.com/product/medium-pinches/" TargetMode="External"/><Relationship Id="rId4" Type="http://schemas.openxmlformats.org/officeDocument/2006/relationships/hyperlink" Target="https://bluepill-climbing.com/product/grip-feature/" TargetMode="External"/><Relationship Id="rId9" Type="http://schemas.openxmlformats.org/officeDocument/2006/relationships/hyperlink" Target="https://bluepill-climbing.com/product/ledges/" TargetMode="External"/><Relationship Id="rId14" Type="http://schemas.openxmlformats.org/officeDocument/2006/relationships/hyperlink" Target="https://bluepill-climbing.com/product/medium-crimps/" TargetMode="External"/><Relationship Id="rId22" Type="http://schemas.openxmlformats.org/officeDocument/2006/relationships/hyperlink" Target="https://bluepill-climbing.com/product/big-roof-jugs/" TargetMode="External"/><Relationship Id="rId27" Type="http://schemas.openxmlformats.org/officeDocument/2006/relationships/hyperlink" Target="https://bluepill-climbing.com/product/mini-jugs/" TargetMode="External"/><Relationship Id="rId30" Type="http://schemas.openxmlformats.org/officeDocument/2006/relationships/hyperlink" Target="https://bluepill-climbing.com/product/big-pinches/" TargetMode="External"/><Relationship Id="rId35" Type="http://schemas.openxmlformats.org/officeDocument/2006/relationships/hyperlink" Target="https://bluepill-climbing.com/product/mini-specials-2/" TargetMode="External"/><Relationship Id="rId8" Type="http://schemas.openxmlformats.org/officeDocument/2006/relationships/hyperlink" Target="https://bluepill-climbing.com/product/flat-xx-large-handholds/" TargetMode="External"/><Relationship Id="rId3" Type="http://schemas.openxmlformats.org/officeDocument/2006/relationships/hyperlink" Target="https://bluepill-climbing.com/product/mini-down-climb-jug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bluepill-climbing.com/product/long-sleeve/" TargetMode="External"/><Relationship Id="rId1" Type="http://schemas.openxmlformats.org/officeDocument/2006/relationships/hyperlink" Target="https://bluepill-climbing.com/product/sweater/" TargetMode="External"/><Relationship Id="rId5" Type="http://schemas.openxmlformats.org/officeDocument/2006/relationships/table" Target="../tables/table7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5DB09-0842-4C6C-A9E9-86024E954FF8}">
  <sheetPr codeName="Tabelle1">
    <tabColor rgb="FFFF40FF"/>
  </sheetPr>
  <dimension ref="A1:EY2679"/>
  <sheetViews>
    <sheetView showGridLines="0" topLeftCell="A30" zoomScale="85" zoomScaleNormal="85" workbookViewId="0">
      <selection activeCell="I6" sqref="I6:L13"/>
    </sheetView>
  </sheetViews>
  <sheetFormatPr defaultColWidth="11.42578125" defaultRowHeight="15"/>
  <cols>
    <col min="1" max="1" width="8.28515625" customWidth="1"/>
    <col min="2" max="2" width="20.42578125" bestFit="1" customWidth="1"/>
    <col min="5" max="5" width="14.85546875" customWidth="1"/>
    <col min="7" max="7" width="13.85546875" customWidth="1"/>
    <col min="17" max="17" width="24.42578125" bestFit="1" customWidth="1"/>
    <col min="22" max="155" width="11.42578125" style="125"/>
  </cols>
  <sheetData>
    <row r="1" spans="1:21" ht="27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</row>
    <row r="2" spans="1:21" ht="29.1" customHeight="1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</row>
    <row r="3" spans="1:21" s="125" customFormat="1" ht="75" customHeight="1">
      <c r="C3" s="649" t="s">
        <v>0</v>
      </c>
      <c r="D3" s="650"/>
      <c r="E3" s="650"/>
      <c r="F3" s="650"/>
      <c r="G3" s="650"/>
      <c r="H3" s="650"/>
      <c r="I3" s="650"/>
      <c r="J3" s="650"/>
      <c r="K3" s="650"/>
      <c r="L3" s="650"/>
      <c r="Q3" s="126" t="s">
        <v>1</v>
      </c>
    </row>
    <row r="4" spans="1:21" s="125" customFormat="1" ht="20.100000000000001" customHeight="1" thickBot="1">
      <c r="Q4" s="126"/>
    </row>
    <row r="5" spans="1:21">
      <c r="A5" s="125"/>
      <c r="B5" s="669" t="s">
        <v>2</v>
      </c>
      <c r="C5" s="670"/>
      <c r="D5" s="670"/>
      <c r="E5" s="670"/>
      <c r="F5" s="671"/>
      <c r="G5" s="669" t="s">
        <v>3</v>
      </c>
      <c r="H5" s="670"/>
      <c r="I5" s="670"/>
      <c r="J5" s="670"/>
      <c r="K5" s="670"/>
      <c r="L5" s="671"/>
      <c r="M5" s="125"/>
      <c r="N5" s="127"/>
      <c r="O5" s="127"/>
      <c r="P5" s="127"/>
      <c r="Q5" s="127"/>
      <c r="R5" s="127"/>
      <c r="S5" s="127"/>
      <c r="T5" s="127"/>
      <c r="U5" s="125"/>
    </row>
    <row r="6" spans="1:21">
      <c r="A6" s="125"/>
      <c r="B6" s="133" t="s">
        <v>4</v>
      </c>
      <c r="C6" s="672"/>
      <c r="D6" s="673"/>
      <c r="E6" s="673"/>
      <c r="F6" s="674"/>
      <c r="G6" s="185" t="s">
        <v>4</v>
      </c>
      <c r="H6" s="186"/>
      <c r="I6" s="675"/>
      <c r="J6" s="676"/>
      <c r="K6" s="676"/>
      <c r="L6" s="677"/>
      <c r="M6" s="125"/>
      <c r="N6" s="127"/>
      <c r="O6" s="127"/>
      <c r="P6" s="127"/>
      <c r="Q6" s="127"/>
      <c r="R6" s="127"/>
      <c r="S6" s="127"/>
      <c r="T6" s="127"/>
      <c r="U6" s="125"/>
    </row>
    <row r="7" spans="1:21">
      <c r="A7" s="125"/>
      <c r="B7" s="134" t="s">
        <v>5</v>
      </c>
      <c r="C7" s="658"/>
      <c r="D7" s="659"/>
      <c r="E7" s="659"/>
      <c r="F7" s="660"/>
      <c r="G7" s="187" t="s">
        <v>5</v>
      </c>
      <c r="H7" s="188"/>
      <c r="I7" s="661"/>
      <c r="J7" s="662"/>
      <c r="K7" s="662"/>
      <c r="L7" s="663"/>
      <c r="M7" s="125"/>
      <c r="N7" s="127"/>
      <c r="O7" s="127"/>
      <c r="P7" s="127"/>
      <c r="Q7" s="127"/>
      <c r="R7" s="127"/>
      <c r="S7" s="127"/>
      <c r="T7" s="127"/>
      <c r="U7" s="125"/>
    </row>
    <row r="8" spans="1:21">
      <c r="A8" s="125"/>
      <c r="B8" s="134" t="s">
        <v>6</v>
      </c>
      <c r="C8" s="658"/>
      <c r="D8" s="659"/>
      <c r="E8" s="659"/>
      <c r="F8" s="660"/>
      <c r="G8" s="187" t="s">
        <v>6</v>
      </c>
      <c r="H8" s="188"/>
      <c r="I8" s="661"/>
      <c r="J8" s="662"/>
      <c r="K8" s="662"/>
      <c r="L8" s="663"/>
      <c r="M8" s="125"/>
      <c r="N8" s="127"/>
      <c r="O8" s="127"/>
      <c r="P8" s="127"/>
      <c r="Q8" s="127"/>
      <c r="R8" s="127"/>
      <c r="S8" s="127"/>
      <c r="T8" s="127"/>
      <c r="U8" s="125"/>
    </row>
    <row r="9" spans="1:21">
      <c r="A9" s="125"/>
      <c r="B9" s="134" t="s">
        <v>7</v>
      </c>
      <c r="C9" s="658"/>
      <c r="D9" s="659"/>
      <c r="E9" s="659"/>
      <c r="F9" s="660"/>
      <c r="G9" s="187" t="s">
        <v>7</v>
      </c>
      <c r="H9" s="188"/>
      <c r="I9" s="661"/>
      <c r="J9" s="662"/>
      <c r="K9" s="662"/>
      <c r="L9" s="663"/>
      <c r="M9" s="125"/>
      <c r="N9" s="127"/>
      <c r="O9" s="127"/>
      <c r="P9" s="127"/>
      <c r="Q9" s="127"/>
      <c r="R9" s="127"/>
      <c r="S9" s="127"/>
      <c r="T9" s="127"/>
      <c r="U9" s="125"/>
    </row>
    <row r="10" spans="1:21" ht="18.95">
      <c r="A10" s="125"/>
      <c r="B10" s="134" t="s">
        <v>8</v>
      </c>
      <c r="C10" s="658"/>
      <c r="D10" s="659"/>
      <c r="E10" s="659"/>
      <c r="F10" s="660"/>
      <c r="G10" s="187" t="s">
        <v>9</v>
      </c>
      <c r="H10" s="188"/>
      <c r="I10" s="661"/>
      <c r="J10" s="662"/>
      <c r="K10" s="662"/>
      <c r="L10" s="663"/>
      <c r="M10" s="125"/>
      <c r="N10" s="127" t="s">
        <v>10</v>
      </c>
      <c r="O10" s="128" t="s">
        <v>10</v>
      </c>
      <c r="P10" s="127"/>
      <c r="Q10" s="127"/>
      <c r="R10" s="127"/>
      <c r="S10" s="127"/>
      <c r="T10" s="127"/>
      <c r="U10" s="125"/>
    </row>
    <row r="11" spans="1:21">
      <c r="A11" s="125"/>
      <c r="B11" s="134" t="s">
        <v>9</v>
      </c>
      <c r="C11" s="658"/>
      <c r="D11" s="659"/>
      <c r="E11" s="659"/>
      <c r="F11" s="660"/>
      <c r="G11" s="187" t="s">
        <v>11</v>
      </c>
      <c r="H11" s="188"/>
      <c r="I11" s="661"/>
      <c r="J11" s="662"/>
      <c r="K11" s="662"/>
      <c r="L11" s="663"/>
      <c r="M11" s="125"/>
      <c r="N11" s="127"/>
      <c r="O11" s="127"/>
      <c r="P11" s="127"/>
      <c r="Q11" s="127"/>
      <c r="R11" s="127"/>
      <c r="S11" s="127"/>
      <c r="T11" s="127"/>
      <c r="U11" s="125"/>
    </row>
    <row r="12" spans="1:21">
      <c r="A12" s="125"/>
      <c r="B12" s="134" t="s">
        <v>11</v>
      </c>
      <c r="C12" s="658"/>
      <c r="D12" s="659"/>
      <c r="E12" s="659"/>
      <c r="F12" s="660"/>
      <c r="G12" s="187" t="s">
        <v>12</v>
      </c>
      <c r="H12" s="188"/>
      <c r="I12" s="661"/>
      <c r="J12" s="662"/>
      <c r="K12" s="662"/>
      <c r="L12" s="663"/>
      <c r="M12" s="125"/>
      <c r="N12" s="127"/>
      <c r="O12" s="127"/>
      <c r="P12" s="127"/>
      <c r="Q12" s="127"/>
      <c r="R12" s="127"/>
      <c r="S12" s="127"/>
      <c r="T12" s="127"/>
      <c r="U12" s="125"/>
    </row>
    <row r="13" spans="1:21" ht="18.95">
      <c r="A13" s="125"/>
      <c r="B13" s="134" t="s">
        <v>12</v>
      </c>
      <c r="C13" s="658"/>
      <c r="D13" s="659"/>
      <c r="E13" s="659"/>
      <c r="F13" s="660"/>
      <c r="G13" s="664" t="s">
        <v>13</v>
      </c>
      <c r="H13" s="665"/>
      <c r="I13" s="666"/>
      <c r="J13" s="667"/>
      <c r="K13" s="667"/>
      <c r="L13" s="668"/>
      <c r="M13" s="125"/>
      <c r="N13" s="129"/>
      <c r="O13" s="130"/>
      <c r="P13" s="127"/>
      <c r="Q13" s="127"/>
      <c r="R13" s="127"/>
      <c r="S13" s="127"/>
      <c r="T13" s="127"/>
      <c r="U13" s="125"/>
    </row>
    <row r="14" spans="1:21">
      <c r="A14" s="125"/>
      <c r="B14" s="135" t="s">
        <v>13</v>
      </c>
      <c r="C14" s="651"/>
      <c r="D14" s="652"/>
      <c r="E14" s="652"/>
      <c r="F14" s="653"/>
      <c r="G14" s="125"/>
      <c r="H14" s="125"/>
      <c r="I14" s="125"/>
      <c r="J14" s="125"/>
      <c r="K14" s="125"/>
      <c r="L14" s="125"/>
      <c r="M14" s="125"/>
      <c r="N14" s="127"/>
      <c r="O14" s="127"/>
      <c r="P14" s="127"/>
      <c r="Q14" s="127"/>
      <c r="R14" s="127"/>
      <c r="S14" s="127"/>
      <c r="T14" s="127"/>
      <c r="U14" s="125"/>
    </row>
    <row r="15" spans="1:2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7"/>
      <c r="O15" s="127"/>
      <c r="P15" s="127"/>
      <c r="Q15" s="127"/>
      <c r="R15" s="127"/>
      <c r="S15" s="127"/>
      <c r="T15" s="127"/>
      <c r="U15" s="125"/>
    </row>
    <row r="16" spans="1:21" ht="21">
      <c r="A16" s="125"/>
      <c r="B16" s="125"/>
      <c r="C16" s="136"/>
      <c r="D16" s="136"/>
      <c r="E16" s="136"/>
      <c r="F16" s="137"/>
      <c r="G16" s="136"/>
      <c r="H16" s="136"/>
      <c r="I16" s="136"/>
      <c r="J16" s="125"/>
      <c r="K16" s="125"/>
      <c r="L16" s="125"/>
      <c r="M16" s="125"/>
      <c r="N16" s="127"/>
      <c r="O16" s="127"/>
      <c r="P16" s="127"/>
      <c r="Q16" s="127"/>
      <c r="R16" s="127"/>
      <c r="S16" s="127"/>
      <c r="T16" s="127"/>
      <c r="U16" s="125"/>
    </row>
    <row r="17" spans="1:21" ht="21.95" thickBot="1">
      <c r="A17" s="125"/>
      <c r="B17" s="125"/>
      <c r="C17" s="125"/>
      <c r="D17" s="137"/>
      <c r="E17" s="137"/>
      <c r="F17" s="137" t="s">
        <v>14</v>
      </c>
      <c r="G17" s="137"/>
      <c r="H17" s="137"/>
      <c r="I17" s="125"/>
      <c r="J17" s="125"/>
      <c r="K17" s="125"/>
      <c r="L17" s="125"/>
      <c r="M17" s="125"/>
      <c r="N17" s="127"/>
      <c r="O17" s="127"/>
      <c r="P17" s="127"/>
      <c r="Q17" s="127"/>
      <c r="R17" s="127"/>
      <c r="S17" s="127"/>
      <c r="T17" s="127"/>
      <c r="U17" s="125"/>
    </row>
    <row r="18" spans="1:21" ht="15.95" thickBot="1">
      <c r="A18" s="125"/>
      <c r="B18" s="125"/>
      <c r="C18" s="125"/>
      <c r="D18" s="125"/>
      <c r="E18" s="50"/>
      <c r="F18" s="139"/>
      <c r="G18" s="51"/>
      <c r="H18" s="125"/>
      <c r="I18" s="125"/>
      <c r="J18" s="125"/>
      <c r="K18" s="125"/>
      <c r="L18" s="125"/>
      <c r="M18" s="125"/>
      <c r="N18" s="127"/>
      <c r="O18" s="127" t="s">
        <v>15</v>
      </c>
      <c r="P18" s="127"/>
      <c r="Q18" s="127"/>
      <c r="R18" s="127"/>
      <c r="S18" s="127"/>
      <c r="T18" s="127"/>
      <c r="U18" s="125"/>
    </row>
    <row r="19" spans="1:21" ht="24">
      <c r="A19" s="125"/>
      <c r="B19" s="125"/>
      <c r="C19" s="141"/>
      <c r="D19" s="125"/>
      <c r="E19" s="138" t="s">
        <v>16</v>
      </c>
      <c r="F19" s="139" t="s">
        <v>17</v>
      </c>
      <c r="G19" s="140" t="s">
        <v>18</v>
      </c>
      <c r="H19" s="142"/>
      <c r="I19" s="125"/>
      <c r="J19" s="125"/>
      <c r="K19" s="125"/>
      <c r="L19" s="125"/>
      <c r="M19" s="125"/>
      <c r="N19" s="127" t="s">
        <v>19</v>
      </c>
      <c r="O19" s="130" t="s">
        <v>19</v>
      </c>
      <c r="P19" s="127"/>
      <c r="Q19" s="127"/>
      <c r="R19" s="127"/>
      <c r="S19" s="127"/>
      <c r="T19" s="127"/>
      <c r="U19" s="125"/>
    </row>
    <row r="20" spans="1:21">
      <c r="A20" s="125"/>
      <c r="B20" s="144"/>
      <c r="C20" s="141">
        <v>0</v>
      </c>
      <c r="D20" s="125"/>
      <c r="E20" s="145">
        <v>0</v>
      </c>
      <c r="F20" s="142">
        <f>IF(AND(C20&lt;=E$41,E$41&lt;C21),E$41*(1-1*E20),0)</f>
        <v>0</v>
      </c>
      <c r="G20" s="143">
        <v>0</v>
      </c>
      <c r="H20" s="142">
        <f>IF(AND(C20&lt;=E$41,E$41&lt;C21),E$41*(1-1*G20),0)</f>
        <v>0</v>
      </c>
      <c r="I20" s="125"/>
      <c r="J20" s="125"/>
      <c r="K20" s="125"/>
      <c r="L20" s="125"/>
      <c r="M20" s="125"/>
      <c r="N20" s="127"/>
      <c r="O20" s="127"/>
      <c r="P20" s="127"/>
      <c r="Q20" s="127"/>
      <c r="R20" s="127"/>
      <c r="S20" s="127"/>
      <c r="T20" s="127"/>
      <c r="U20" s="125"/>
    </row>
    <row r="21" spans="1:21" ht="18.95">
      <c r="A21" s="125"/>
      <c r="B21" s="144" t="s">
        <v>20</v>
      </c>
      <c r="C21" s="141">
        <v>2000</v>
      </c>
      <c r="D21" s="125"/>
      <c r="E21" s="534">
        <v>0.05</v>
      </c>
      <c r="F21" s="142">
        <f>IF(AND(C21&lt;=(E$41-(A$77+A$73)),(E$41-(A$77+A$73))&lt;C22),(E$41-(A$77+A$73))*(1-1*E21),0)</f>
        <v>0</v>
      </c>
      <c r="G21" s="147">
        <v>0</v>
      </c>
      <c r="H21" s="142">
        <f>IF(AND(C21&lt;=(E$41-(A$77+A$73)),(E$41-(A$77+A$73))&lt;C22),(E$41-(A$77+A$73))*(1-1*G21),0)</f>
        <v>0</v>
      </c>
      <c r="I21" s="125"/>
      <c r="J21" s="125"/>
      <c r="K21" s="125"/>
      <c r="L21" s="125"/>
      <c r="M21" s="125"/>
      <c r="N21" s="127"/>
      <c r="O21" s="128"/>
      <c r="P21" s="127"/>
      <c r="Q21" s="127"/>
      <c r="R21" s="127"/>
      <c r="S21" s="127"/>
      <c r="T21" s="127"/>
      <c r="U21" s="125"/>
    </row>
    <row r="22" spans="1:21" ht="18.95">
      <c r="A22" s="125"/>
      <c r="B22" s="144" t="s">
        <v>20</v>
      </c>
      <c r="C22" s="141">
        <v>4000</v>
      </c>
      <c r="D22" s="125"/>
      <c r="E22" s="146" t="s">
        <v>21</v>
      </c>
      <c r="F22" s="142">
        <f>IF(AND(C22&lt;=(E$41-(A$77+A$73)),(E$41-(A$77+A$73))&lt;C23),(E$41-(A$77+A$73))*(1-1*E22),0)</f>
        <v>0</v>
      </c>
      <c r="G22" s="147" t="s">
        <v>22</v>
      </c>
      <c r="H22" s="142">
        <f>IF(AND(C22&lt;=(E$41-(A$77+A$73)),(E$41-(A$77+A$73))&lt;C23),(E$41-(A$77+A$73))*(1-1*G22),0)</f>
        <v>0</v>
      </c>
      <c r="I22" s="125"/>
      <c r="J22" s="125"/>
      <c r="K22" s="125"/>
      <c r="L22" s="125"/>
      <c r="M22" s="125"/>
      <c r="N22" s="127"/>
      <c r="O22" s="128"/>
      <c r="P22" s="127"/>
      <c r="Q22" s="127"/>
      <c r="R22" s="127"/>
      <c r="S22" s="127"/>
      <c r="T22" s="127"/>
      <c r="U22" s="125"/>
    </row>
    <row r="23" spans="1:21" ht="18.95">
      <c r="A23" s="125"/>
      <c r="B23" s="144" t="s">
        <v>20</v>
      </c>
      <c r="C23" s="141">
        <v>8000</v>
      </c>
      <c r="D23" s="125"/>
      <c r="E23" s="146" t="s">
        <v>23</v>
      </c>
      <c r="F23" s="142">
        <f>IF(AND(C23&lt;=(E$41-(A$77+A$73)),(E$41-(A$77+A$73))&lt;C24),(E$41-(A$77+A$73))*(1-1*E23),0)</f>
        <v>0</v>
      </c>
      <c r="G23" s="147" t="s">
        <v>21</v>
      </c>
      <c r="H23" s="142">
        <f>IF(AND(C23&lt;=(E$41-(A$77+A$73)),(E$41-(A$77+A$73))&lt;C24),(E$41-(A$77+A$73))*(1-1*G23),0)</f>
        <v>0</v>
      </c>
      <c r="I23" s="125"/>
      <c r="J23" s="125"/>
      <c r="K23" s="125"/>
      <c r="L23" s="125"/>
      <c r="M23" s="125"/>
      <c r="N23" s="127"/>
      <c r="O23" s="128"/>
      <c r="P23" s="127"/>
      <c r="Q23" s="127"/>
      <c r="R23" s="127"/>
      <c r="S23" s="127"/>
      <c r="T23" s="127"/>
      <c r="U23" s="125"/>
    </row>
    <row r="24" spans="1:21" ht="18.95" customHeight="1">
      <c r="A24" s="125"/>
      <c r="B24" s="144" t="s">
        <v>20</v>
      </c>
      <c r="C24" s="141">
        <v>16000</v>
      </c>
      <c r="D24" s="125"/>
      <c r="E24" s="146" t="s">
        <v>24</v>
      </c>
      <c r="F24" s="142">
        <f>IF(AND(C24&lt;=(E$41-(A$77+A$73)),(E$41-(A$77+A$73))&lt;C25),(E$41-(A$77+A$73))*(1-1*E24),0)</f>
        <v>0</v>
      </c>
      <c r="G24" s="147" t="s">
        <v>23</v>
      </c>
      <c r="H24" s="142">
        <f>IF(AND(C24&lt;=(E$41-(A$77+A$73)),(E$41-(A$77+A$73))&lt;C25),(E$41-(A$77+A$73))*(1-1*G24),0)</f>
        <v>0</v>
      </c>
      <c r="I24" s="125"/>
      <c r="J24" s="125"/>
      <c r="K24" s="125"/>
      <c r="L24" s="125"/>
      <c r="M24" s="125"/>
      <c r="N24" s="127"/>
      <c r="O24" s="127"/>
      <c r="P24" s="127"/>
      <c r="Q24" s="127"/>
      <c r="R24" s="127"/>
      <c r="S24" s="127"/>
      <c r="T24" s="127"/>
      <c r="U24" s="125"/>
    </row>
    <row r="25" spans="1:21" ht="18.95" customHeight="1">
      <c r="A25" s="125"/>
      <c r="B25" s="144" t="s">
        <v>20</v>
      </c>
      <c r="C25" s="141">
        <v>32000</v>
      </c>
      <c r="D25" s="125"/>
      <c r="E25" s="146" t="s">
        <v>25</v>
      </c>
      <c r="F25" s="142">
        <f>IF(AND(C25&lt;=(E$41-(A$77+A$73)),(E$41-(A$77+A$73))&lt;C26),(E$41-(A$77+A$73))*(1-1*E25),0)</f>
        <v>0</v>
      </c>
      <c r="G25" s="147" t="s">
        <v>24</v>
      </c>
      <c r="H25" s="142">
        <f>IF(AND(C25&lt;=(E$41-(A$77+A$73)),(E$41-(A$77+A$73))&lt;C26),(E$41-(A$77+A$73))*(1-1*G25),0)</f>
        <v>0</v>
      </c>
      <c r="I25" s="125"/>
      <c r="J25" s="125"/>
      <c r="K25" s="125"/>
      <c r="L25" s="125"/>
      <c r="M25" s="125"/>
      <c r="N25" s="127"/>
      <c r="O25" s="127"/>
      <c r="P25" s="127"/>
      <c r="Q25" s="127"/>
      <c r="R25" s="127"/>
      <c r="S25" s="127"/>
      <c r="T25" s="127"/>
      <c r="U25" s="125"/>
    </row>
    <row r="26" spans="1:21" ht="18.95" customHeight="1">
      <c r="A26" s="125"/>
      <c r="B26" s="144" t="s">
        <v>20</v>
      </c>
      <c r="C26" s="141">
        <v>50000</v>
      </c>
      <c r="D26" s="125"/>
      <c r="E26" s="144" t="s">
        <v>26</v>
      </c>
      <c r="F26" s="142">
        <f>IF(AND(C26&lt;=(E$41-(A$77+A$73)),(E$41-(A$77+A$73))&lt;1000000000),(E$41-(A$77+A$73))*(1-1*E26),0)</f>
        <v>0</v>
      </c>
      <c r="G26" s="148" t="s">
        <v>25</v>
      </c>
      <c r="H26" s="142">
        <f>IF(AND(C26&lt;=(E$41-(A$77+A$73)),(E$41-(A$77+A$73))&lt;1000000000),(E$41-(A$77+A$73))*(1-1*G26),0)</f>
        <v>0</v>
      </c>
      <c r="I26" s="125"/>
      <c r="J26" s="125"/>
      <c r="K26" s="125"/>
      <c r="L26" s="125"/>
      <c r="M26" s="125"/>
      <c r="N26" s="127"/>
      <c r="O26" s="127"/>
      <c r="P26" s="127"/>
      <c r="Q26" s="127"/>
      <c r="R26" s="127"/>
      <c r="S26" s="127"/>
      <c r="T26" s="127"/>
      <c r="U26" s="125"/>
    </row>
    <row r="27" spans="1:21" ht="21.95" customHeight="1">
      <c r="A27" s="125"/>
      <c r="B27" s="125"/>
      <c r="C27" s="125"/>
      <c r="D27" s="125"/>
      <c r="E27" s="149"/>
      <c r="F27" s="150"/>
      <c r="G27" s="151"/>
      <c r="H27" s="125"/>
      <c r="I27" s="125"/>
      <c r="J27" s="125"/>
      <c r="K27" s="125"/>
      <c r="L27" s="125"/>
      <c r="M27" s="125"/>
      <c r="N27" s="127"/>
      <c r="O27" s="127"/>
      <c r="P27" s="127"/>
      <c r="Q27" s="127"/>
      <c r="R27" s="127"/>
      <c r="S27" s="127"/>
      <c r="T27" s="127"/>
      <c r="U27" s="125"/>
    </row>
    <row r="28" spans="1:21" ht="24">
      <c r="A28" s="125"/>
      <c r="B28" s="125"/>
      <c r="C28" s="125"/>
      <c r="D28" s="125"/>
      <c r="E28" s="152" t="s">
        <v>27</v>
      </c>
      <c r="F28" s="150"/>
      <c r="G28" s="153" t="s">
        <v>28</v>
      </c>
      <c r="H28" s="125"/>
      <c r="I28" s="125"/>
      <c r="J28" s="125"/>
      <c r="K28" s="125"/>
      <c r="L28" s="125"/>
      <c r="M28" s="125"/>
      <c r="N28" s="127" t="s">
        <v>29</v>
      </c>
      <c r="O28" s="127" t="s">
        <v>29</v>
      </c>
      <c r="P28" s="127"/>
      <c r="Q28" s="127"/>
      <c r="R28" s="127"/>
      <c r="S28" s="127"/>
      <c r="T28" s="127"/>
      <c r="U28" s="125"/>
    </row>
    <row r="29" spans="1:21" ht="24.95" thickBot="1">
      <c r="A29" s="125"/>
      <c r="B29" s="125"/>
      <c r="C29" s="125"/>
      <c r="D29" s="125"/>
      <c r="E29" s="153">
        <f>IF((E18="x"),((E41-A62-A66)-SUM(F20:F26)),0)</f>
        <v>0</v>
      </c>
      <c r="F29" s="125"/>
      <c r="G29" s="153">
        <f>IF((G18="x"),(E41-(A66+A62)-SUM(H20:H26)),0)</f>
        <v>0</v>
      </c>
      <c r="H29" s="125"/>
      <c r="I29" s="125"/>
      <c r="J29" s="125"/>
      <c r="K29" s="125"/>
      <c r="L29" s="125"/>
      <c r="M29" s="125"/>
      <c r="N29" s="127"/>
      <c r="O29" s="127"/>
      <c r="P29" s="127"/>
      <c r="Q29" s="127"/>
      <c r="R29" s="127"/>
      <c r="S29" s="127"/>
      <c r="T29" s="127"/>
      <c r="U29" s="125"/>
    </row>
    <row r="30" spans="1:21" ht="20.100000000000001" thickBot="1">
      <c r="A30" s="125"/>
      <c r="B30" s="154"/>
      <c r="C30" s="155"/>
      <c r="D30" s="155"/>
      <c r="E30" s="156"/>
      <c r="F30" s="157"/>
      <c r="G30" s="158"/>
      <c r="H30" s="125"/>
      <c r="I30" s="189"/>
      <c r="J30" s="189"/>
      <c r="K30" s="189"/>
      <c r="L30" s="127"/>
      <c r="M30" s="125"/>
      <c r="N30" s="127"/>
      <c r="O30" s="131" t="s">
        <v>29</v>
      </c>
      <c r="P30" s="127"/>
      <c r="Q30" s="127"/>
      <c r="R30" s="127"/>
      <c r="S30" s="127"/>
      <c r="T30" s="127"/>
      <c r="U30" s="125"/>
    </row>
    <row r="31" spans="1:21">
      <c r="A31" s="125"/>
      <c r="B31" s="133"/>
      <c r="C31" s="159"/>
      <c r="D31" s="160"/>
      <c r="E31" s="161"/>
      <c r="F31" s="162"/>
      <c r="G31" s="163"/>
      <c r="H31" s="125"/>
      <c r="I31" s="189"/>
      <c r="J31" s="189"/>
      <c r="K31" s="189"/>
      <c r="L31" s="127"/>
      <c r="M31" s="125"/>
      <c r="N31" s="127"/>
      <c r="O31" s="127"/>
      <c r="P31" s="127"/>
      <c r="Q31" s="127"/>
      <c r="R31" s="127"/>
      <c r="S31" s="127"/>
      <c r="T31" s="127"/>
      <c r="U31" s="125"/>
    </row>
    <row r="32" spans="1:21" ht="32.1">
      <c r="A32" s="125"/>
      <c r="B32" s="164"/>
      <c r="C32" s="593" t="s">
        <v>30</v>
      </c>
      <c r="D32" s="594" t="s">
        <v>31</v>
      </c>
      <c r="E32" s="595" t="s">
        <v>32</v>
      </c>
      <c r="F32" s="167"/>
      <c r="G32" s="168"/>
      <c r="H32" s="125"/>
      <c r="I32" s="189"/>
      <c r="J32" s="189"/>
      <c r="K32" s="190"/>
      <c r="L32" s="127"/>
      <c r="M32" s="125"/>
      <c r="N32" s="127"/>
      <c r="O32" s="127"/>
      <c r="P32" s="127"/>
      <c r="Q32" s="127"/>
      <c r="R32" s="127"/>
      <c r="S32" s="127"/>
      <c r="T32" s="127"/>
      <c r="U32" s="125"/>
    </row>
    <row r="33" spans="1:21">
      <c r="A33" s="125"/>
      <c r="B33" s="164" t="s">
        <v>33</v>
      </c>
      <c r="C33" s="597">
        <f>'wall volumes'!P6</f>
        <v>0</v>
      </c>
      <c r="D33" s="165">
        <f>'wall volumes'!S6</f>
        <v>0</v>
      </c>
      <c r="E33" s="166">
        <f>'wall volumes'!Q6</f>
        <v>0</v>
      </c>
      <c r="F33" s="167"/>
      <c r="G33" s="168"/>
      <c r="H33" s="125"/>
      <c r="I33" s="189"/>
      <c r="J33" s="189"/>
      <c r="K33" s="190"/>
      <c r="L33" s="127"/>
      <c r="M33" s="125"/>
      <c r="N33" s="127"/>
      <c r="O33" s="127"/>
      <c r="P33" s="127"/>
      <c r="Q33" s="127"/>
      <c r="R33" s="127"/>
      <c r="S33" s="127"/>
      <c r="T33" s="127"/>
      <c r="U33" s="125"/>
    </row>
    <row r="34" spans="1:21" ht="18.95">
      <c r="A34" s="125"/>
      <c r="B34" s="134" t="s">
        <v>34</v>
      </c>
      <c r="C34" s="598">
        <f>'volume holds'!V5</f>
        <v>0</v>
      </c>
      <c r="D34" s="169">
        <f>'volume holds'!Y5</f>
        <v>0</v>
      </c>
      <c r="E34" s="170">
        <f>'volume holds'!W5</f>
        <v>0</v>
      </c>
      <c r="F34" s="171"/>
      <c r="G34" s="172"/>
      <c r="H34" s="125"/>
      <c r="I34" s="189"/>
      <c r="J34" s="189"/>
      <c r="K34" s="190"/>
      <c r="L34" s="127"/>
      <c r="M34" s="125"/>
      <c r="N34" s="127"/>
      <c r="O34" s="131"/>
      <c r="P34" s="127"/>
      <c r="Q34" s="127"/>
      <c r="R34" s="127"/>
      <c r="S34" s="127"/>
      <c r="T34" s="127"/>
      <c r="U34" s="125"/>
    </row>
    <row r="35" spans="1:21" ht="18.95">
      <c r="A35" s="125"/>
      <c r="B35" s="134" t="s">
        <v>35</v>
      </c>
      <c r="C35" s="598">
        <f>macros!W7</f>
        <v>0</v>
      </c>
      <c r="D35" s="169">
        <f>macros!Z7</f>
        <v>0</v>
      </c>
      <c r="E35" s="170">
        <f>macros!X7</f>
        <v>0</v>
      </c>
      <c r="F35" s="167"/>
      <c r="G35" s="168"/>
      <c r="H35" s="125"/>
      <c r="I35" s="189"/>
      <c r="J35" s="189"/>
      <c r="K35" s="190"/>
      <c r="L35" s="127"/>
      <c r="M35" s="125"/>
      <c r="N35" s="127"/>
      <c r="O35" s="131"/>
      <c r="P35" s="127"/>
      <c r="Q35" s="132"/>
      <c r="R35" s="127"/>
      <c r="S35" s="127"/>
      <c r="T35" s="127"/>
      <c r="U35" s="125"/>
    </row>
    <row r="36" spans="1:21" ht="26.1">
      <c r="A36" s="125"/>
      <c r="B36" s="134" t="s">
        <v>36</v>
      </c>
      <c r="C36" s="598">
        <f>'pu holds'!Z7</f>
        <v>0</v>
      </c>
      <c r="D36" s="169">
        <f>'pu holds'!AA7</f>
        <v>0</v>
      </c>
      <c r="E36" s="170">
        <f>'pu holds'!X7</f>
        <v>0</v>
      </c>
      <c r="F36" s="167"/>
      <c r="G36" s="168"/>
      <c r="H36" s="125"/>
      <c r="I36" s="189"/>
      <c r="J36" s="189"/>
      <c r="K36" s="190"/>
      <c r="L36" s="127"/>
      <c r="M36" s="125"/>
      <c r="N36" s="127"/>
      <c r="O36" s="127"/>
      <c r="P36" s="127"/>
      <c r="Q36" s="572"/>
      <c r="R36" s="127"/>
      <c r="S36" s="127"/>
      <c r="T36" s="127"/>
      <c r="U36" s="125"/>
    </row>
    <row r="37" spans="1:21" ht="26.1">
      <c r="A37" s="125"/>
      <c r="B37" s="134" t="s">
        <v>37</v>
      </c>
      <c r="C37" s="598">
        <f>'pe holds '!Z6</f>
        <v>0</v>
      </c>
      <c r="D37" s="169">
        <f>'pe holds '!AA6</f>
        <v>0</v>
      </c>
      <c r="E37" s="173">
        <f>'pe holds '!X6</f>
        <v>0</v>
      </c>
      <c r="F37" s="167"/>
      <c r="G37" s="168"/>
      <c r="H37" s="125"/>
      <c r="I37" s="189"/>
      <c r="J37" s="189"/>
      <c r="K37" s="190"/>
      <c r="L37" s="127"/>
      <c r="M37" s="125"/>
      <c r="N37" s="127"/>
      <c r="O37" s="127"/>
      <c r="P37" s="127"/>
      <c r="Q37" s="572"/>
      <c r="R37" s="127"/>
      <c r="S37" s="127"/>
      <c r="T37" s="127"/>
      <c r="U37" s="125"/>
    </row>
    <row r="38" spans="1:21" ht="26.1">
      <c r="A38" s="125"/>
      <c r="B38" s="134" t="s">
        <v>38</v>
      </c>
      <c r="C38" s="598">
        <f>'sets &amp; selections ( - 10%)'!X7</f>
        <v>0</v>
      </c>
      <c r="D38" s="169">
        <f>'sets &amp; selections ( - 10%)'!AA7</f>
        <v>0</v>
      </c>
      <c r="E38" s="173">
        <f>'sets &amp; selections ( - 10%)'!Y7</f>
        <v>0</v>
      </c>
      <c r="F38" s="167"/>
      <c r="G38" s="168"/>
      <c r="H38" s="125"/>
      <c r="I38" s="189"/>
      <c r="J38" s="189"/>
      <c r="K38" s="190"/>
      <c r="L38" s="127"/>
      <c r="M38" s="125"/>
      <c r="N38" s="127"/>
      <c r="O38" s="127"/>
      <c r="P38" s="127"/>
      <c r="Q38" s="572"/>
      <c r="R38" s="127"/>
      <c r="S38" s="127"/>
      <c r="T38" s="127"/>
      <c r="U38" s="125"/>
    </row>
    <row r="39" spans="1:21">
      <c r="A39" s="125"/>
      <c r="B39" s="134" t="s">
        <v>39</v>
      </c>
      <c r="C39" s="598">
        <f>'accessoire +tools'!K6</f>
        <v>0</v>
      </c>
      <c r="D39" s="169"/>
      <c r="E39" s="170">
        <f>'accessoire +tools'!L6</f>
        <v>0</v>
      </c>
      <c r="F39" s="654"/>
      <c r="G39" s="655"/>
      <c r="H39" s="125"/>
      <c r="I39" s="189"/>
      <c r="J39" s="189"/>
      <c r="K39" s="190"/>
      <c r="L39" s="127"/>
      <c r="M39" s="125"/>
      <c r="N39" s="127"/>
      <c r="O39" s="127"/>
      <c r="P39" s="127"/>
      <c r="Q39" s="127"/>
      <c r="R39" s="127"/>
      <c r="S39" s="127"/>
      <c r="T39" s="127"/>
      <c r="U39" s="125"/>
    </row>
    <row r="40" spans="1:21">
      <c r="A40" s="125"/>
      <c r="B40" s="174" t="s">
        <v>40</v>
      </c>
      <c r="C40" s="599">
        <f>'cleaning products'!H6</f>
        <v>0</v>
      </c>
      <c r="D40" s="175">
        <f>'cleaning products'!K6</f>
        <v>0</v>
      </c>
      <c r="E40" s="176">
        <f>'cleaning products'!I6</f>
        <v>0</v>
      </c>
      <c r="F40" s="167"/>
      <c r="G40" s="168"/>
      <c r="H40" s="125"/>
      <c r="I40" s="189"/>
      <c r="J40" s="656"/>
      <c r="K40" s="657"/>
      <c r="L40" s="127"/>
      <c r="M40" s="125"/>
      <c r="N40" s="127"/>
      <c r="O40" s="127"/>
      <c r="P40" s="127"/>
      <c r="Q40" s="127"/>
      <c r="R40" s="127"/>
      <c r="S40" s="127"/>
      <c r="T40" s="127"/>
      <c r="U40" s="125"/>
    </row>
    <row r="41" spans="1:21" ht="20.100000000000001" thickBot="1">
      <c r="A41" s="125"/>
      <c r="B41" s="177" t="s">
        <v>41</v>
      </c>
      <c r="C41" s="596">
        <f>SUM(C33:C40)</f>
        <v>0</v>
      </c>
      <c r="D41" s="179">
        <f>SUM(D33:D40)</f>
        <v>0</v>
      </c>
      <c r="E41" s="180">
        <f>SUM(E33:E40)</f>
        <v>0</v>
      </c>
      <c r="F41" s="181" t="s">
        <v>42</v>
      </c>
      <c r="G41" s="182"/>
      <c r="H41" s="125"/>
      <c r="I41" s="189"/>
      <c r="J41" s="656"/>
      <c r="K41" s="657"/>
      <c r="L41" s="127"/>
      <c r="M41" s="125"/>
      <c r="N41" s="127"/>
      <c r="O41" s="131"/>
      <c r="P41" s="127"/>
      <c r="Q41" s="127"/>
      <c r="R41" s="127"/>
      <c r="S41" s="127"/>
      <c r="T41" s="127"/>
      <c r="U41" s="125"/>
    </row>
    <row r="42" spans="1:21" ht="15.95">
      <c r="A42" s="125"/>
      <c r="B42" s="174"/>
      <c r="C42" s="167"/>
      <c r="D42" s="175"/>
      <c r="E42" s="176" t="s">
        <v>43</v>
      </c>
      <c r="F42" s="167" t="s">
        <v>44</v>
      </c>
      <c r="G42" s="168"/>
      <c r="H42" s="125"/>
      <c r="I42" s="125"/>
      <c r="J42" s="125"/>
      <c r="K42" s="125"/>
      <c r="L42" s="125"/>
      <c r="M42" s="125"/>
      <c r="N42" s="125"/>
      <c r="O42" s="125"/>
      <c r="P42" s="125"/>
      <c r="Q42" s="183"/>
      <c r="R42" s="125"/>
      <c r="S42" s="125"/>
      <c r="T42" s="125"/>
      <c r="U42" s="125"/>
    </row>
    <row r="43" spans="1:21" ht="20.100000000000001" thickBot="1">
      <c r="A43" s="125"/>
      <c r="B43" s="177"/>
      <c r="C43" s="178"/>
      <c r="D43" s="179"/>
      <c r="E43" s="180">
        <f>SUM(E41:E42)</f>
        <v>0</v>
      </c>
      <c r="F43" s="181" t="s">
        <v>45</v>
      </c>
      <c r="G43" s="182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</row>
    <row r="44" spans="1:21">
      <c r="A44" s="125"/>
      <c r="B44" s="125"/>
      <c r="C44" s="144"/>
      <c r="D44" s="184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</row>
    <row r="45" spans="1:21">
      <c r="A45" s="125"/>
      <c r="B45" s="125"/>
      <c r="C45" s="144" t="s">
        <v>46</v>
      </c>
      <c r="D45" s="125" t="s">
        <v>47</v>
      </c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</row>
    <row r="46" spans="1:21">
      <c r="A46" s="125"/>
      <c r="B46" s="125"/>
      <c r="C46" s="144" t="s">
        <v>48</v>
      </c>
      <c r="D46" s="184">
        <v>45174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</row>
    <row r="47" spans="1:21">
      <c r="A47" s="125"/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</row>
    <row r="48" spans="1:21">
      <c r="A48" s="125"/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</row>
    <row r="49" spans="1:21">
      <c r="A49" s="125"/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</row>
    <row r="50" spans="1:21">
      <c r="A50" s="125"/>
      <c r="B50" s="125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</row>
    <row r="51" spans="1:21">
      <c r="A51" s="125"/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</row>
    <row r="52" spans="1:21">
      <c r="A52" s="125"/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</row>
    <row r="53" spans="1:2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</row>
    <row r="54" spans="1:21">
      <c r="A54" s="125"/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</row>
    <row r="55" spans="1:2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</row>
    <row r="56" spans="1:2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</row>
    <row r="57" spans="1:2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</row>
    <row r="58" spans="1:21">
      <c r="A58" s="125"/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</row>
    <row r="59" spans="1:21">
      <c r="A59" s="125"/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</row>
    <row r="60" spans="1:21">
      <c r="A60" s="125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</row>
    <row r="61" spans="1:21">
      <c r="A61" s="125"/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</row>
    <row r="62" spans="1:21">
      <c r="A62" s="125"/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</row>
    <row r="63" spans="1:21">
      <c r="A63" s="125"/>
      <c r="B63" s="125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</row>
    <row r="64" spans="1:21">
      <c r="A64" s="125"/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</row>
    <row r="65" spans="1:21">
      <c r="A65" s="125"/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</row>
    <row r="66" spans="1:21">
      <c r="A66" s="125"/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</row>
    <row r="67" spans="1:21">
      <c r="A67" s="125"/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</row>
    <row r="68" spans="1:21">
      <c r="A68" s="125"/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</row>
    <row r="69" spans="1:21">
      <c r="A69" s="125"/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</row>
    <row r="70" spans="1:21">
      <c r="A70" s="125"/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</row>
    <row r="71" spans="1:21">
      <c r="A71" s="125"/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</row>
    <row r="72" spans="1:21">
      <c r="A72" s="125"/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</row>
    <row r="73" spans="1:21">
      <c r="A73" s="125"/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</row>
    <row r="74" spans="1:21">
      <c r="A74" s="125"/>
      <c r="B74" s="125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</row>
    <row r="75" spans="1:21">
      <c r="A75" s="125"/>
      <c r="B75" s="125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</row>
    <row r="76" spans="1:21">
      <c r="A76" s="125"/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</row>
    <row r="77" spans="1:21">
      <c r="A77" s="125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</row>
    <row r="78" spans="1:21">
      <c r="A78" s="125"/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</row>
    <row r="79" spans="1:21">
      <c r="A79" s="125"/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</row>
    <row r="80" spans="1:21">
      <c r="A80" s="125"/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</row>
    <row r="81" spans="1:21">
      <c r="A81" s="125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</row>
    <row r="82" spans="1:21">
      <c r="A82" s="125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</row>
    <row r="83" spans="1:21">
      <c r="A83" s="125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</row>
    <row r="84" spans="1:21">
      <c r="A84" s="125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</row>
    <row r="85" spans="1:21">
      <c r="A85" s="125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</row>
    <row r="86" spans="1:21">
      <c r="A86" s="125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</row>
    <row r="87" spans="1:21">
      <c r="A87" s="125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</row>
    <row r="88" spans="1:21">
      <c r="A88" s="125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</row>
    <row r="89" spans="1:21">
      <c r="A89" s="125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</row>
    <row r="90" spans="1:21">
      <c r="A90" s="125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</row>
    <row r="91" spans="1:21">
      <c r="A91" s="125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</row>
    <row r="92" spans="1:21">
      <c r="A92" s="125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</row>
    <row r="93" spans="1:21">
      <c r="A93" s="125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</row>
    <row r="94" spans="1:21">
      <c r="A94" s="125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</row>
    <row r="95" spans="1:21">
      <c r="A95" s="125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</row>
    <row r="96" spans="1:21">
      <c r="A96" s="125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</row>
    <row r="97" spans="1:21">
      <c r="A97" s="125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</row>
    <row r="98" spans="1:21">
      <c r="A98" s="125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</row>
    <row r="99" spans="1:21">
      <c r="A99" s="125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</row>
    <row r="100" spans="1:21">
      <c r="A100" s="125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</row>
    <row r="101" spans="1:21">
      <c r="A101" s="125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</row>
    <row r="102" spans="1:21">
      <c r="A102" s="125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</row>
    <row r="103" spans="1:21">
      <c r="A103" s="125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</row>
    <row r="104" spans="1:21">
      <c r="A104" s="125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</row>
    <row r="105" spans="1:21">
      <c r="A105" s="125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</row>
    <row r="106" spans="1:21">
      <c r="A106" s="125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</row>
    <row r="107" spans="1:21">
      <c r="A107" s="125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</row>
    <row r="108" spans="1:21">
      <c r="A108" s="125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</row>
    <row r="109" spans="1:21">
      <c r="A109" s="125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</row>
    <row r="110" spans="1:21">
      <c r="A110" s="125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</row>
    <row r="111" spans="1:21">
      <c r="A111" s="125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</row>
    <row r="112" spans="1:21">
      <c r="A112" s="125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</row>
    <row r="113" spans="1:21">
      <c r="A113" s="125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</row>
    <row r="114" spans="1:21">
      <c r="A114" s="125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</row>
    <row r="115" spans="1:21">
      <c r="A115" s="125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</row>
    <row r="116" spans="1:21">
      <c r="A116" s="125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</row>
    <row r="117" spans="1:21">
      <c r="A117" s="125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</row>
    <row r="118" spans="1:21">
      <c r="A118" s="125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</row>
    <row r="119" spans="1:21">
      <c r="A119" s="125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</row>
    <row r="120" spans="1:21">
      <c r="A120" s="125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</row>
    <row r="121" spans="1:21">
      <c r="A121" s="125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</row>
    <row r="122" spans="1:21">
      <c r="A122" s="125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</row>
    <row r="123" spans="1:21">
      <c r="A123" s="125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</row>
    <row r="124" spans="1:21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</row>
    <row r="125" spans="1:21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</row>
    <row r="126" spans="1:21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</row>
    <row r="127" spans="1:21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</row>
    <row r="128" spans="1:21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</row>
    <row r="129" spans="1:21">
      <c r="A129" s="125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</row>
    <row r="130" spans="1:21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</row>
    <row r="131" spans="1:21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</row>
    <row r="132" spans="1:21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</row>
    <row r="133" spans="1:21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</row>
    <row r="134" spans="1:21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</row>
    <row r="135" spans="1:21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</row>
    <row r="136" spans="1:21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</row>
    <row r="137" spans="1:21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</row>
    <row r="138" spans="1:21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</row>
    <row r="139" spans="1:21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</row>
    <row r="140" spans="1:21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</row>
    <row r="141" spans="1:21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</row>
    <row r="142" spans="1:21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</row>
    <row r="143" spans="1:21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</row>
    <row r="144" spans="1:21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</row>
    <row r="145" spans="1:21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</row>
    <row r="146" spans="1:21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</row>
    <row r="147" spans="1:21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</row>
    <row r="148" spans="1:21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</row>
    <row r="149" spans="1:21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</row>
    <row r="150" spans="1:21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</row>
    <row r="151" spans="1:21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</row>
    <row r="152" spans="1:21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</row>
    <row r="153" spans="1:21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</row>
    <row r="154" spans="1:21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</row>
    <row r="155" spans="1:21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</row>
    <row r="156" spans="1:21">
      <c r="A156" s="125"/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</row>
    <row r="157" spans="1:21">
      <c r="A157" s="125"/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</row>
    <row r="158" spans="1:21">
      <c r="A158" s="125"/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</row>
    <row r="159" spans="1:21">
      <c r="A159" s="125"/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</row>
    <row r="160" spans="1:21">
      <c r="A160" s="125"/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</row>
    <row r="161" spans="1:21">
      <c r="A161" s="125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</row>
    <row r="162" spans="1:21">
      <c r="A162" s="125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</row>
    <row r="163" spans="1:21">
      <c r="A163" s="125"/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</row>
    <row r="164" spans="1:21">
      <c r="A164" s="125"/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</row>
    <row r="165" spans="1:21">
      <c r="A165" s="125"/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</row>
    <row r="166" spans="1:21">
      <c r="A166" s="125"/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</row>
    <row r="167" spans="1:21">
      <c r="A167" s="125"/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</row>
    <row r="168" spans="1:21">
      <c r="A168" s="125"/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</row>
    <row r="169" spans="1:21">
      <c r="A169" s="125"/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</row>
    <row r="170" spans="1:21">
      <c r="A170" s="125"/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</row>
    <row r="171" spans="1:21">
      <c r="A171" s="125"/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</row>
    <row r="172" spans="1:21">
      <c r="A172" s="125"/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</row>
    <row r="173" spans="1:21">
      <c r="A173" s="125"/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</row>
    <row r="174" spans="1:21">
      <c r="A174" s="125"/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</row>
    <row r="175" spans="1:21">
      <c r="A175" s="125"/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</row>
    <row r="176" spans="1:21">
      <c r="A176" s="125"/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</row>
    <row r="177" spans="1:21">
      <c r="A177" s="125"/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</row>
    <row r="178" spans="1:21">
      <c r="A178" s="125"/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</row>
    <row r="179" spans="1:21">
      <c r="A179" s="125"/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</row>
    <row r="180" spans="1:21">
      <c r="A180" s="125"/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</row>
    <row r="181" spans="1:21">
      <c r="A181" s="125"/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</row>
    <row r="182" spans="1:21">
      <c r="A182" s="125"/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</row>
    <row r="183" spans="1:21">
      <c r="A183" s="125"/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</row>
    <row r="184" spans="1:21">
      <c r="A184" s="125"/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</row>
    <row r="185" spans="1:21">
      <c r="A185" s="125"/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</row>
    <row r="186" spans="1:21">
      <c r="A186" s="125"/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</row>
    <row r="187" spans="1:21">
      <c r="A187" s="125"/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</row>
    <row r="188" spans="1:21">
      <c r="A188" s="125"/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</row>
    <row r="189" spans="1:21">
      <c r="A189" s="125"/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</row>
    <row r="190" spans="1:21">
      <c r="A190" s="125"/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</row>
    <row r="191" spans="1:21">
      <c r="A191" s="125"/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</row>
    <row r="192" spans="1:21">
      <c r="A192" s="125"/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</row>
    <row r="193" spans="1:21">
      <c r="A193" s="125"/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</row>
    <row r="194" spans="1:21">
      <c r="A194" s="125"/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</row>
    <row r="195" spans="1:21">
      <c r="A195" s="125"/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</row>
    <row r="196" spans="1:21">
      <c r="A196" s="125"/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</row>
    <row r="197" spans="1:21">
      <c r="A197" s="125"/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</row>
    <row r="198" spans="1:21">
      <c r="A198" s="125"/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</row>
    <row r="199" spans="1:21">
      <c r="A199" s="125"/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</row>
    <row r="200" spans="1:21">
      <c r="A200" s="125"/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</row>
    <row r="201" spans="1:21">
      <c r="A201" s="125"/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</row>
    <row r="202" spans="1:21">
      <c r="A202" s="125"/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</row>
    <row r="203" spans="1:21">
      <c r="A203" s="125"/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</row>
    <row r="204" spans="1:21">
      <c r="A204" s="125"/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</row>
    <row r="205" spans="1:21">
      <c r="A205" s="125"/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</row>
    <row r="206" spans="1:21">
      <c r="A206" s="125"/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</row>
    <row r="207" spans="1:21">
      <c r="A207" s="125"/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</row>
    <row r="208" spans="1:21">
      <c r="A208" s="125"/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</row>
    <row r="209" spans="1:21">
      <c r="A209" s="125"/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</row>
    <row r="210" spans="1:21">
      <c r="A210" s="125"/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</row>
    <row r="211" spans="1:21">
      <c r="A211" s="125"/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</row>
    <row r="212" spans="1:21">
      <c r="A212" s="125"/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</row>
    <row r="213" spans="1:21">
      <c r="A213" s="125"/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</row>
    <row r="214" spans="1:21">
      <c r="A214" s="125"/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</row>
    <row r="215" spans="1:21">
      <c r="A215" s="125"/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</row>
    <row r="216" spans="1:21">
      <c r="A216" s="125"/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</row>
    <row r="217" spans="1:21">
      <c r="A217" s="125"/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</row>
    <row r="218" spans="1:21">
      <c r="A218" s="125"/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</row>
    <row r="219" spans="1:21">
      <c r="A219" s="125"/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</row>
    <row r="220" spans="1:21">
      <c r="A220" s="125"/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</row>
    <row r="221" spans="1:21">
      <c r="A221" s="125"/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</row>
    <row r="222" spans="1:21">
      <c r="A222" s="125"/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</row>
    <row r="223" spans="1:21">
      <c r="A223" s="125"/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</row>
    <row r="224" spans="1:21">
      <c r="A224" s="125"/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</row>
    <row r="225" spans="1:21">
      <c r="A225" s="125"/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</row>
    <row r="226" spans="1:21">
      <c r="A226" s="125"/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</row>
    <row r="227" spans="1:21">
      <c r="A227" s="125"/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</row>
    <row r="228" spans="1:21">
      <c r="A228" s="125"/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</row>
    <row r="229" spans="1:21">
      <c r="A229" s="125"/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</row>
    <row r="230" spans="1:21">
      <c r="A230" s="125"/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</row>
    <row r="231" spans="1:21">
      <c r="A231" s="125"/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</row>
    <row r="232" spans="1:21">
      <c r="A232" s="125"/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</row>
    <row r="233" spans="1:21">
      <c r="A233" s="125"/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</row>
    <row r="234" spans="1:21">
      <c r="A234" s="125"/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</row>
    <row r="235" spans="1:21">
      <c r="A235" s="125"/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</row>
    <row r="236" spans="1:21">
      <c r="A236" s="125"/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</row>
    <row r="237" spans="1:21">
      <c r="A237" s="125"/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</row>
    <row r="238" spans="1:21">
      <c r="A238" s="125"/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</row>
    <row r="239" spans="1:21">
      <c r="A239" s="125"/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</row>
    <row r="240" spans="1:21">
      <c r="A240" s="125"/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</row>
    <row r="241" spans="1:21">
      <c r="A241" s="125"/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</row>
    <row r="242" spans="1:21">
      <c r="A242" s="125"/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</row>
    <row r="243" spans="1:21">
      <c r="A243" s="125"/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</row>
    <row r="244" spans="1:21">
      <c r="A244" s="125"/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</row>
    <row r="245" spans="1:21">
      <c r="A245" s="125"/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</row>
    <row r="246" spans="1:21">
      <c r="A246" s="125"/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</row>
    <row r="247" spans="1:21">
      <c r="A247" s="125"/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</row>
    <row r="248" spans="1:21">
      <c r="A248" s="125"/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</row>
    <row r="249" spans="1:21">
      <c r="A249" s="125"/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</row>
    <row r="250" spans="1:21">
      <c r="A250" s="125"/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</row>
    <row r="251" spans="1:21">
      <c r="A251" s="125"/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</row>
    <row r="252" spans="1:21">
      <c r="A252" s="125"/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</row>
    <row r="253" spans="1:21">
      <c r="A253" s="125"/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</row>
    <row r="254" spans="1:21">
      <c r="A254" s="125"/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</row>
    <row r="255" spans="1:21">
      <c r="A255" s="125"/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</row>
    <row r="256" spans="1:21">
      <c r="A256" s="125"/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</row>
    <row r="257" spans="1:21">
      <c r="A257" s="125"/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</row>
    <row r="258" spans="1:21">
      <c r="A258" s="125"/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</row>
    <row r="259" spans="1:21">
      <c r="A259" s="125"/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</row>
    <row r="260" spans="1:21">
      <c r="A260" s="125"/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</row>
    <row r="261" spans="1:21">
      <c r="A261" s="125"/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</row>
    <row r="262" spans="1:21">
      <c r="A262" s="125"/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</row>
    <row r="263" spans="1:21">
      <c r="A263" s="125"/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</row>
    <row r="264" spans="1:21">
      <c r="A264" s="125"/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</row>
    <row r="265" spans="1:21">
      <c r="A265" s="125"/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</row>
    <row r="266" spans="1:21">
      <c r="A266" s="125"/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</row>
    <row r="267" spans="1:21">
      <c r="A267" s="125"/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</row>
    <row r="268" spans="1:21">
      <c r="A268" s="125"/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</row>
    <row r="269" spans="1:21">
      <c r="A269" s="125"/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</row>
    <row r="270" spans="1:21">
      <c r="A270" s="125"/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</row>
    <row r="271" spans="1:21">
      <c r="A271" s="125"/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</row>
    <row r="272" spans="1:21">
      <c r="A272" s="125"/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</row>
    <row r="273" spans="1:21">
      <c r="A273" s="125"/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</row>
    <row r="274" spans="1:21">
      <c r="A274" s="125"/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</row>
    <row r="275" spans="1:21">
      <c r="A275" s="125"/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</row>
    <row r="276" spans="1:21">
      <c r="A276" s="125"/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</row>
    <row r="277" spans="1:21">
      <c r="A277" s="125"/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</row>
    <row r="278" spans="1:21">
      <c r="A278" s="125"/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</row>
    <row r="279" spans="1:21">
      <c r="A279" s="125"/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</row>
    <row r="280" spans="1:21">
      <c r="A280" s="125"/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</row>
    <row r="281" spans="1:21">
      <c r="A281" s="125"/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</row>
    <row r="282" spans="1:21">
      <c r="A282" s="125"/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</row>
    <row r="283" spans="1:21">
      <c r="A283" s="125"/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</row>
    <row r="284" spans="1:21">
      <c r="A284" s="125"/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</row>
    <row r="285" spans="1:21">
      <c r="A285" s="125"/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</row>
    <row r="286" spans="1:21">
      <c r="A286" s="125"/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</row>
    <row r="287" spans="1:21">
      <c r="A287" s="125"/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</row>
    <row r="288" spans="1:21">
      <c r="A288" s="125"/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</row>
    <row r="289" spans="1:21">
      <c r="A289" s="125"/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</row>
    <row r="290" spans="1:21">
      <c r="A290" s="125"/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</row>
    <row r="291" spans="1:21">
      <c r="A291" s="125"/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</row>
    <row r="292" spans="1:21">
      <c r="A292" s="125"/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</row>
    <row r="293" spans="1:21">
      <c r="A293" s="125"/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</row>
    <row r="294" spans="1:21">
      <c r="A294" s="125"/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</row>
    <row r="295" spans="1:21">
      <c r="A295" s="125"/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</row>
    <row r="296" spans="1:21">
      <c r="A296" s="125"/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</row>
    <row r="297" spans="1:21">
      <c r="A297" s="125"/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</row>
    <row r="298" spans="1:21">
      <c r="A298" s="125"/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</row>
    <row r="299" spans="1:21">
      <c r="A299" s="125"/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</row>
    <row r="300" spans="1:21">
      <c r="A300" s="125"/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</row>
    <row r="301" spans="1:21">
      <c r="A301" s="125"/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</row>
    <row r="302" spans="1:21">
      <c r="A302" s="125"/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</row>
    <row r="303" spans="1:21">
      <c r="A303" s="125"/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</row>
    <row r="304" spans="1:21">
      <c r="A304" s="125"/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</row>
    <row r="305" spans="1:21">
      <c r="A305" s="125"/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</row>
    <row r="306" spans="1:21">
      <c r="A306" s="125"/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</row>
    <row r="307" spans="1:21">
      <c r="A307" s="125"/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</row>
    <row r="308" spans="1:21">
      <c r="A308" s="125"/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</row>
    <row r="309" spans="1:21">
      <c r="A309" s="125"/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</row>
    <row r="310" spans="1:21">
      <c r="A310" s="125"/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</row>
    <row r="311" spans="1:21">
      <c r="A311" s="125"/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</row>
    <row r="312" spans="1:21">
      <c r="A312" s="125"/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</row>
    <row r="313" spans="1:21">
      <c r="A313" s="125"/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</row>
    <row r="314" spans="1:21">
      <c r="A314" s="125"/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</row>
    <row r="315" spans="1:21">
      <c r="A315" s="125"/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</row>
    <row r="316" spans="1:21">
      <c r="A316" s="125"/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</row>
    <row r="317" spans="1:21">
      <c r="A317" s="125"/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</row>
    <row r="318" spans="1:21">
      <c r="A318" s="125"/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</row>
    <row r="319" spans="1:21">
      <c r="A319" s="125"/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</row>
    <row r="320" spans="1:21">
      <c r="A320" s="125"/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</row>
    <row r="321" spans="1:21">
      <c r="A321" s="125"/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</row>
    <row r="322" spans="1:21">
      <c r="A322" s="125"/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</row>
    <row r="323" spans="1:21">
      <c r="A323" s="125"/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</row>
    <row r="324" spans="1:21">
      <c r="A324" s="125"/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</row>
    <row r="325" spans="1:21">
      <c r="A325" s="125"/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</row>
    <row r="326" spans="1:21">
      <c r="A326" s="125"/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</row>
    <row r="327" spans="1:21">
      <c r="A327" s="125"/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</row>
    <row r="328" spans="1:21">
      <c r="A328" s="125"/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</row>
    <row r="329" spans="1:21">
      <c r="A329" s="125"/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</row>
    <row r="330" spans="1:21">
      <c r="A330" s="125"/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</row>
    <row r="331" spans="1:21">
      <c r="A331" s="125"/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</row>
    <row r="332" spans="1:21">
      <c r="A332" s="125"/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</row>
    <row r="333" spans="1:21">
      <c r="A333" s="125"/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</row>
    <row r="334" spans="1:21">
      <c r="A334" s="125"/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</row>
    <row r="335" spans="1:21">
      <c r="A335" s="125"/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</row>
    <row r="336" spans="1:21">
      <c r="A336" s="125"/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</row>
    <row r="337" spans="1:21">
      <c r="A337" s="125"/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</row>
    <row r="338" spans="1:21">
      <c r="A338" s="125"/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</row>
    <row r="339" spans="1:21">
      <c r="A339" s="125"/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</row>
    <row r="340" spans="1:21">
      <c r="A340" s="125"/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</row>
    <row r="341" spans="1:21">
      <c r="A341" s="125"/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</row>
    <row r="342" spans="1:21">
      <c r="A342" s="125"/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</row>
    <row r="343" spans="1:21">
      <c r="A343" s="125"/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</row>
    <row r="344" spans="1:21">
      <c r="A344" s="125"/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</row>
    <row r="345" spans="1:21">
      <c r="A345" s="125"/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</row>
    <row r="346" spans="1:21">
      <c r="A346" s="125"/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</row>
    <row r="347" spans="1:21">
      <c r="A347" s="125"/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</row>
    <row r="348" spans="1:21">
      <c r="A348" s="125"/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</row>
    <row r="349" spans="1:21">
      <c r="A349" s="125"/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</row>
    <row r="350" spans="1:21">
      <c r="A350" s="125"/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</row>
    <row r="351" spans="1:21">
      <c r="A351" s="125"/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</row>
    <row r="352" spans="1:21">
      <c r="A352" s="125"/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</row>
    <row r="353" spans="1:21">
      <c r="A353" s="125"/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</row>
    <row r="354" spans="1:21">
      <c r="A354" s="125"/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</row>
    <row r="355" spans="1:21">
      <c r="A355" s="125"/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</row>
    <row r="356" spans="1:21">
      <c r="A356" s="125"/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</row>
    <row r="357" spans="1:21">
      <c r="A357" s="125"/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</row>
    <row r="358" spans="1:21">
      <c r="A358" s="125"/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</row>
    <row r="359" spans="1:21">
      <c r="A359" s="125"/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</row>
    <row r="360" spans="1:21">
      <c r="A360" s="125"/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</row>
    <row r="361" spans="1:21">
      <c r="A361" s="125"/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</row>
    <row r="362" spans="1:21">
      <c r="A362" s="125"/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</row>
    <row r="363" spans="1:21">
      <c r="A363" s="125"/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</row>
    <row r="364" spans="1:21">
      <c r="A364" s="125"/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</row>
    <row r="365" spans="1:21">
      <c r="A365" s="125"/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</row>
    <row r="366" spans="1:21">
      <c r="A366" s="125"/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</row>
    <row r="367" spans="1:21">
      <c r="A367" s="125"/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</row>
    <row r="368" spans="1:21">
      <c r="A368" s="125"/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</row>
    <row r="369" spans="1:21">
      <c r="A369" s="125"/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</row>
    <row r="370" spans="1:21">
      <c r="A370" s="125"/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</row>
    <row r="371" spans="1:21">
      <c r="A371" s="125"/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</row>
    <row r="372" spans="1:21">
      <c r="A372" s="125"/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</row>
    <row r="373" spans="1:21">
      <c r="A373" s="125"/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</row>
    <row r="374" spans="1:21">
      <c r="A374" s="125"/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</row>
    <row r="375" spans="1:21">
      <c r="A375" s="125"/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</row>
    <row r="376" spans="1:21">
      <c r="A376" s="125"/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</row>
    <row r="377" spans="1:21">
      <c r="A377" s="125"/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</row>
    <row r="378" spans="1:21">
      <c r="A378" s="125"/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</row>
    <row r="379" spans="1:21">
      <c r="A379" s="125"/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</row>
    <row r="380" spans="1:21">
      <c r="A380" s="125"/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</row>
    <row r="381" spans="1:21">
      <c r="A381" s="125"/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</row>
    <row r="382" spans="1:21">
      <c r="A382" s="125"/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</row>
    <row r="383" spans="1:21">
      <c r="A383" s="125"/>
      <c r="B383" s="125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</row>
    <row r="384" spans="1:21">
      <c r="A384" s="125"/>
      <c r="B384" s="125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</row>
    <row r="385" spans="1:21">
      <c r="A385" s="125"/>
      <c r="B385" s="125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</row>
    <row r="386" spans="1:21">
      <c r="A386" s="125"/>
      <c r="B386" s="125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</row>
    <row r="387" spans="1:21">
      <c r="A387" s="125"/>
      <c r="B387" s="125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</row>
    <row r="388" spans="1:21">
      <c r="A388" s="125"/>
      <c r="B388" s="125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</row>
    <row r="389" spans="1:21">
      <c r="A389" s="125"/>
      <c r="B389" s="125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</row>
    <row r="390" spans="1:21">
      <c r="A390" s="125"/>
      <c r="B390" s="125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</row>
    <row r="391" spans="1:21">
      <c r="A391" s="125"/>
      <c r="B391" s="125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</row>
    <row r="392" spans="1:21">
      <c r="A392" s="125"/>
      <c r="B392" s="125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</row>
    <row r="393" spans="1:21">
      <c r="A393" s="125"/>
      <c r="B393" s="125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</row>
    <row r="394" spans="1:21">
      <c r="A394" s="125"/>
      <c r="B394" s="125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</row>
    <row r="395" spans="1:21">
      <c r="A395" s="125"/>
      <c r="B395" s="125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</row>
    <row r="396" spans="1:21">
      <c r="A396" s="125"/>
      <c r="B396" s="125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</row>
    <row r="397" spans="1:21">
      <c r="A397" s="125"/>
      <c r="B397" s="125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</row>
    <row r="398" spans="1:21">
      <c r="A398" s="125"/>
      <c r="B398" s="125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</row>
    <row r="399" spans="1:21">
      <c r="A399" s="125"/>
      <c r="B399" s="125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</row>
    <row r="400" spans="1:21">
      <c r="A400" s="125"/>
      <c r="B400" s="125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</row>
    <row r="401" spans="1:21">
      <c r="A401" s="125"/>
      <c r="B401" s="125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</row>
    <row r="402" spans="1:21">
      <c r="A402" s="125"/>
      <c r="B402" s="125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</row>
    <row r="403" spans="1:21">
      <c r="A403" s="125"/>
      <c r="B403" s="125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</row>
    <row r="404" spans="1:21">
      <c r="A404" s="125"/>
      <c r="B404" s="125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</row>
    <row r="405" spans="1:21">
      <c r="A405" s="125"/>
      <c r="B405" s="125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</row>
    <row r="406" spans="1:21">
      <c r="A406" s="125"/>
      <c r="B406" s="125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</row>
    <row r="407" spans="1:21">
      <c r="A407" s="125"/>
      <c r="B407" s="125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</row>
    <row r="408" spans="1:21">
      <c r="A408" s="125"/>
      <c r="B408" s="125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</row>
    <row r="409" spans="1:21">
      <c r="A409" s="125"/>
      <c r="B409" s="125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</row>
    <row r="410" spans="1:21">
      <c r="A410" s="125"/>
      <c r="B410" s="125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</row>
    <row r="411" spans="1:21">
      <c r="A411" s="125"/>
      <c r="B411" s="125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</row>
    <row r="412" spans="1:21">
      <c r="A412" s="125"/>
      <c r="B412" s="125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</row>
    <row r="413" spans="1:21">
      <c r="A413" s="125"/>
      <c r="B413" s="125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</row>
    <row r="414" spans="1:21">
      <c r="A414" s="125"/>
      <c r="B414" s="125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</row>
    <row r="415" spans="1:21">
      <c r="A415" s="125"/>
      <c r="B415" s="125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</row>
    <row r="416" spans="1:21">
      <c r="A416" s="125"/>
      <c r="B416" s="125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</row>
    <row r="417" spans="1:21">
      <c r="A417" s="125"/>
      <c r="B417" s="125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</row>
    <row r="418" spans="1:21">
      <c r="A418" s="125"/>
      <c r="B418" s="125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</row>
    <row r="419" spans="1:21">
      <c r="A419" s="125"/>
      <c r="B419" s="125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</row>
    <row r="420" spans="1:21">
      <c r="A420" s="125"/>
      <c r="B420" s="125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</row>
    <row r="421" spans="1:21">
      <c r="A421" s="125"/>
      <c r="B421" s="125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</row>
    <row r="422" spans="1:21">
      <c r="A422" s="125"/>
      <c r="B422" s="125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</row>
    <row r="423" spans="1:21">
      <c r="A423" s="125"/>
      <c r="B423" s="125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</row>
    <row r="424" spans="1:21">
      <c r="A424" s="125"/>
      <c r="B424" s="125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</row>
    <row r="425" spans="1:21">
      <c r="A425" s="125"/>
      <c r="B425" s="125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</row>
    <row r="426" spans="1:21">
      <c r="A426" s="125"/>
      <c r="B426" s="125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</row>
    <row r="427" spans="1:21">
      <c r="A427" s="125"/>
      <c r="B427" s="125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</row>
    <row r="428" spans="1:21">
      <c r="A428" s="125"/>
      <c r="B428" s="125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</row>
    <row r="429" spans="1:21">
      <c r="A429" s="125"/>
      <c r="B429" s="125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</row>
    <row r="430" spans="1:21">
      <c r="A430" s="125"/>
      <c r="B430" s="125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</row>
    <row r="431" spans="1:21">
      <c r="A431" s="125"/>
      <c r="B431" s="125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</row>
    <row r="432" spans="1:21">
      <c r="A432" s="125"/>
      <c r="B432" s="125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</row>
    <row r="433" spans="1:21">
      <c r="A433" s="125"/>
      <c r="B433" s="125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</row>
    <row r="434" spans="1:21">
      <c r="A434" s="125"/>
      <c r="B434" s="125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</row>
    <row r="435" spans="1:21">
      <c r="A435" s="125"/>
      <c r="B435" s="125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</row>
    <row r="436" spans="1:21">
      <c r="A436" s="125"/>
      <c r="B436" s="125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</row>
    <row r="437" spans="1:21">
      <c r="A437" s="125"/>
      <c r="B437" s="125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</row>
    <row r="438" spans="1:21">
      <c r="A438" s="125"/>
      <c r="B438" s="125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</row>
    <row r="439" spans="1:21">
      <c r="A439" s="125"/>
      <c r="B439" s="125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</row>
    <row r="440" spans="1:21">
      <c r="A440" s="125"/>
      <c r="B440" s="125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</row>
    <row r="441" spans="1:21">
      <c r="A441" s="125"/>
      <c r="B441" s="125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</row>
    <row r="442" spans="1:21">
      <c r="A442" s="125"/>
      <c r="B442" s="125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</row>
    <row r="443" spans="1:21">
      <c r="A443" s="125"/>
      <c r="B443" s="125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</row>
    <row r="444" spans="1:21">
      <c r="A444" s="125"/>
      <c r="B444" s="125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</row>
    <row r="445" spans="1:21">
      <c r="A445" s="125"/>
      <c r="B445" s="125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</row>
    <row r="446" spans="1:21">
      <c r="A446" s="125"/>
      <c r="B446" s="125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</row>
    <row r="447" spans="1:21">
      <c r="A447" s="125"/>
      <c r="B447" s="125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</row>
    <row r="448" spans="1:21">
      <c r="A448" s="125"/>
      <c r="B448" s="125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</row>
    <row r="449" spans="1:21">
      <c r="A449" s="125"/>
      <c r="B449" s="125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</row>
    <row r="450" spans="1:21">
      <c r="A450" s="125"/>
      <c r="B450" s="125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</row>
    <row r="451" spans="1:21">
      <c r="A451" s="125"/>
      <c r="B451" s="125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</row>
    <row r="452" spans="1:21">
      <c r="A452" s="125"/>
      <c r="B452" s="125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</row>
    <row r="453" spans="1:21">
      <c r="A453" s="125"/>
      <c r="B453" s="125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</row>
    <row r="454" spans="1:21">
      <c r="A454" s="125"/>
      <c r="B454" s="125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</row>
    <row r="455" spans="1:21">
      <c r="A455" s="125"/>
      <c r="B455" s="125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</row>
    <row r="456" spans="1:21">
      <c r="A456" s="125"/>
      <c r="B456" s="125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</row>
    <row r="457" spans="1:21">
      <c r="A457" s="125"/>
      <c r="B457" s="125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</row>
    <row r="458" spans="1:21">
      <c r="A458" s="125"/>
      <c r="B458" s="125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</row>
    <row r="459" spans="1:21">
      <c r="A459" s="125"/>
      <c r="B459" s="125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</row>
    <row r="460" spans="1:21">
      <c r="A460" s="125"/>
      <c r="B460" s="125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</row>
    <row r="461" spans="1:21">
      <c r="A461" s="125"/>
      <c r="B461" s="125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</row>
    <row r="462" spans="1:21">
      <c r="A462" s="125"/>
      <c r="B462" s="125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</row>
    <row r="463" spans="1:21">
      <c r="A463" s="125"/>
      <c r="B463" s="125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</row>
    <row r="464" spans="1:21">
      <c r="A464" s="125"/>
      <c r="B464" s="125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</row>
    <row r="465" spans="1:21">
      <c r="A465" s="125"/>
      <c r="B465" s="125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</row>
    <row r="466" spans="1:21">
      <c r="A466" s="125"/>
      <c r="B466" s="125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</row>
    <row r="467" spans="1:21">
      <c r="A467" s="125"/>
      <c r="B467" s="125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</row>
    <row r="468" spans="1:21">
      <c r="A468" s="125"/>
      <c r="B468" s="125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</row>
    <row r="469" spans="1:21">
      <c r="A469" s="125"/>
      <c r="B469" s="125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</row>
    <row r="470" spans="1:21">
      <c r="A470" s="125"/>
      <c r="B470" s="125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</row>
    <row r="471" spans="1:21">
      <c r="A471" s="125"/>
      <c r="B471" s="125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</row>
    <row r="472" spans="1:21">
      <c r="A472" s="125"/>
      <c r="B472" s="125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</row>
    <row r="473" spans="1:21">
      <c r="A473" s="125"/>
      <c r="B473" s="125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</row>
    <row r="474" spans="1:21">
      <c r="A474" s="125"/>
      <c r="B474" s="125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</row>
    <row r="475" spans="1:21">
      <c r="A475" s="125"/>
      <c r="B475" s="125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</row>
    <row r="476" spans="1:21">
      <c r="A476" s="125"/>
      <c r="B476" s="125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</row>
    <row r="477" spans="1:21">
      <c r="A477" s="125"/>
      <c r="B477" s="125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</row>
    <row r="478" spans="1:21">
      <c r="A478" s="125"/>
      <c r="B478" s="125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</row>
    <row r="479" spans="1:21">
      <c r="A479" s="125"/>
      <c r="B479" s="125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</row>
    <row r="480" spans="1:21">
      <c r="A480" s="125"/>
      <c r="B480" s="125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</row>
    <row r="481" spans="1:21">
      <c r="A481" s="125"/>
      <c r="B481" s="125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</row>
    <row r="482" spans="1:21">
      <c r="A482" s="125"/>
      <c r="B482" s="125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</row>
    <row r="483" spans="1:21">
      <c r="A483" s="125"/>
      <c r="B483" s="125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</row>
    <row r="484" spans="1:21">
      <c r="A484" s="125"/>
      <c r="B484" s="125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</row>
    <row r="485" spans="1:21">
      <c r="A485" s="125"/>
      <c r="B485" s="125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</row>
    <row r="486" spans="1:21">
      <c r="A486" s="125"/>
      <c r="B486" s="125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</row>
    <row r="487" spans="1:21">
      <c r="A487" s="125"/>
      <c r="B487" s="125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</row>
    <row r="488" spans="1:21">
      <c r="A488" s="125"/>
      <c r="B488" s="125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</row>
    <row r="489" spans="1:21">
      <c r="A489" s="125"/>
      <c r="B489" s="125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</row>
    <row r="490" spans="1:21">
      <c r="A490" s="125"/>
      <c r="B490" s="125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</row>
    <row r="491" spans="1:21">
      <c r="A491" s="125"/>
      <c r="B491" s="125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</row>
    <row r="492" spans="1:21">
      <c r="A492" s="125"/>
      <c r="B492" s="125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</row>
    <row r="493" spans="1:21">
      <c r="A493" s="125"/>
      <c r="B493" s="125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</row>
    <row r="494" spans="1:21">
      <c r="A494" s="125"/>
      <c r="B494" s="125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</row>
    <row r="495" spans="1:21">
      <c r="A495" s="125"/>
      <c r="B495" s="125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</row>
    <row r="496" spans="1:21">
      <c r="A496" s="125"/>
      <c r="B496" s="125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</row>
    <row r="497" spans="1:21">
      <c r="A497" s="125"/>
      <c r="B497" s="125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</row>
    <row r="498" spans="1:21">
      <c r="A498" s="125"/>
      <c r="B498" s="125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</row>
    <row r="499" spans="1:21">
      <c r="A499" s="125"/>
      <c r="B499" s="125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</row>
    <row r="500" spans="1:21">
      <c r="A500" s="125"/>
      <c r="B500" s="125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</row>
    <row r="501" spans="1:21">
      <c r="A501" s="125"/>
      <c r="B501" s="125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</row>
    <row r="502" spans="1:21">
      <c r="A502" s="125"/>
      <c r="B502" s="125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</row>
    <row r="503" spans="1:21">
      <c r="A503" s="125"/>
      <c r="B503" s="125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</row>
    <row r="504" spans="1:21">
      <c r="A504" s="125"/>
      <c r="B504" s="125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</row>
    <row r="505" spans="1:21">
      <c r="A505" s="125"/>
      <c r="B505" s="125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</row>
    <row r="506" spans="1:21">
      <c r="A506" s="125"/>
      <c r="B506" s="125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</row>
    <row r="507" spans="1:21">
      <c r="A507" s="125"/>
      <c r="B507" s="125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</row>
    <row r="508" spans="1:21">
      <c r="A508" s="125"/>
      <c r="B508" s="125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</row>
    <row r="509" spans="1:21">
      <c r="A509" s="125"/>
      <c r="B509" s="125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</row>
    <row r="510" spans="1:21">
      <c r="A510" s="125"/>
      <c r="B510" s="125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</row>
    <row r="511" spans="1:21">
      <c r="A511" s="125"/>
      <c r="B511" s="125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</row>
    <row r="512" spans="1:21">
      <c r="A512" s="125"/>
      <c r="B512" s="125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</row>
    <row r="513" spans="1:21">
      <c r="A513" s="125"/>
      <c r="B513" s="125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</row>
    <row r="514" spans="1:21">
      <c r="A514" s="125"/>
      <c r="B514" s="125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</row>
    <row r="515" spans="1:21">
      <c r="A515" s="125"/>
      <c r="B515" s="125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</row>
    <row r="516" spans="1:21">
      <c r="A516" s="125"/>
      <c r="B516" s="125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</row>
    <row r="517" spans="1:21">
      <c r="A517" s="125"/>
      <c r="B517" s="125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</row>
    <row r="518" spans="1:21">
      <c r="A518" s="125"/>
      <c r="B518" s="125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</row>
    <row r="519" spans="1:21">
      <c r="A519" s="125"/>
      <c r="B519" s="125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</row>
    <row r="520" spans="1:21">
      <c r="A520" s="125"/>
      <c r="B520" s="125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</row>
    <row r="521" spans="1:21">
      <c r="A521" s="125"/>
      <c r="B521" s="125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</row>
    <row r="522" spans="1:21">
      <c r="A522" s="125"/>
      <c r="B522" s="125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</row>
    <row r="523" spans="1:21">
      <c r="A523" s="125"/>
      <c r="B523" s="125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</row>
    <row r="524" spans="1:21">
      <c r="A524" s="125"/>
      <c r="B524" s="125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</row>
    <row r="525" spans="1:21">
      <c r="A525" s="125"/>
      <c r="B525" s="125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</row>
    <row r="526" spans="1:21">
      <c r="A526" s="125"/>
      <c r="B526" s="125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</row>
    <row r="527" spans="1:21">
      <c r="A527" s="125"/>
      <c r="B527" s="125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</row>
    <row r="528" spans="1:21">
      <c r="A528" s="125"/>
      <c r="B528" s="125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</row>
    <row r="529" spans="1:21">
      <c r="A529" s="125"/>
      <c r="B529" s="125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</row>
    <row r="530" spans="1:21">
      <c r="A530" s="125"/>
      <c r="B530" s="125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</row>
    <row r="531" spans="1:21">
      <c r="A531" s="125"/>
      <c r="B531" s="125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</row>
    <row r="532" spans="1:21">
      <c r="A532" s="125"/>
      <c r="B532" s="125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</row>
    <row r="533" spans="1:21">
      <c r="A533" s="125"/>
      <c r="B533" s="125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</row>
    <row r="534" spans="1:21">
      <c r="A534" s="125"/>
      <c r="B534" s="125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</row>
    <row r="535" spans="1:21">
      <c r="A535" s="125"/>
      <c r="B535" s="125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</row>
    <row r="536" spans="1:21">
      <c r="A536" s="125"/>
      <c r="B536" s="125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</row>
    <row r="537" spans="1:21">
      <c r="A537" s="125"/>
      <c r="B537" s="125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</row>
    <row r="538" spans="1:21">
      <c r="A538" s="125"/>
      <c r="B538" s="125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</row>
    <row r="539" spans="1:21">
      <c r="A539" s="125"/>
      <c r="B539" s="125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</row>
    <row r="540" spans="1:21">
      <c r="A540" s="125"/>
      <c r="B540" s="125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</row>
    <row r="541" spans="1:21">
      <c r="A541" s="125"/>
      <c r="B541" s="125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</row>
    <row r="542" spans="1:21">
      <c r="A542" s="125"/>
      <c r="B542" s="125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</row>
    <row r="543" spans="1:21">
      <c r="A543" s="125"/>
      <c r="B543" s="125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</row>
    <row r="544" spans="1:21">
      <c r="A544" s="125"/>
      <c r="B544" s="125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</row>
    <row r="545" spans="1:21">
      <c r="A545" s="125"/>
      <c r="B545" s="125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</row>
    <row r="546" spans="1:21">
      <c r="A546" s="125"/>
      <c r="B546" s="125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</row>
    <row r="547" spans="1:21">
      <c r="A547" s="125"/>
      <c r="B547" s="125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</row>
    <row r="548" spans="1:21">
      <c r="A548" s="125"/>
      <c r="B548" s="125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</row>
    <row r="549" spans="1:21">
      <c r="A549" s="125"/>
      <c r="B549" s="125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</row>
    <row r="550" spans="1:21">
      <c r="A550" s="125"/>
      <c r="B550" s="125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</row>
    <row r="551" spans="1:21">
      <c r="A551" s="125"/>
      <c r="B551" s="125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</row>
    <row r="552" spans="1:21">
      <c r="A552" s="125"/>
      <c r="B552" s="125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</row>
    <row r="553" spans="1:21">
      <c r="A553" s="125"/>
      <c r="B553" s="125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</row>
    <row r="554" spans="1:21">
      <c r="A554" s="125"/>
      <c r="B554" s="125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</row>
    <row r="555" spans="1:21">
      <c r="A555" s="125"/>
      <c r="B555" s="125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</row>
    <row r="556" spans="1:21">
      <c r="A556" s="125"/>
      <c r="B556" s="125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</row>
    <row r="557" spans="1:21">
      <c r="A557" s="125"/>
      <c r="B557" s="125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</row>
    <row r="558" spans="1:21">
      <c r="A558" s="125"/>
      <c r="B558" s="125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</row>
    <row r="559" spans="1:21">
      <c r="A559" s="125"/>
      <c r="B559" s="125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</row>
    <row r="560" spans="1:21">
      <c r="A560" s="125"/>
      <c r="B560" s="125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</row>
    <row r="561" spans="1:21">
      <c r="A561" s="125"/>
      <c r="B561" s="125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</row>
    <row r="562" spans="1:21">
      <c r="A562" s="125"/>
      <c r="B562" s="125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</row>
    <row r="563" spans="1:21">
      <c r="A563" s="125"/>
      <c r="B563" s="125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</row>
    <row r="564" spans="1:21">
      <c r="A564" s="125"/>
      <c r="B564" s="125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</row>
    <row r="565" spans="1:21">
      <c r="A565" s="125"/>
      <c r="B565" s="125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</row>
    <row r="566" spans="1:21">
      <c r="A566" s="125"/>
      <c r="B566" s="125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</row>
    <row r="567" spans="1:21">
      <c r="A567" s="125"/>
      <c r="B567" s="125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</row>
    <row r="568" spans="1:21">
      <c r="A568" s="125"/>
      <c r="B568" s="125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</row>
    <row r="569" spans="1:21">
      <c r="A569" s="125"/>
      <c r="B569" s="125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</row>
    <row r="570" spans="1:21">
      <c r="A570" s="125"/>
      <c r="B570" s="125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</row>
    <row r="571" spans="1:21">
      <c r="A571" s="125"/>
      <c r="B571" s="125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</row>
    <row r="572" spans="1:21">
      <c r="A572" s="125"/>
      <c r="B572" s="125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</row>
    <row r="573" spans="1:21">
      <c r="A573" s="125"/>
      <c r="B573" s="125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</row>
    <row r="574" spans="1:21">
      <c r="A574" s="125"/>
      <c r="B574" s="125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</row>
    <row r="575" spans="1:21">
      <c r="A575" s="125"/>
      <c r="B575" s="125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</row>
    <row r="576" spans="1:21">
      <c r="A576" s="125"/>
      <c r="B576" s="125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</row>
    <row r="577" spans="1:21">
      <c r="A577" s="125"/>
      <c r="B577" s="125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</row>
    <row r="578" spans="1:21">
      <c r="A578" s="125"/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</row>
    <row r="579" spans="1:21">
      <c r="A579" s="125"/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</row>
    <row r="580" spans="1:21">
      <c r="A580" s="125"/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</row>
    <row r="581" spans="1:21">
      <c r="A581" s="125"/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</row>
    <row r="582" spans="1:21">
      <c r="A582" s="125"/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</row>
    <row r="583" spans="1:21">
      <c r="A583" s="125"/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</row>
    <row r="584" spans="1:21">
      <c r="A584" s="125"/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</row>
    <row r="585" spans="1:21">
      <c r="A585" s="125"/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</row>
    <row r="586" spans="1:21">
      <c r="A586" s="125"/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</row>
    <row r="587" spans="1:21">
      <c r="A587" s="125"/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</row>
    <row r="588" spans="1:21">
      <c r="A588" s="125"/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</row>
    <row r="589" spans="1:21">
      <c r="A589" s="125"/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</row>
    <row r="590" spans="1:21">
      <c r="A590" s="125"/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</row>
    <row r="591" spans="1:21">
      <c r="A591" s="125"/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</row>
    <row r="592" spans="1:21">
      <c r="A592" s="125"/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</row>
    <row r="593" spans="1:21">
      <c r="A593" s="125"/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</row>
    <row r="594" spans="1:21">
      <c r="A594" s="125"/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</row>
    <row r="595" spans="1:21">
      <c r="A595" s="125"/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</row>
    <row r="596" spans="1:21">
      <c r="A596" s="125"/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</row>
    <row r="597" spans="1:21">
      <c r="A597" s="125"/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</row>
    <row r="598" spans="1:21">
      <c r="A598" s="125"/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</row>
    <row r="599" spans="1:21">
      <c r="A599" s="125"/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</row>
    <row r="600" spans="1:21">
      <c r="A600" s="125"/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</row>
    <row r="601" spans="1:21">
      <c r="A601" s="125"/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</row>
    <row r="602" spans="1:21">
      <c r="A602" s="125"/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</row>
    <row r="603" spans="1:21">
      <c r="A603" s="125"/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</row>
    <row r="604" spans="1:21">
      <c r="A604" s="125"/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</row>
    <row r="605" spans="1:21">
      <c r="A605" s="125"/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</row>
    <row r="606" spans="1:21">
      <c r="A606" s="125"/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</row>
    <row r="607" spans="1:21">
      <c r="A607" s="125"/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</row>
    <row r="608" spans="1:21">
      <c r="A608" s="125"/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</row>
    <row r="609" spans="1:21">
      <c r="A609" s="125"/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</row>
    <row r="610" spans="1:21">
      <c r="A610" s="125"/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</row>
    <row r="611" spans="1:21">
      <c r="A611" s="125"/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</row>
    <row r="612" spans="1:21">
      <c r="A612" s="125"/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</row>
    <row r="613" spans="1:21">
      <c r="A613" s="125"/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</row>
    <row r="614" spans="1:21">
      <c r="A614" s="125"/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</row>
    <row r="615" spans="1:21">
      <c r="A615" s="125"/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</row>
    <row r="616" spans="1:21">
      <c r="A616" s="125"/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</row>
    <row r="617" spans="1:21">
      <c r="A617" s="125"/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</row>
    <row r="618" spans="1:21">
      <c r="A618" s="125"/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</row>
    <row r="619" spans="1:21">
      <c r="A619" s="125"/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</row>
    <row r="620" spans="1:21">
      <c r="A620" s="125"/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</row>
    <row r="621" spans="1:21">
      <c r="A621" s="125"/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</row>
    <row r="622" spans="1:21">
      <c r="A622" s="125"/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</row>
    <row r="623" spans="1:21">
      <c r="A623" s="125"/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</row>
    <row r="624" spans="1:21">
      <c r="A624" s="125"/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</row>
    <row r="625" spans="1:21">
      <c r="A625" s="125"/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</row>
    <row r="626" spans="1:21">
      <c r="A626" s="125"/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</row>
    <row r="627" spans="1:21">
      <c r="A627" s="125"/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</row>
    <row r="628" spans="1:21">
      <c r="A628" s="125"/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</row>
    <row r="629" spans="1:21">
      <c r="A629" s="125"/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</row>
    <row r="630" spans="1:21">
      <c r="A630" s="125"/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</row>
    <row r="631" spans="1:21">
      <c r="A631" s="125"/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</row>
    <row r="632" spans="1:21">
      <c r="A632" s="125"/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</row>
    <row r="633" spans="1:21">
      <c r="A633" s="125"/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</row>
    <row r="634" spans="1:21">
      <c r="A634" s="125"/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</row>
    <row r="635" spans="1:21">
      <c r="A635" s="125"/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</row>
    <row r="636" spans="1:21">
      <c r="A636" s="125"/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</row>
    <row r="637" spans="1:21">
      <c r="A637" s="125"/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</row>
    <row r="638" spans="1:21">
      <c r="A638" s="125"/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</row>
    <row r="639" spans="1:21">
      <c r="A639" s="125"/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</row>
    <row r="640" spans="1:21">
      <c r="A640" s="125"/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</row>
    <row r="641" spans="1:21">
      <c r="A641" s="125"/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</row>
    <row r="642" spans="1:21">
      <c r="A642" s="125"/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</row>
    <row r="643" spans="1:21">
      <c r="A643" s="125"/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</row>
    <row r="644" spans="1:21">
      <c r="A644" s="125"/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</row>
    <row r="645" spans="1:21">
      <c r="A645" s="125"/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</row>
    <row r="646" spans="1:21">
      <c r="A646" s="125"/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</row>
    <row r="647" spans="1:21">
      <c r="A647" s="125"/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</row>
    <row r="648" spans="1:21">
      <c r="A648" s="125"/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</row>
    <row r="649" spans="1:21">
      <c r="A649" s="125"/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</row>
    <row r="650" spans="1:21">
      <c r="A650" s="125"/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</row>
    <row r="651" spans="1:21">
      <c r="A651" s="125"/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</row>
    <row r="652" spans="1:21">
      <c r="A652" s="125"/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</row>
    <row r="653" spans="1:21">
      <c r="A653" s="125"/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</row>
    <row r="654" spans="1:21">
      <c r="A654" s="125"/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</row>
    <row r="655" spans="1:21">
      <c r="A655" s="125"/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</row>
    <row r="656" spans="1:21">
      <c r="A656" s="125"/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</row>
    <row r="657" spans="1:21">
      <c r="A657" s="125"/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</row>
    <row r="658" spans="1:21">
      <c r="A658" s="125"/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</row>
    <row r="659" spans="1:21">
      <c r="A659" s="125"/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</row>
    <row r="660" spans="1:21">
      <c r="A660" s="125"/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</row>
    <row r="661" spans="1:21">
      <c r="A661" s="125"/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</row>
    <row r="662" spans="1:21">
      <c r="A662" s="125"/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</row>
    <row r="663" spans="1:21">
      <c r="A663" s="125"/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</row>
    <row r="664" spans="1:21">
      <c r="A664" s="125"/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</row>
    <row r="665" spans="1:21">
      <c r="A665" s="125"/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</row>
    <row r="666" spans="1:21">
      <c r="A666" s="125"/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</row>
    <row r="667" spans="1:21">
      <c r="A667" s="125"/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</row>
    <row r="668" spans="1:21">
      <c r="A668" s="125"/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</row>
    <row r="669" spans="1:21">
      <c r="A669" s="125"/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</row>
    <row r="670" spans="1:21">
      <c r="A670" s="125"/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</row>
    <row r="671" spans="1:21">
      <c r="A671" s="125"/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</row>
    <row r="672" spans="1:21">
      <c r="A672" s="125"/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</row>
    <row r="673" spans="1:21">
      <c r="A673" s="125"/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</row>
    <row r="674" spans="1:21">
      <c r="A674" s="125"/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</row>
    <row r="675" spans="1:21">
      <c r="A675" s="125"/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</row>
    <row r="676" spans="1:21">
      <c r="A676" s="125"/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</row>
    <row r="677" spans="1:21">
      <c r="A677" s="125"/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</row>
    <row r="678" spans="1:21">
      <c r="A678" s="125"/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</row>
    <row r="679" spans="1:21">
      <c r="A679" s="125"/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</row>
    <row r="680" spans="1:21">
      <c r="A680" s="125"/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</row>
    <row r="681" spans="1:21">
      <c r="A681" s="125"/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</row>
    <row r="682" spans="1:21">
      <c r="A682" s="125"/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</row>
    <row r="683" spans="1:21">
      <c r="A683" s="125"/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</row>
    <row r="684" spans="1:21" s="125" customFormat="1"/>
    <row r="685" spans="1:21" s="125" customFormat="1"/>
    <row r="686" spans="1:21" s="125" customFormat="1"/>
    <row r="687" spans="1:21" s="125" customFormat="1"/>
    <row r="688" spans="1:21" s="125" customFormat="1"/>
    <row r="689" s="125" customFormat="1"/>
    <row r="690" s="125" customFormat="1"/>
    <row r="691" s="125" customFormat="1"/>
    <row r="692" s="125" customFormat="1"/>
    <row r="693" s="125" customFormat="1"/>
    <row r="694" s="125" customFormat="1"/>
    <row r="695" s="125" customFormat="1"/>
    <row r="696" s="125" customFormat="1"/>
    <row r="697" s="125" customFormat="1"/>
    <row r="698" s="125" customFormat="1"/>
    <row r="699" s="125" customFormat="1"/>
    <row r="700" s="125" customFormat="1"/>
    <row r="701" s="125" customFormat="1"/>
    <row r="702" s="125" customFormat="1"/>
    <row r="703" s="125" customFormat="1"/>
    <row r="704" s="125" customFormat="1"/>
    <row r="705" s="125" customFormat="1"/>
    <row r="706" s="125" customFormat="1"/>
    <row r="707" s="125" customFormat="1"/>
    <row r="708" s="125" customFormat="1"/>
    <row r="709" s="125" customFormat="1"/>
    <row r="710" s="125" customFormat="1"/>
    <row r="711" s="125" customFormat="1"/>
    <row r="712" s="125" customFormat="1"/>
    <row r="713" s="125" customFormat="1"/>
    <row r="714" s="125" customFormat="1"/>
    <row r="715" s="125" customFormat="1"/>
    <row r="716" s="125" customFormat="1"/>
    <row r="717" s="125" customFormat="1"/>
    <row r="718" s="125" customFormat="1"/>
    <row r="719" s="125" customFormat="1"/>
    <row r="720" s="125" customFormat="1"/>
    <row r="721" s="125" customFormat="1"/>
    <row r="722" s="125" customFormat="1"/>
    <row r="723" s="125" customFormat="1"/>
    <row r="724" s="125" customFormat="1"/>
    <row r="725" s="125" customFormat="1"/>
    <row r="726" s="125" customFormat="1"/>
    <row r="727" s="125" customFormat="1"/>
    <row r="728" s="125" customFormat="1"/>
    <row r="729" s="125" customFormat="1"/>
    <row r="730" s="125" customFormat="1"/>
    <row r="731" s="125" customFormat="1"/>
    <row r="732" s="125" customFormat="1"/>
    <row r="733" s="125" customFormat="1"/>
    <row r="734" s="125" customFormat="1"/>
    <row r="735" s="125" customFormat="1"/>
    <row r="736" s="125" customFormat="1"/>
    <row r="737" s="125" customFormat="1"/>
    <row r="738" s="125" customFormat="1"/>
    <row r="739" s="125" customFormat="1"/>
    <row r="740" s="125" customFormat="1"/>
    <row r="741" s="125" customFormat="1"/>
    <row r="742" s="125" customFormat="1"/>
    <row r="743" s="125" customFormat="1"/>
    <row r="744" s="125" customFormat="1"/>
    <row r="745" s="125" customFormat="1"/>
    <row r="746" s="125" customFormat="1"/>
    <row r="747" s="125" customFormat="1"/>
    <row r="748" s="125" customFormat="1"/>
    <row r="749" s="125" customFormat="1"/>
    <row r="750" s="125" customFormat="1"/>
    <row r="751" s="125" customFormat="1"/>
    <row r="752" s="125" customFormat="1"/>
    <row r="753" s="125" customFormat="1"/>
    <row r="754" s="125" customFormat="1"/>
    <row r="755" s="125" customFormat="1"/>
    <row r="756" s="125" customFormat="1"/>
    <row r="757" s="125" customFormat="1"/>
    <row r="758" s="125" customFormat="1"/>
    <row r="759" s="125" customFormat="1"/>
    <row r="760" s="125" customFormat="1"/>
    <row r="761" s="125" customFormat="1"/>
    <row r="762" s="125" customFormat="1"/>
    <row r="763" s="125" customFormat="1"/>
    <row r="764" s="125" customFormat="1"/>
    <row r="765" s="125" customFormat="1"/>
    <row r="766" s="125" customFormat="1"/>
    <row r="767" s="125" customFormat="1"/>
    <row r="768" s="125" customFormat="1"/>
    <row r="769" s="125" customFormat="1"/>
    <row r="770" s="125" customFormat="1"/>
    <row r="771" s="125" customFormat="1"/>
    <row r="772" s="125" customFormat="1"/>
    <row r="773" s="125" customFormat="1"/>
    <row r="774" s="125" customFormat="1"/>
    <row r="775" s="125" customFormat="1"/>
    <row r="776" s="125" customFormat="1"/>
    <row r="777" s="125" customFormat="1"/>
    <row r="778" s="125" customFormat="1"/>
    <row r="779" s="125" customFormat="1"/>
    <row r="780" s="125" customFormat="1"/>
    <row r="781" s="125" customFormat="1"/>
    <row r="782" s="125" customFormat="1"/>
    <row r="783" s="125" customFormat="1"/>
    <row r="784" s="125" customFormat="1"/>
    <row r="785" s="125" customFormat="1"/>
    <row r="786" s="125" customFormat="1"/>
    <row r="787" s="125" customFormat="1"/>
    <row r="788" s="125" customFormat="1"/>
    <row r="789" s="125" customFormat="1"/>
    <row r="790" s="125" customFormat="1"/>
    <row r="791" s="125" customFormat="1"/>
    <row r="792" s="125" customFormat="1"/>
    <row r="793" s="125" customFormat="1"/>
    <row r="794" s="125" customFormat="1"/>
    <row r="795" s="125" customFormat="1"/>
    <row r="796" s="125" customFormat="1"/>
    <row r="797" s="125" customFormat="1"/>
    <row r="798" s="125" customFormat="1"/>
    <row r="799" s="125" customFormat="1"/>
    <row r="800" s="125" customFormat="1"/>
    <row r="801" s="125" customFormat="1"/>
    <row r="802" s="125" customFormat="1"/>
    <row r="803" s="125" customFormat="1"/>
    <row r="804" s="125" customFormat="1"/>
    <row r="805" s="125" customFormat="1"/>
    <row r="806" s="125" customFormat="1"/>
    <row r="807" s="125" customFormat="1"/>
    <row r="808" s="125" customFormat="1"/>
    <row r="809" s="125" customFormat="1"/>
    <row r="810" s="125" customFormat="1"/>
    <row r="811" s="125" customFormat="1"/>
    <row r="812" s="125" customFormat="1"/>
    <row r="813" s="125" customFormat="1"/>
    <row r="814" s="125" customFormat="1"/>
    <row r="815" s="125" customFormat="1"/>
    <row r="816" s="125" customFormat="1"/>
    <row r="817" s="125" customFormat="1"/>
    <row r="818" s="125" customFormat="1"/>
    <row r="819" s="125" customFormat="1"/>
    <row r="820" s="125" customFormat="1"/>
    <row r="821" s="125" customFormat="1"/>
    <row r="822" s="125" customFormat="1"/>
    <row r="823" s="125" customFormat="1"/>
    <row r="824" s="125" customFormat="1"/>
    <row r="825" s="125" customFormat="1"/>
    <row r="826" s="125" customFormat="1"/>
    <row r="827" s="125" customFormat="1"/>
    <row r="828" s="125" customFormat="1"/>
    <row r="829" s="125" customFormat="1"/>
    <row r="830" s="125" customFormat="1"/>
    <row r="831" s="125" customFormat="1"/>
    <row r="832" s="125" customFormat="1"/>
    <row r="833" s="125" customFormat="1"/>
    <row r="834" s="125" customFormat="1"/>
    <row r="835" s="125" customFormat="1"/>
    <row r="836" s="125" customFormat="1"/>
    <row r="837" s="125" customFormat="1"/>
    <row r="838" s="125" customFormat="1"/>
    <row r="839" s="125" customFormat="1"/>
    <row r="840" s="125" customFormat="1"/>
    <row r="841" s="125" customFormat="1"/>
    <row r="842" s="125" customFormat="1"/>
    <row r="843" s="125" customFormat="1"/>
    <row r="844" s="125" customFormat="1"/>
    <row r="845" s="125" customFormat="1"/>
    <row r="846" s="125" customFormat="1"/>
    <row r="847" s="125" customFormat="1"/>
    <row r="848" s="125" customFormat="1"/>
    <row r="849" s="125" customFormat="1"/>
    <row r="850" s="125" customFormat="1"/>
    <row r="851" s="125" customFormat="1"/>
    <row r="852" s="125" customFormat="1"/>
    <row r="853" s="125" customFormat="1"/>
    <row r="854" s="125" customFormat="1"/>
    <row r="855" s="125" customFormat="1"/>
    <row r="856" s="125" customFormat="1"/>
    <row r="857" s="125" customFormat="1"/>
    <row r="858" s="125" customFormat="1"/>
    <row r="859" s="125" customFormat="1"/>
    <row r="860" s="125" customFormat="1"/>
    <row r="861" s="125" customFormat="1"/>
    <row r="862" s="125" customFormat="1"/>
    <row r="863" s="125" customFormat="1"/>
    <row r="864" s="125" customFormat="1"/>
    <row r="865" s="125" customFormat="1"/>
    <row r="866" s="125" customFormat="1"/>
    <row r="867" s="125" customFormat="1"/>
    <row r="868" s="125" customFormat="1"/>
    <row r="869" s="125" customFormat="1"/>
    <row r="870" s="125" customFormat="1"/>
    <row r="871" s="125" customFormat="1"/>
    <row r="872" s="125" customFormat="1"/>
    <row r="873" s="125" customFormat="1"/>
    <row r="874" s="125" customFormat="1"/>
    <row r="875" s="125" customFormat="1"/>
    <row r="876" s="125" customFormat="1"/>
    <row r="877" s="125" customFormat="1"/>
    <row r="878" s="125" customFormat="1"/>
    <row r="879" s="125" customFormat="1"/>
    <row r="880" s="125" customFormat="1"/>
    <row r="881" s="125" customFormat="1"/>
    <row r="882" s="125" customFormat="1"/>
    <row r="883" s="125" customFormat="1"/>
    <row r="884" s="125" customFormat="1"/>
    <row r="885" s="125" customFormat="1"/>
    <row r="886" s="125" customFormat="1"/>
    <row r="887" s="125" customFormat="1"/>
    <row r="888" s="125" customFormat="1"/>
    <row r="889" s="125" customFormat="1"/>
    <row r="890" s="125" customFormat="1"/>
    <row r="891" s="125" customFormat="1"/>
    <row r="892" s="125" customFormat="1"/>
    <row r="893" s="125" customFormat="1"/>
    <row r="894" s="125" customFormat="1"/>
    <row r="895" s="125" customFormat="1"/>
    <row r="896" s="125" customFormat="1"/>
    <row r="897" s="125" customFormat="1"/>
    <row r="898" s="125" customFormat="1"/>
    <row r="899" s="125" customFormat="1"/>
    <row r="900" s="125" customFormat="1"/>
    <row r="901" s="125" customFormat="1"/>
    <row r="902" s="125" customFormat="1"/>
    <row r="903" s="125" customFormat="1"/>
    <row r="904" s="125" customFormat="1"/>
    <row r="905" s="125" customFormat="1"/>
    <row r="906" s="125" customFormat="1"/>
    <row r="907" s="125" customFormat="1"/>
    <row r="908" s="125" customFormat="1"/>
    <row r="909" s="125" customFormat="1"/>
    <row r="910" s="125" customFormat="1"/>
    <row r="911" s="125" customFormat="1"/>
    <row r="912" s="125" customFormat="1"/>
    <row r="913" s="125" customFormat="1"/>
    <row r="914" s="125" customFormat="1"/>
    <row r="915" s="125" customFormat="1"/>
    <row r="916" s="125" customFormat="1"/>
    <row r="917" s="125" customFormat="1"/>
    <row r="918" s="125" customFormat="1"/>
    <row r="919" s="125" customFormat="1"/>
    <row r="920" s="125" customFormat="1"/>
    <row r="921" s="125" customFormat="1"/>
    <row r="922" s="125" customFormat="1"/>
    <row r="923" s="125" customFormat="1"/>
    <row r="924" s="125" customFormat="1"/>
    <row r="925" s="125" customFormat="1"/>
    <row r="926" s="125" customFormat="1"/>
    <row r="927" s="125" customFormat="1"/>
    <row r="928" s="125" customFormat="1"/>
    <row r="929" s="125" customFormat="1"/>
    <row r="930" s="125" customFormat="1"/>
    <row r="931" s="125" customFormat="1"/>
    <row r="932" s="125" customFormat="1"/>
    <row r="933" s="125" customFormat="1"/>
    <row r="934" s="125" customFormat="1"/>
    <row r="935" s="125" customFormat="1"/>
    <row r="936" s="125" customFormat="1"/>
    <row r="937" s="125" customFormat="1"/>
    <row r="938" s="125" customFormat="1"/>
    <row r="939" s="125" customFormat="1"/>
    <row r="940" s="125" customFormat="1"/>
    <row r="941" s="125" customFormat="1"/>
    <row r="942" s="125" customFormat="1"/>
    <row r="943" s="125" customFormat="1"/>
    <row r="944" s="125" customFormat="1"/>
    <row r="945" s="125" customFormat="1"/>
    <row r="946" s="125" customFormat="1"/>
    <row r="947" s="125" customFormat="1"/>
    <row r="948" s="125" customFormat="1"/>
    <row r="949" s="125" customFormat="1"/>
    <row r="950" s="125" customFormat="1"/>
    <row r="951" s="125" customFormat="1"/>
    <row r="952" s="125" customFormat="1"/>
    <row r="953" s="125" customFormat="1"/>
    <row r="954" s="125" customFormat="1"/>
    <row r="955" s="125" customFormat="1"/>
    <row r="956" s="125" customFormat="1"/>
    <row r="957" s="125" customFormat="1"/>
    <row r="958" s="125" customFormat="1"/>
    <row r="959" s="125" customFormat="1"/>
    <row r="960" s="125" customFormat="1"/>
    <row r="961" s="125" customFormat="1"/>
    <row r="962" s="125" customFormat="1"/>
    <row r="963" s="125" customFormat="1"/>
    <row r="964" s="125" customFormat="1"/>
    <row r="965" s="125" customFormat="1"/>
    <row r="966" s="125" customFormat="1"/>
    <row r="967" s="125" customFormat="1"/>
    <row r="968" s="125" customFormat="1"/>
    <row r="969" s="125" customFormat="1"/>
    <row r="970" s="125" customFormat="1"/>
    <row r="971" s="125" customFormat="1"/>
    <row r="972" s="125" customFormat="1"/>
    <row r="973" s="125" customFormat="1"/>
    <row r="974" s="125" customFormat="1"/>
    <row r="975" s="125" customFormat="1"/>
    <row r="976" s="125" customFormat="1"/>
    <row r="977" s="125" customFormat="1"/>
    <row r="978" s="125" customFormat="1"/>
    <row r="979" s="125" customFormat="1"/>
    <row r="980" s="125" customFormat="1"/>
    <row r="981" s="125" customFormat="1"/>
    <row r="982" s="125" customFormat="1"/>
    <row r="983" s="125" customFormat="1"/>
    <row r="984" s="125" customFormat="1"/>
    <row r="985" s="125" customFormat="1"/>
    <row r="986" s="125" customFormat="1"/>
    <row r="987" s="125" customFormat="1"/>
    <row r="988" s="125" customFormat="1"/>
    <row r="989" s="125" customFormat="1"/>
    <row r="990" s="125" customFormat="1"/>
    <row r="991" s="125" customFormat="1"/>
    <row r="992" s="125" customFormat="1"/>
    <row r="993" s="125" customFormat="1"/>
    <row r="994" s="125" customFormat="1"/>
    <row r="995" s="125" customFormat="1"/>
    <row r="996" s="125" customFormat="1"/>
    <row r="997" s="125" customFormat="1"/>
    <row r="998" s="125" customFormat="1"/>
    <row r="999" s="125" customFormat="1"/>
    <row r="1000" s="125" customFormat="1"/>
    <row r="1001" s="125" customFormat="1"/>
    <row r="1002" s="125" customFormat="1"/>
    <row r="1003" s="125" customFormat="1"/>
    <row r="1004" s="125" customFormat="1"/>
    <row r="1005" s="125" customFormat="1"/>
    <row r="1006" s="125" customFormat="1"/>
    <row r="1007" s="125" customFormat="1"/>
    <row r="1008" s="125" customFormat="1"/>
    <row r="1009" s="125" customFormat="1"/>
    <row r="1010" s="125" customFormat="1"/>
    <row r="1011" s="125" customFormat="1"/>
    <row r="1012" s="125" customFormat="1"/>
    <row r="1013" s="125" customFormat="1"/>
    <row r="1014" s="125" customFormat="1"/>
    <row r="1015" s="125" customFormat="1"/>
    <row r="1016" s="125" customFormat="1"/>
    <row r="1017" s="125" customFormat="1"/>
    <row r="1018" s="125" customFormat="1"/>
    <row r="1019" s="125" customFormat="1"/>
    <row r="1020" s="125" customFormat="1"/>
    <row r="1021" s="125" customFormat="1"/>
    <row r="1022" s="125" customFormat="1"/>
    <row r="1023" s="125" customFormat="1"/>
    <row r="1024" s="125" customFormat="1"/>
    <row r="1025" s="125" customFormat="1"/>
    <row r="1026" s="125" customFormat="1"/>
    <row r="1027" s="125" customFormat="1"/>
    <row r="1028" s="125" customFormat="1"/>
    <row r="1029" s="125" customFormat="1"/>
    <row r="1030" s="125" customFormat="1"/>
    <row r="1031" s="125" customFormat="1"/>
    <row r="1032" s="125" customFormat="1"/>
    <row r="1033" s="125" customFormat="1"/>
    <row r="1034" s="125" customFormat="1"/>
    <row r="1035" s="125" customFormat="1"/>
    <row r="1036" s="125" customFormat="1"/>
    <row r="1037" s="125" customFormat="1"/>
    <row r="1038" s="125" customFormat="1"/>
    <row r="1039" s="125" customFormat="1"/>
    <row r="1040" s="125" customFormat="1"/>
    <row r="1041" s="125" customFormat="1"/>
    <row r="1042" s="125" customFormat="1"/>
    <row r="1043" s="125" customFormat="1"/>
    <row r="1044" s="125" customFormat="1"/>
    <row r="1045" s="125" customFormat="1"/>
    <row r="1046" s="125" customFormat="1"/>
    <row r="1047" s="125" customFormat="1"/>
    <row r="1048" s="125" customFormat="1"/>
    <row r="1049" s="125" customFormat="1"/>
    <row r="1050" s="125" customFormat="1"/>
    <row r="1051" s="125" customFormat="1"/>
    <row r="1052" s="125" customFormat="1"/>
    <row r="1053" s="125" customFormat="1"/>
    <row r="1054" s="125" customFormat="1"/>
    <row r="1055" s="125" customFormat="1"/>
    <row r="1056" s="125" customFormat="1"/>
    <row r="1057" s="125" customFormat="1"/>
    <row r="1058" s="125" customFormat="1"/>
    <row r="1059" s="125" customFormat="1"/>
    <row r="1060" s="125" customFormat="1"/>
    <row r="1061" s="125" customFormat="1"/>
    <row r="1062" s="125" customFormat="1"/>
    <row r="1063" s="125" customFormat="1"/>
    <row r="1064" s="125" customFormat="1"/>
    <row r="1065" s="125" customFormat="1"/>
    <row r="1066" s="125" customFormat="1"/>
    <row r="1067" s="125" customFormat="1"/>
    <row r="1068" s="125" customFormat="1"/>
    <row r="1069" s="125" customFormat="1"/>
    <row r="1070" s="125" customFormat="1"/>
    <row r="1071" s="125" customFormat="1"/>
    <row r="1072" s="125" customFormat="1"/>
    <row r="1073" s="125" customFormat="1"/>
    <row r="1074" s="125" customFormat="1"/>
    <row r="1075" s="125" customFormat="1"/>
    <row r="1076" s="125" customFormat="1"/>
    <row r="1077" s="125" customFormat="1"/>
    <row r="1078" s="125" customFormat="1"/>
    <row r="1079" s="125" customFormat="1"/>
    <row r="1080" s="125" customFormat="1"/>
    <row r="1081" s="125" customFormat="1"/>
    <row r="1082" s="125" customFormat="1"/>
    <row r="1083" s="125" customFormat="1"/>
    <row r="1084" s="125" customFormat="1"/>
    <row r="1085" s="125" customFormat="1"/>
    <row r="1086" s="125" customFormat="1"/>
    <row r="1087" s="125" customFormat="1"/>
    <row r="1088" s="125" customFormat="1"/>
    <row r="1089" s="125" customFormat="1"/>
    <row r="1090" s="125" customFormat="1"/>
    <row r="1091" s="125" customFormat="1"/>
    <row r="1092" s="125" customFormat="1"/>
    <row r="1093" s="125" customFormat="1"/>
    <row r="1094" s="125" customFormat="1"/>
    <row r="1095" s="125" customFormat="1"/>
    <row r="1096" s="125" customFormat="1"/>
    <row r="1097" s="125" customFormat="1"/>
    <row r="1098" s="125" customFormat="1"/>
    <row r="1099" s="125" customFormat="1"/>
    <row r="1100" s="125" customFormat="1"/>
    <row r="1101" s="125" customFormat="1"/>
    <row r="1102" s="125" customFormat="1"/>
    <row r="1103" s="125" customFormat="1"/>
    <row r="1104" s="125" customFormat="1"/>
    <row r="1105" s="125" customFormat="1"/>
    <row r="1106" s="125" customFormat="1"/>
    <row r="1107" s="125" customFormat="1"/>
    <row r="1108" s="125" customFormat="1"/>
    <row r="1109" s="125" customFormat="1"/>
    <row r="1110" s="125" customFormat="1"/>
    <row r="1111" s="125" customFormat="1"/>
    <row r="1112" s="125" customFormat="1"/>
    <row r="1113" s="125" customFormat="1"/>
    <row r="1114" s="125" customFormat="1"/>
    <row r="1115" s="125" customFormat="1"/>
    <row r="1116" s="125" customFormat="1"/>
    <row r="1117" s="125" customFormat="1"/>
    <row r="1118" s="125" customFormat="1"/>
    <row r="1119" s="125" customFormat="1"/>
    <row r="1120" s="125" customFormat="1"/>
    <row r="1121" s="125" customFormat="1"/>
    <row r="1122" s="125" customFormat="1"/>
    <row r="1123" s="125" customFormat="1"/>
    <row r="1124" s="125" customFormat="1"/>
    <row r="1125" s="125" customFormat="1"/>
    <row r="1126" s="125" customFormat="1"/>
    <row r="1127" s="125" customFormat="1"/>
    <row r="1128" s="125" customFormat="1"/>
    <row r="1129" s="125" customFormat="1"/>
    <row r="1130" s="125" customFormat="1"/>
    <row r="1131" s="125" customFormat="1"/>
    <row r="1132" s="125" customFormat="1"/>
    <row r="1133" s="125" customFormat="1"/>
    <row r="1134" s="125" customFormat="1"/>
    <row r="1135" s="125" customFormat="1"/>
    <row r="1136" s="125" customFormat="1"/>
    <row r="1137" s="125" customFormat="1"/>
    <row r="1138" s="125" customFormat="1"/>
    <row r="1139" s="125" customFormat="1"/>
    <row r="1140" s="125" customFormat="1"/>
    <row r="1141" s="125" customFormat="1"/>
    <row r="1142" s="125" customFormat="1"/>
    <row r="1143" s="125" customFormat="1"/>
    <row r="1144" s="125" customFormat="1"/>
    <row r="1145" s="125" customFormat="1"/>
    <row r="1146" s="125" customFormat="1"/>
    <row r="1147" s="125" customFormat="1"/>
    <row r="1148" s="125" customFormat="1"/>
    <row r="1149" s="125" customFormat="1"/>
    <row r="1150" s="125" customFormat="1"/>
    <row r="1151" s="125" customFormat="1"/>
    <row r="1152" s="125" customFormat="1"/>
    <row r="1153" s="125" customFormat="1"/>
    <row r="1154" s="125" customFormat="1"/>
    <row r="1155" s="125" customFormat="1"/>
    <row r="1156" s="125" customFormat="1"/>
    <row r="1157" s="125" customFormat="1"/>
    <row r="1158" s="125" customFormat="1"/>
    <row r="1159" s="125" customFormat="1"/>
    <row r="1160" s="125" customFormat="1"/>
    <row r="1161" s="125" customFormat="1"/>
    <row r="1162" s="125" customFormat="1"/>
    <row r="1163" s="125" customFormat="1"/>
    <row r="1164" s="125" customFormat="1"/>
    <row r="1165" s="125" customFormat="1"/>
    <row r="1166" s="125" customFormat="1"/>
    <row r="1167" s="125" customFormat="1"/>
    <row r="1168" s="125" customFormat="1"/>
    <row r="1169" s="125" customFormat="1"/>
    <row r="1170" s="125" customFormat="1"/>
    <row r="1171" s="125" customFormat="1"/>
    <row r="1172" s="125" customFormat="1"/>
    <row r="1173" s="125" customFormat="1"/>
    <row r="1174" s="125" customFormat="1"/>
    <row r="1175" s="125" customFormat="1"/>
    <row r="1176" s="125" customFormat="1"/>
    <row r="1177" s="125" customFormat="1"/>
    <row r="1178" s="125" customFormat="1"/>
    <row r="1179" s="125" customFormat="1"/>
    <row r="1180" s="125" customFormat="1"/>
    <row r="1181" s="125" customFormat="1"/>
    <row r="1182" s="125" customFormat="1"/>
    <row r="1183" s="125" customFormat="1"/>
    <row r="1184" s="125" customFormat="1"/>
    <row r="1185" s="125" customFormat="1"/>
    <row r="1186" s="125" customFormat="1"/>
    <row r="1187" s="125" customFormat="1"/>
    <row r="1188" s="125" customFormat="1"/>
    <row r="1189" s="125" customFormat="1"/>
    <row r="1190" s="125" customFormat="1"/>
    <row r="1191" s="125" customFormat="1"/>
    <row r="1192" s="125" customFormat="1"/>
    <row r="1193" s="125" customFormat="1"/>
    <row r="1194" s="125" customFormat="1"/>
    <row r="1195" s="125" customFormat="1"/>
    <row r="1196" s="125" customFormat="1"/>
    <row r="1197" s="125" customFormat="1"/>
    <row r="1198" s="125" customFormat="1"/>
    <row r="1199" s="125" customFormat="1"/>
    <row r="1200" s="125" customFormat="1"/>
    <row r="1201" s="125" customFormat="1"/>
    <row r="1202" s="125" customFormat="1"/>
    <row r="1203" s="125" customFormat="1"/>
    <row r="1204" s="125" customFormat="1"/>
    <row r="1205" s="125" customFormat="1"/>
    <row r="1206" s="125" customFormat="1"/>
    <row r="1207" s="125" customFormat="1"/>
    <row r="1208" s="125" customFormat="1"/>
    <row r="1209" s="125" customFormat="1"/>
    <row r="1210" s="125" customFormat="1"/>
    <row r="1211" s="125" customFormat="1"/>
    <row r="1212" s="125" customFormat="1"/>
    <row r="1213" s="125" customFormat="1"/>
    <row r="1214" s="125" customFormat="1"/>
    <row r="1215" s="125" customFormat="1"/>
    <row r="1216" s="125" customFormat="1"/>
    <row r="1217" s="125" customFormat="1"/>
    <row r="1218" s="125" customFormat="1"/>
    <row r="1219" s="125" customFormat="1"/>
    <row r="1220" s="125" customFormat="1"/>
    <row r="1221" s="125" customFormat="1"/>
    <row r="1222" s="125" customFormat="1"/>
    <row r="1223" s="125" customFormat="1"/>
    <row r="1224" s="125" customFormat="1"/>
    <row r="1225" s="125" customFormat="1"/>
    <row r="1226" s="125" customFormat="1"/>
    <row r="1227" s="125" customFormat="1"/>
    <row r="1228" s="125" customFormat="1"/>
    <row r="1229" s="125" customFormat="1"/>
    <row r="1230" s="125" customFormat="1"/>
    <row r="1231" s="125" customFormat="1"/>
    <row r="1232" s="125" customFormat="1"/>
    <row r="1233" s="125" customFormat="1"/>
    <row r="1234" s="125" customFormat="1"/>
    <row r="1235" s="125" customFormat="1"/>
    <row r="1236" s="125" customFormat="1"/>
    <row r="1237" s="125" customFormat="1"/>
    <row r="1238" s="125" customFormat="1"/>
    <row r="1239" s="125" customFormat="1"/>
    <row r="1240" s="125" customFormat="1"/>
    <row r="1241" s="125" customFormat="1"/>
    <row r="1242" s="125" customFormat="1"/>
    <row r="1243" s="125" customFormat="1"/>
    <row r="1244" s="125" customFormat="1"/>
    <row r="1245" s="125" customFormat="1"/>
    <row r="1246" s="125" customFormat="1"/>
    <row r="1247" s="125" customFormat="1"/>
    <row r="1248" s="125" customFormat="1"/>
    <row r="1249" s="125" customFormat="1"/>
    <row r="1250" s="125" customFormat="1"/>
    <row r="1251" s="125" customFormat="1"/>
    <row r="1252" s="125" customFormat="1"/>
    <row r="1253" s="125" customFormat="1"/>
    <row r="1254" s="125" customFormat="1"/>
    <row r="1255" s="125" customFormat="1"/>
    <row r="1256" s="125" customFormat="1"/>
    <row r="1257" s="125" customFormat="1"/>
    <row r="1258" s="125" customFormat="1"/>
    <row r="1259" s="125" customFormat="1"/>
    <row r="1260" s="125" customFormat="1"/>
    <row r="1261" s="125" customFormat="1"/>
    <row r="1262" s="125" customFormat="1"/>
    <row r="1263" s="125" customFormat="1"/>
    <row r="1264" s="125" customFormat="1"/>
    <row r="1265" s="125" customFormat="1"/>
    <row r="1266" s="125" customFormat="1"/>
    <row r="1267" s="125" customFormat="1"/>
    <row r="1268" s="125" customFormat="1"/>
    <row r="1269" s="125" customFormat="1"/>
    <row r="1270" s="125" customFormat="1"/>
    <row r="1271" s="125" customFormat="1"/>
    <row r="1272" s="125" customFormat="1"/>
    <row r="1273" s="125" customFormat="1"/>
    <row r="1274" s="125" customFormat="1"/>
    <row r="1275" s="125" customFormat="1"/>
    <row r="1276" s="125" customFormat="1"/>
    <row r="1277" s="125" customFormat="1"/>
    <row r="1278" s="125" customFormat="1"/>
    <row r="1279" s="125" customFormat="1"/>
    <row r="1280" s="125" customFormat="1"/>
    <row r="1281" s="125" customFormat="1"/>
    <row r="1282" s="125" customFormat="1"/>
    <row r="1283" s="125" customFormat="1"/>
    <row r="1284" s="125" customFormat="1"/>
    <row r="1285" s="125" customFormat="1"/>
    <row r="1286" s="125" customFormat="1"/>
    <row r="1287" s="125" customFormat="1"/>
    <row r="1288" s="125" customFormat="1"/>
    <row r="1289" s="125" customFormat="1"/>
    <row r="1290" s="125" customFormat="1"/>
    <row r="1291" s="125" customFormat="1"/>
    <row r="1292" s="125" customFormat="1"/>
    <row r="1293" s="125" customFormat="1"/>
    <row r="1294" s="125" customFormat="1"/>
    <row r="1295" s="125" customFormat="1"/>
    <row r="1296" s="125" customFormat="1"/>
    <row r="1297" s="125" customFormat="1"/>
    <row r="1298" s="125" customFormat="1"/>
    <row r="1299" s="125" customFormat="1"/>
    <row r="1300" s="125" customFormat="1"/>
    <row r="1301" s="125" customFormat="1"/>
    <row r="1302" s="125" customFormat="1"/>
    <row r="1303" s="125" customFormat="1"/>
    <row r="1304" s="125" customFormat="1"/>
    <row r="1305" s="125" customFormat="1"/>
    <row r="1306" s="125" customFormat="1"/>
    <row r="1307" s="125" customFormat="1"/>
    <row r="1308" s="125" customFormat="1"/>
    <row r="1309" s="125" customFormat="1"/>
    <row r="1310" s="125" customFormat="1"/>
    <row r="1311" s="125" customFormat="1"/>
    <row r="1312" s="125" customFormat="1"/>
    <row r="1313" s="125" customFormat="1"/>
    <row r="1314" s="125" customFormat="1"/>
    <row r="1315" s="125" customFormat="1"/>
    <row r="1316" s="125" customFormat="1"/>
    <row r="1317" s="125" customFormat="1"/>
    <row r="1318" s="125" customFormat="1"/>
    <row r="1319" s="125" customFormat="1"/>
    <row r="1320" s="125" customFormat="1"/>
    <row r="1321" s="125" customFormat="1"/>
    <row r="1322" s="125" customFormat="1"/>
    <row r="1323" s="125" customFormat="1"/>
    <row r="1324" s="125" customFormat="1"/>
    <row r="1325" s="125" customFormat="1"/>
    <row r="1326" s="125" customFormat="1"/>
    <row r="1327" s="125" customFormat="1"/>
    <row r="1328" s="125" customFormat="1"/>
    <row r="1329" s="125" customFormat="1"/>
    <row r="1330" s="125" customFormat="1"/>
    <row r="1331" s="125" customFormat="1"/>
    <row r="1332" s="125" customFormat="1"/>
    <row r="1333" s="125" customFormat="1"/>
    <row r="1334" s="125" customFormat="1"/>
    <row r="1335" s="125" customFormat="1"/>
    <row r="1336" s="125" customFormat="1"/>
    <row r="1337" s="125" customFormat="1"/>
    <row r="1338" s="125" customFormat="1"/>
    <row r="1339" s="125" customFormat="1"/>
    <row r="1340" s="125" customFormat="1"/>
    <row r="1341" s="125" customFormat="1"/>
    <row r="1342" s="125" customFormat="1"/>
    <row r="1343" s="125" customFormat="1"/>
    <row r="1344" s="125" customFormat="1"/>
    <row r="1345" s="125" customFormat="1"/>
    <row r="1346" s="125" customFormat="1"/>
    <row r="1347" s="125" customFormat="1"/>
    <row r="1348" s="125" customFormat="1"/>
    <row r="1349" s="125" customFormat="1"/>
    <row r="1350" s="125" customFormat="1"/>
    <row r="1351" s="125" customFormat="1"/>
    <row r="1352" s="125" customFormat="1"/>
    <row r="1353" s="125" customFormat="1"/>
    <row r="1354" s="125" customFormat="1"/>
    <row r="1355" s="125" customFormat="1"/>
    <row r="1356" s="125" customFormat="1"/>
    <row r="1357" s="125" customFormat="1"/>
    <row r="1358" s="125" customFormat="1"/>
    <row r="1359" s="125" customFormat="1"/>
    <row r="1360" s="125" customFormat="1"/>
    <row r="1361" s="125" customFormat="1"/>
    <row r="1362" s="125" customFormat="1"/>
    <row r="1363" s="125" customFormat="1"/>
    <row r="1364" s="125" customFormat="1"/>
    <row r="1365" s="125" customFormat="1"/>
    <row r="1366" s="125" customFormat="1"/>
    <row r="1367" s="125" customFormat="1"/>
    <row r="1368" s="125" customFormat="1"/>
    <row r="1369" s="125" customFormat="1"/>
    <row r="1370" s="125" customFormat="1"/>
    <row r="1371" s="125" customFormat="1"/>
    <row r="1372" s="125" customFormat="1"/>
    <row r="1373" s="125" customFormat="1"/>
    <row r="1374" s="125" customFormat="1"/>
    <row r="1375" s="125" customFormat="1"/>
    <row r="1376" s="125" customFormat="1"/>
    <row r="1377" s="125" customFormat="1"/>
    <row r="1378" s="125" customFormat="1"/>
    <row r="1379" s="125" customFormat="1"/>
    <row r="1380" s="125" customFormat="1"/>
    <row r="1381" s="125" customFormat="1"/>
    <row r="1382" s="125" customFormat="1"/>
    <row r="1383" s="125" customFormat="1"/>
    <row r="1384" s="125" customFormat="1"/>
    <row r="1385" s="125" customFormat="1"/>
    <row r="1386" s="125" customFormat="1"/>
    <row r="1387" s="125" customFormat="1"/>
    <row r="1388" s="125" customFormat="1"/>
    <row r="1389" s="125" customFormat="1"/>
    <row r="1390" s="125" customFormat="1"/>
    <row r="1391" s="125" customFormat="1"/>
    <row r="1392" s="125" customFormat="1"/>
    <row r="1393" s="125" customFormat="1"/>
    <row r="1394" s="125" customFormat="1"/>
    <row r="1395" s="125" customFormat="1"/>
    <row r="1396" s="125" customFormat="1"/>
    <row r="1397" s="125" customFormat="1"/>
    <row r="1398" s="125" customFormat="1"/>
    <row r="1399" s="125" customFormat="1"/>
    <row r="1400" s="125" customFormat="1"/>
    <row r="1401" s="125" customFormat="1"/>
    <row r="1402" s="125" customFormat="1"/>
    <row r="1403" s="125" customFormat="1"/>
    <row r="1404" s="125" customFormat="1"/>
    <row r="1405" s="125" customFormat="1"/>
    <row r="1406" s="125" customFormat="1"/>
    <row r="1407" s="125" customFormat="1"/>
    <row r="1408" s="125" customFormat="1"/>
    <row r="1409" s="125" customFormat="1"/>
    <row r="1410" s="125" customFormat="1"/>
    <row r="1411" s="125" customFormat="1"/>
    <row r="1412" s="125" customFormat="1"/>
    <row r="1413" s="125" customFormat="1"/>
    <row r="1414" s="125" customFormat="1"/>
    <row r="1415" s="125" customFormat="1"/>
    <row r="1416" s="125" customFormat="1"/>
    <row r="1417" s="125" customFormat="1"/>
    <row r="1418" s="125" customFormat="1"/>
    <row r="1419" s="125" customFormat="1"/>
    <row r="1420" s="125" customFormat="1"/>
    <row r="1421" s="125" customFormat="1"/>
    <row r="1422" s="125" customFormat="1"/>
    <row r="1423" s="125" customFormat="1"/>
    <row r="1424" s="125" customFormat="1"/>
    <row r="1425" s="125" customFormat="1"/>
    <row r="1426" s="125" customFormat="1"/>
    <row r="1427" s="125" customFormat="1"/>
    <row r="1428" s="125" customFormat="1"/>
    <row r="1429" s="125" customFormat="1"/>
    <row r="1430" s="125" customFormat="1"/>
    <row r="1431" s="125" customFormat="1"/>
    <row r="1432" s="125" customFormat="1"/>
    <row r="1433" s="125" customFormat="1"/>
    <row r="1434" s="125" customFormat="1"/>
    <row r="1435" s="125" customFormat="1"/>
    <row r="1436" s="125" customFormat="1"/>
    <row r="1437" s="125" customFormat="1"/>
    <row r="1438" s="125" customFormat="1"/>
    <row r="1439" s="125" customFormat="1"/>
    <row r="1440" s="125" customFormat="1"/>
    <row r="1441" s="125" customFormat="1"/>
    <row r="1442" s="125" customFormat="1"/>
    <row r="1443" s="125" customFormat="1"/>
    <row r="1444" s="125" customFormat="1"/>
    <row r="1445" s="125" customFormat="1"/>
    <row r="1446" s="125" customFormat="1"/>
    <row r="1447" s="125" customFormat="1"/>
    <row r="1448" s="125" customFormat="1"/>
    <row r="1449" s="125" customFormat="1"/>
    <row r="1450" s="125" customFormat="1"/>
    <row r="1451" s="125" customFormat="1"/>
    <row r="1452" s="125" customFormat="1"/>
    <row r="1453" s="125" customFormat="1"/>
    <row r="1454" s="125" customFormat="1"/>
    <row r="1455" s="125" customFormat="1"/>
    <row r="1456" s="125" customFormat="1"/>
    <row r="1457" s="125" customFormat="1"/>
    <row r="1458" s="125" customFormat="1"/>
    <row r="1459" s="125" customFormat="1"/>
    <row r="1460" s="125" customFormat="1"/>
    <row r="1461" s="125" customFormat="1"/>
    <row r="1462" s="125" customFormat="1"/>
    <row r="1463" s="125" customFormat="1"/>
    <row r="1464" s="125" customFormat="1"/>
    <row r="1465" s="125" customFormat="1"/>
    <row r="1466" s="125" customFormat="1"/>
    <row r="1467" s="125" customFormat="1"/>
    <row r="1468" s="125" customFormat="1"/>
    <row r="1469" s="125" customFormat="1"/>
    <row r="1470" s="125" customFormat="1"/>
    <row r="1471" s="125" customFormat="1"/>
    <row r="1472" s="125" customFormat="1"/>
    <row r="1473" s="125" customFormat="1"/>
    <row r="1474" s="125" customFormat="1"/>
    <row r="1475" s="125" customFormat="1"/>
    <row r="1476" s="125" customFormat="1"/>
    <row r="1477" s="125" customFormat="1"/>
    <row r="1478" s="125" customFormat="1"/>
    <row r="1479" s="125" customFormat="1"/>
    <row r="1480" s="125" customFormat="1"/>
    <row r="1481" s="125" customFormat="1"/>
    <row r="1482" s="125" customFormat="1"/>
    <row r="1483" s="125" customFormat="1"/>
    <row r="1484" s="125" customFormat="1"/>
    <row r="1485" s="125" customFormat="1"/>
    <row r="1486" s="125" customFormat="1"/>
    <row r="1487" s="125" customFormat="1"/>
    <row r="1488" s="125" customFormat="1"/>
    <row r="1489" s="125" customFormat="1"/>
    <row r="1490" s="125" customFormat="1"/>
    <row r="1491" s="125" customFormat="1"/>
    <row r="1492" s="125" customFormat="1"/>
    <row r="1493" s="125" customFormat="1"/>
    <row r="1494" s="125" customFormat="1"/>
    <row r="1495" s="125" customFormat="1"/>
    <row r="1496" s="125" customFormat="1"/>
    <row r="1497" s="125" customFormat="1"/>
    <row r="1498" s="125" customFormat="1"/>
    <row r="1499" s="125" customFormat="1"/>
    <row r="1500" s="125" customFormat="1"/>
    <row r="1501" s="125" customFormat="1"/>
    <row r="1502" s="125" customFormat="1"/>
    <row r="1503" s="125" customFormat="1"/>
    <row r="1504" s="125" customFormat="1"/>
    <row r="1505" s="125" customFormat="1"/>
    <row r="1506" s="125" customFormat="1"/>
    <row r="1507" s="125" customFormat="1"/>
    <row r="1508" s="125" customFormat="1"/>
    <row r="1509" s="125" customFormat="1"/>
    <row r="1510" s="125" customFormat="1"/>
    <row r="1511" s="125" customFormat="1"/>
    <row r="1512" s="125" customFormat="1"/>
    <row r="1513" s="125" customFormat="1"/>
    <row r="1514" s="125" customFormat="1"/>
    <row r="1515" s="125" customFormat="1"/>
    <row r="1516" s="125" customFormat="1"/>
    <row r="1517" s="125" customFormat="1"/>
    <row r="1518" s="125" customFormat="1"/>
    <row r="1519" s="125" customFormat="1"/>
    <row r="1520" s="125" customFormat="1"/>
    <row r="1521" s="125" customFormat="1"/>
    <row r="1522" s="125" customFormat="1"/>
    <row r="1523" s="125" customFormat="1"/>
    <row r="1524" s="125" customFormat="1"/>
    <row r="1525" s="125" customFormat="1"/>
    <row r="1526" s="125" customFormat="1"/>
    <row r="1527" s="125" customFormat="1"/>
    <row r="1528" s="125" customFormat="1"/>
    <row r="1529" s="125" customFormat="1"/>
    <row r="1530" s="125" customFormat="1"/>
    <row r="1531" s="125" customFormat="1"/>
    <row r="1532" s="125" customFormat="1"/>
    <row r="1533" s="125" customFormat="1"/>
    <row r="1534" s="125" customFormat="1"/>
    <row r="1535" s="125" customFormat="1"/>
    <row r="1536" s="125" customFormat="1"/>
    <row r="1537" s="125" customFormat="1"/>
    <row r="1538" s="125" customFormat="1"/>
    <row r="1539" s="125" customFormat="1"/>
    <row r="1540" s="125" customFormat="1"/>
    <row r="1541" s="125" customFormat="1"/>
    <row r="1542" s="125" customFormat="1"/>
    <row r="1543" s="125" customFormat="1"/>
    <row r="1544" s="125" customFormat="1"/>
    <row r="1545" s="125" customFormat="1"/>
    <row r="1546" s="125" customFormat="1"/>
    <row r="1547" s="125" customFormat="1"/>
    <row r="1548" s="125" customFormat="1"/>
    <row r="1549" s="125" customFormat="1"/>
    <row r="1550" s="125" customFormat="1"/>
    <row r="1551" s="125" customFormat="1"/>
    <row r="1552" s="125" customFormat="1"/>
    <row r="1553" s="125" customFormat="1"/>
    <row r="1554" s="125" customFormat="1"/>
    <row r="1555" s="125" customFormat="1"/>
    <row r="1556" s="125" customFormat="1"/>
    <row r="1557" s="125" customFormat="1"/>
    <row r="1558" s="125" customFormat="1"/>
    <row r="1559" s="125" customFormat="1"/>
    <row r="1560" s="125" customFormat="1"/>
    <row r="1561" s="125" customFormat="1"/>
    <row r="1562" s="125" customFormat="1"/>
    <row r="1563" s="125" customFormat="1"/>
    <row r="1564" s="125" customFormat="1"/>
    <row r="1565" s="125" customFormat="1"/>
    <row r="1566" s="125" customFormat="1"/>
    <row r="1567" s="125" customFormat="1"/>
    <row r="1568" s="125" customFormat="1"/>
    <row r="1569" s="125" customFormat="1"/>
    <row r="1570" s="125" customFormat="1"/>
    <row r="1571" s="125" customFormat="1"/>
    <row r="1572" s="125" customFormat="1"/>
    <row r="1573" s="125" customFormat="1"/>
    <row r="1574" s="125" customFormat="1"/>
    <row r="1575" s="125" customFormat="1"/>
    <row r="1576" s="125" customFormat="1"/>
    <row r="1577" s="125" customFormat="1"/>
    <row r="1578" s="125" customFormat="1"/>
    <row r="1579" s="125" customFormat="1"/>
    <row r="1580" s="125" customFormat="1"/>
    <row r="1581" s="125" customFormat="1"/>
    <row r="1582" s="125" customFormat="1"/>
    <row r="1583" s="125" customFormat="1"/>
    <row r="1584" s="125" customFormat="1"/>
    <row r="1585" s="125" customFormat="1"/>
    <row r="1586" s="125" customFormat="1"/>
    <row r="1587" s="125" customFormat="1"/>
    <row r="1588" s="125" customFormat="1"/>
    <row r="1589" s="125" customFormat="1"/>
    <row r="1590" s="125" customFormat="1"/>
    <row r="1591" s="125" customFormat="1"/>
    <row r="1592" s="125" customFormat="1"/>
    <row r="1593" s="125" customFormat="1"/>
    <row r="1594" s="125" customFormat="1"/>
    <row r="1595" s="125" customFormat="1"/>
    <row r="1596" s="125" customFormat="1"/>
    <row r="1597" s="125" customFormat="1"/>
    <row r="1598" s="125" customFormat="1"/>
    <row r="1599" s="125" customFormat="1"/>
    <row r="1600" s="125" customFormat="1"/>
    <row r="1601" s="125" customFormat="1"/>
    <row r="1602" s="125" customFormat="1"/>
    <row r="1603" s="125" customFormat="1"/>
    <row r="1604" s="125" customFormat="1"/>
    <row r="1605" s="125" customFormat="1"/>
    <row r="1606" s="125" customFormat="1"/>
    <row r="1607" s="125" customFormat="1"/>
    <row r="1608" s="125" customFormat="1"/>
    <row r="1609" s="125" customFormat="1"/>
    <row r="1610" s="125" customFormat="1"/>
    <row r="1611" s="125" customFormat="1"/>
    <row r="1612" s="125" customFormat="1"/>
    <row r="1613" s="125" customFormat="1"/>
    <row r="1614" s="125" customFormat="1"/>
    <row r="1615" s="125" customFormat="1"/>
    <row r="1616" s="125" customFormat="1"/>
    <row r="1617" s="125" customFormat="1"/>
    <row r="1618" s="125" customFormat="1"/>
    <row r="1619" s="125" customFormat="1"/>
    <row r="1620" s="125" customFormat="1"/>
    <row r="1621" s="125" customFormat="1"/>
    <row r="1622" s="125" customFormat="1"/>
    <row r="1623" s="125" customFormat="1"/>
    <row r="1624" s="125" customFormat="1"/>
    <row r="1625" s="125" customFormat="1"/>
    <row r="1626" s="125" customFormat="1"/>
    <row r="1627" s="125" customFormat="1"/>
    <row r="1628" s="125" customFormat="1"/>
    <row r="1629" s="125" customFormat="1"/>
    <row r="1630" s="125" customFormat="1"/>
    <row r="1631" s="125" customFormat="1"/>
    <row r="1632" s="125" customFormat="1"/>
    <row r="1633" s="125" customFormat="1"/>
    <row r="1634" s="125" customFormat="1"/>
    <row r="1635" s="125" customFormat="1"/>
    <row r="1636" s="125" customFormat="1"/>
    <row r="1637" s="125" customFormat="1"/>
    <row r="1638" s="125" customFormat="1"/>
    <row r="1639" s="125" customFormat="1"/>
    <row r="1640" s="125" customFormat="1"/>
    <row r="1641" s="125" customFormat="1"/>
    <row r="1642" s="125" customFormat="1"/>
    <row r="1643" s="125" customFormat="1"/>
    <row r="1644" s="125" customFormat="1"/>
    <row r="1645" s="125" customFormat="1"/>
    <row r="1646" s="125" customFormat="1"/>
    <row r="1647" s="125" customFormat="1"/>
    <row r="1648" s="125" customFormat="1"/>
    <row r="1649" s="125" customFormat="1"/>
    <row r="1650" s="125" customFormat="1"/>
    <row r="1651" s="125" customFormat="1"/>
    <row r="1652" s="125" customFormat="1"/>
    <row r="1653" s="125" customFormat="1"/>
    <row r="1654" s="125" customFormat="1"/>
    <row r="1655" s="125" customFormat="1"/>
    <row r="1656" s="125" customFormat="1"/>
    <row r="1657" s="125" customFormat="1"/>
    <row r="1658" s="125" customFormat="1"/>
    <row r="1659" s="125" customFormat="1"/>
    <row r="1660" s="125" customFormat="1"/>
    <row r="1661" s="125" customFormat="1"/>
    <row r="1662" s="125" customFormat="1"/>
    <row r="1663" s="125" customFormat="1"/>
    <row r="1664" s="125" customFormat="1"/>
    <row r="1665" s="125" customFormat="1"/>
    <row r="1666" s="125" customFormat="1"/>
    <row r="1667" s="125" customFormat="1"/>
    <row r="1668" s="125" customFormat="1"/>
    <row r="1669" s="125" customFormat="1"/>
    <row r="1670" s="125" customFormat="1"/>
    <row r="1671" s="125" customFormat="1"/>
    <row r="1672" s="125" customFormat="1"/>
    <row r="1673" s="125" customFormat="1"/>
    <row r="1674" s="125" customFormat="1"/>
    <row r="1675" s="125" customFormat="1"/>
    <row r="1676" s="125" customFormat="1"/>
    <row r="1677" s="125" customFormat="1"/>
    <row r="1678" s="125" customFormat="1"/>
    <row r="1679" s="125" customFormat="1"/>
    <row r="1680" s="125" customFormat="1"/>
    <row r="1681" s="125" customFormat="1"/>
    <row r="1682" s="125" customFormat="1"/>
    <row r="1683" s="125" customFormat="1"/>
    <row r="1684" s="125" customFormat="1"/>
    <row r="1685" s="125" customFormat="1"/>
    <row r="1686" s="125" customFormat="1"/>
    <row r="1687" s="125" customFormat="1"/>
    <row r="1688" s="125" customFormat="1"/>
    <row r="1689" s="125" customFormat="1"/>
    <row r="1690" s="125" customFormat="1"/>
    <row r="1691" s="125" customFormat="1"/>
    <row r="1692" s="125" customFormat="1"/>
    <row r="1693" s="125" customFormat="1"/>
    <row r="1694" s="125" customFormat="1"/>
    <row r="1695" s="125" customFormat="1"/>
    <row r="1696" s="125" customFormat="1"/>
    <row r="1697" s="125" customFormat="1"/>
    <row r="1698" s="125" customFormat="1"/>
    <row r="1699" s="125" customFormat="1"/>
    <row r="1700" s="125" customFormat="1"/>
    <row r="1701" s="125" customFormat="1"/>
    <row r="1702" s="125" customFormat="1"/>
    <row r="1703" s="125" customFormat="1"/>
    <row r="1704" s="125" customFormat="1"/>
    <row r="1705" s="125" customFormat="1"/>
    <row r="1706" s="125" customFormat="1"/>
    <row r="1707" s="125" customFormat="1"/>
    <row r="1708" s="125" customFormat="1"/>
    <row r="1709" s="125" customFormat="1"/>
    <row r="1710" s="125" customFormat="1"/>
    <row r="1711" s="125" customFormat="1"/>
    <row r="1712" s="125" customFormat="1"/>
    <row r="1713" s="125" customFormat="1"/>
    <row r="1714" s="125" customFormat="1"/>
    <row r="1715" s="125" customFormat="1"/>
    <row r="1716" s="125" customFormat="1"/>
    <row r="1717" s="125" customFormat="1"/>
    <row r="1718" s="125" customFormat="1"/>
    <row r="1719" s="125" customFormat="1"/>
    <row r="1720" s="125" customFormat="1"/>
    <row r="1721" s="125" customFormat="1"/>
    <row r="1722" s="125" customFormat="1"/>
    <row r="1723" s="125" customFormat="1"/>
    <row r="1724" s="125" customFormat="1"/>
    <row r="1725" s="125" customFormat="1"/>
    <row r="1726" s="125" customFormat="1"/>
    <row r="1727" s="125" customFormat="1"/>
    <row r="1728" s="125" customFormat="1"/>
    <row r="1729" s="125" customFormat="1"/>
    <row r="1730" s="125" customFormat="1"/>
    <row r="1731" s="125" customFormat="1"/>
    <row r="1732" s="125" customFormat="1"/>
    <row r="1733" s="125" customFormat="1"/>
    <row r="1734" s="125" customFormat="1"/>
    <row r="1735" s="125" customFormat="1"/>
    <row r="1736" s="125" customFormat="1"/>
    <row r="1737" s="125" customFormat="1"/>
    <row r="1738" s="125" customFormat="1"/>
    <row r="1739" s="125" customFormat="1"/>
    <row r="1740" s="125" customFormat="1"/>
    <row r="1741" s="125" customFormat="1"/>
    <row r="1742" s="125" customFormat="1"/>
    <row r="1743" s="125" customFormat="1"/>
    <row r="1744" s="125" customFormat="1"/>
    <row r="1745" s="125" customFormat="1"/>
    <row r="1746" s="125" customFormat="1"/>
    <row r="1747" s="125" customFormat="1"/>
    <row r="1748" s="125" customFormat="1"/>
    <row r="1749" s="125" customFormat="1"/>
    <row r="1750" s="125" customFormat="1"/>
    <row r="1751" s="125" customFormat="1"/>
    <row r="1752" s="125" customFormat="1"/>
    <row r="1753" s="125" customFormat="1"/>
    <row r="1754" s="125" customFormat="1"/>
    <row r="1755" s="125" customFormat="1"/>
    <row r="1756" s="125" customFormat="1"/>
    <row r="1757" s="125" customFormat="1"/>
    <row r="1758" s="125" customFormat="1"/>
    <row r="1759" s="125" customFormat="1"/>
    <row r="1760" s="125" customFormat="1"/>
    <row r="1761" s="125" customFormat="1"/>
    <row r="1762" s="125" customFormat="1"/>
    <row r="1763" s="125" customFormat="1"/>
    <row r="1764" s="125" customFormat="1"/>
    <row r="1765" s="125" customFormat="1"/>
    <row r="1766" s="125" customFormat="1"/>
    <row r="1767" s="125" customFormat="1"/>
    <row r="1768" s="125" customFormat="1"/>
    <row r="1769" s="125" customFormat="1"/>
    <row r="1770" s="125" customFormat="1"/>
    <row r="1771" s="125" customFormat="1"/>
    <row r="1772" s="125" customFormat="1"/>
    <row r="1773" s="125" customFormat="1"/>
    <row r="1774" s="125" customFormat="1"/>
    <row r="1775" s="125" customFormat="1"/>
    <row r="1776" s="125" customFormat="1"/>
    <row r="1777" s="125" customFormat="1"/>
    <row r="1778" s="125" customFormat="1"/>
    <row r="1779" s="125" customFormat="1"/>
    <row r="1780" s="125" customFormat="1"/>
    <row r="1781" s="125" customFormat="1"/>
    <row r="1782" s="125" customFormat="1"/>
    <row r="1783" s="125" customFormat="1"/>
    <row r="1784" s="125" customFormat="1"/>
    <row r="1785" s="125" customFormat="1"/>
    <row r="1786" s="125" customFormat="1"/>
    <row r="1787" s="125" customFormat="1"/>
    <row r="1788" s="125" customFormat="1"/>
    <row r="1789" s="125" customFormat="1"/>
    <row r="1790" s="125" customFormat="1"/>
    <row r="1791" s="125" customFormat="1"/>
    <row r="1792" s="125" customFormat="1"/>
    <row r="1793" s="125" customFormat="1"/>
    <row r="1794" s="125" customFormat="1"/>
    <row r="1795" s="125" customFormat="1"/>
    <row r="1796" s="125" customFormat="1"/>
    <row r="1797" s="125" customFormat="1"/>
    <row r="1798" s="125" customFormat="1"/>
    <row r="1799" s="125" customFormat="1"/>
    <row r="1800" s="125" customFormat="1"/>
    <row r="1801" s="125" customFormat="1"/>
    <row r="1802" s="125" customFormat="1"/>
    <row r="1803" s="125" customFormat="1"/>
    <row r="1804" s="125" customFormat="1"/>
    <row r="1805" s="125" customFormat="1"/>
    <row r="1806" s="125" customFormat="1"/>
    <row r="1807" s="125" customFormat="1"/>
    <row r="1808" s="125" customFormat="1"/>
    <row r="1809" s="125" customFormat="1"/>
    <row r="1810" s="125" customFormat="1"/>
    <row r="1811" s="125" customFormat="1"/>
    <row r="1812" s="125" customFormat="1"/>
    <row r="1813" s="125" customFormat="1"/>
    <row r="1814" s="125" customFormat="1"/>
    <row r="1815" s="125" customFormat="1"/>
    <row r="1816" s="125" customFormat="1"/>
    <row r="1817" s="125" customFormat="1"/>
    <row r="1818" s="125" customFormat="1"/>
    <row r="1819" s="125" customFormat="1"/>
    <row r="1820" s="125" customFormat="1"/>
    <row r="1821" s="125" customFormat="1"/>
    <row r="1822" s="125" customFormat="1"/>
    <row r="1823" s="125" customFormat="1"/>
    <row r="1824" s="125" customFormat="1"/>
    <row r="1825" s="125" customFormat="1"/>
    <row r="1826" s="125" customFormat="1"/>
    <row r="1827" s="125" customFormat="1"/>
    <row r="1828" s="125" customFormat="1"/>
    <row r="1829" s="125" customFormat="1"/>
    <row r="1830" s="125" customFormat="1"/>
    <row r="1831" s="125" customFormat="1"/>
    <row r="1832" s="125" customFormat="1"/>
    <row r="1833" s="125" customFormat="1"/>
    <row r="1834" s="125" customFormat="1"/>
    <row r="1835" s="125" customFormat="1"/>
    <row r="1836" s="125" customFormat="1"/>
    <row r="1837" s="125" customFormat="1"/>
    <row r="1838" s="125" customFormat="1"/>
    <row r="1839" s="125" customFormat="1"/>
    <row r="1840" s="125" customFormat="1"/>
    <row r="1841" s="125" customFormat="1"/>
    <row r="1842" s="125" customFormat="1"/>
    <row r="1843" s="125" customFormat="1"/>
    <row r="1844" s="125" customFormat="1"/>
    <row r="1845" s="125" customFormat="1"/>
    <row r="1846" s="125" customFormat="1"/>
    <row r="1847" s="125" customFormat="1"/>
    <row r="1848" s="125" customFormat="1"/>
    <row r="1849" s="125" customFormat="1"/>
    <row r="1850" s="125" customFormat="1"/>
    <row r="1851" s="125" customFormat="1"/>
    <row r="1852" s="125" customFormat="1"/>
    <row r="1853" s="125" customFormat="1"/>
    <row r="1854" s="125" customFormat="1"/>
    <row r="1855" s="125" customFormat="1"/>
    <row r="1856" s="125" customFormat="1"/>
    <row r="1857" s="125" customFormat="1"/>
    <row r="1858" s="125" customFormat="1"/>
    <row r="1859" s="125" customFormat="1"/>
    <row r="1860" s="125" customFormat="1"/>
    <row r="1861" s="125" customFormat="1"/>
    <row r="1862" s="125" customFormat="1"/>
    <row r="1863" s="125" customFormat="1"/>
    <row r="1864" s="125" customFormat="1"/>
    <row r="1865" s="125" customFormat="1"/>
    <row r="1866" s="125" customFormat="1"/>
    <row r="1867" s="125" customFormat="1"/>
    <row r="1868" s="125" customFormat="1"/>
    <row r="1869" s="125" customFormat="1"/>
    <row r="1870" s="125" customFormat="1"/>
    <row r="1871" s="125" customFormat="1"/>
    <row r="1872" s="125" customFormat="1"/>
    <row r="1873" s="125" customFormat="1"/>
    <row r="1874" s="125" customFormat="1"/>
    <row r="1875" s="125" customFormat="1"/>
    <row r="1876" s="125" customFormat="1"/>
    <row r="1877" s="125" customFormat="1"/>
    <row r="1878" s="125" customFormat="1"/>
    <row r="1879" s="125" customFormat="1"/>
    <row r="1880" s="125" customFormat="1"/>
    <row r="1881" s="125" customFormat="1"/>
    <row r="1882" s="125" customFormat="1"/>
    <row r="1883" s="125" customFormat="1"/>
    <row r="1884" s="125" customFormat="1"/>
    <row r="1885" s="125" customFormat="1"/>
    <row r="1886" s="125" customFormat="1"/>
    <row r="1887" s="125" customFormat="1"/>
    <row r="1888" s="125" customFormat="1"/>
    <row r="1889" s="125" customFormat="1"/>
    <row r="1890" s="125" customFormat="1"/>
    <row r="1891" s="125" customFormat="1"/>
    <row r="1892" s="125" customFormat="1"/>
    <row r="1893" s="125" customFormat="1"/>
    <row r="1894" s="125" customFormat="1"/>
    <row r="1895" s="125" customFormat="1"/>
    <row r="1896" s="125" customFormat="1"/>
    <row r="1897" s="125" customFormat="1"/>
    <row r="1898" s="125" customFormat="1"/>
    <row r="1899" s="125" customFormat="1"/>
    <row r="1900" s="125" customFormat="1"/>
    <row r="1901" s="125" customFormat="1"/>
    <row r="1902" s="125" customFormat="1"/>
    <row r="1903" s="125" customFormat="1"/>
    <row r="1904" s="125" customFormat="1"/>
    <row r="1905" s="125" customFormat="1"/>
    <row r="1906" s="125" customFormat="1"/>
    <row r="1907" s="125" customFormat="1"/>
    <row r="1908" s="125" customFormat="1"/>
    <row r="1909" s="125" customFormat="1"/>
    <row r="1910" s="125" customFormat="1"/>
    <row r="1911" s="125" customFormat="1"/>
    <row r="1912" s="125" customFormat="1"/>
    <row r="1913" s="125" customFormat="1"/>
    <row r="1914" s="125" customFormat="1"/>
    <row r="1915" s="125" customFormat="1"/>
    <row r="1916" s="125" customFormat="1"/>
    <row r="1917" s="125" customFormat="1"/>
    <row r="1918" s="125" customFormat="1"/>
    <row r="1919" s="125" customFormat="1"/>
    <row r="1920" s="125" customFormat="1"/>
    <row r="1921" s="125" customFormat="1"/>
    <row r="1922" s="125" customFormat="1"/>
    <row r="1923" s="125" customFormat="1"/>
    <row r="1924" s="125" customFormat="1"/>
    <row r="1925" s="125" customFormat="1"/>
    <row r="1926" s="125" customFormat="1"/>
    <row r="1927" s="125" customFormat="1"/>
    <row r="1928" s="125" customFormat="1"/>
    <row r="1929" s="125" customFormat="1"/>
    <row r="1930" s="125" customFormat="1"/>
    <row r="1931" s="125" customFormat="1"/>
    <row r="1932" s="125" customFormat="1"/>
    <row r="1933" s="125" customFormat="1"/>
    <row r="1934" s="125" customFormat="1"/>
    <row r="1935" s="125" customFormat="1"/>
    <row r="1936" s="125" customFormat="1"/>
    <row r="1937" s="125" customFormat="1"/>
    <row r="1938" s="125" customFormat="1"/>
    <row r="1939" s="125" customFormat="1"/>
    <row r="1940" s="125" customFormat="1"/>
    <row r="1941" s="125" customFormat="1"/>
    <row r="1942" s="125" customFormat="1"/>
    <row r="1943" s="125" customFormat="1"/>
    <row r="1944" s="125" customFormat="1"/>
    <row r="1945" s="125" customFormat="1"/>
    <row r="1946" s="125" customFormat="1"/>
    <row r="1947" s="125" customFormat="1"/>
    <row r="1948" s="125" customFormat="1"/>
    <row r="1949" s="125" customFormat="1"/>
    <row r="1950" s="125" customFormat="1"/>
    <row r="1951" s="125" customFormat="1"/>
    <row r="1952" s="125" customFormat="1"/>
    <row r="1953" s="125" customFormat="1"/>
    <row r="1954" s="125" customFormat="1"/>
    <row r="1955" s="125" customFormat="1"/>
    <row r="1956" s="125" customFormat="1"/>
    <row r="1957" s="125" customFormat="1"/>
    <row r="1958" s="125" customFormat="1"/>
    <row r="1959" s="125" customFormat="1"/>
    <row r="1960" s="125" customFormat="1"/>
    <row r="1961" s="125" customFormat="1"/>
    <row r="1962" s="125" customFormat="1"/>
    <row r="1963" s="125" customFormat="1"/>
    <row r="1964" s="125" customFormat="1"/>
    <row r="1965" s="125" customFormat="1"/>
    <row r="1966" s="125" customFormat="1"/>
    <row r="1967" s="125" customFormat="1"/>
    <row r="1968" s="125" customFormat="1"/>
    <row r="1969" s="125" customFormat="1"/>
    <row r="1970" s="125" customFormat="1"/>
    <row r="1971" s="125" customFormat="1"/>
    <row r="1972" s="125" customFormat="1"/>
    <row r="1973" s="125" customFormat="1"/>
    <row r="1974" s="125" customFormat="1"/>
    <row r="1975" s="125" customFormat="1"/>
    <row r="1976" s="125" customFormat="1"/>
    <row r="1977" s="125" customFormat="1"/>
    <row r="1978" s="125" customFormat="1"/>
    <row r="1979" s="125" customFormat="1"/>
    <row r="1980" s="125" customFormat="1"/>
    <row r="1981" s="125" customFormat="1"/>
    <row r="1982" s="125" customFormat="1"/>
    <row r="1983" s="125" customFormat="1"/>
    <row r="1984" s="125" customFormat="1"/>
    <row r="1985" s="125" customFormat="1"/>
    <row r="1986" s="125" customFormat="1"/>
    <row r="1987" s="125" customFormat="1"/>
    <row r="1988" s="125" customFormat="1"/>
    <row r="1989" s="125" customFormat="1"/>
    <row r="1990" s="125" customFormat="1"/>
    <row r="1991" s="125" customFormat="1"/>
    <row r="1992" s="125" customFormat="1"/>
    <row r="1993" s="125" customFormat="1"/>
    <row r="1994" s="125" customFormat="1"/>
    <row r="1995" s="125" customFormat="1"/>
    <row r="1996" s="125" customFormat="1"/>
    <row r="1997" s="125" customFormat="1"/>
    <row r="1998" s="125" customFormat="1"/>
    <row r="1999" s="125" customFormat="1"/>
    <row r="2000" s="125" customFormat="1"/>
    <row r="2001" s="125" customFormat="1"/>
    <row r="2002" s="125" customFormat="1"/>
    <row r="2003" s="125" customFormat="1"/>
    <row r="2004" s="125" customFormat="1"/>
    <row r="2005" s="125" customFormat="1"/>
    <row r="2006" s="125" customFormat="1"/>
    <row r="2007" s="125" customFormat="1"/>
    <row r="2008" s="125" customFormat="1"/>
    <row r="2009" s="125" customFormat="1"/>
    <row r="2010" s="125" customFormat="1"/>
    <row r="2011" s="125" customFormat="1"/>
    <row r="2012" s="125" customFormat="1"/>
    <row r="2013" s="125" customFormat="1"/>
    <row r="2014" s="125" customFormat="1"/>
    <row r="2015" s="125" customFormat="1"/>
    <row r="2016" s="125" customFormat="1"/>
    <row r="2017" s="125" customFormat="1"/>
    <row r="2018" s="125" customFormat="1"/>
    <row r="2019" s="125" customFormat="1"/>
    <row r="2020" s="125" customFormat="1"/>
    <row r="2021" s="125" customFormat="1"/>
    <row r="2022" s="125" customFormat="1"/>
    <row r="2023" s="125" customFormat="1"/>
    <row r="2024" s="125" customFormat="1"/>
    <row r="2025" s="125" customFormat="1"/>
    <row r="2026" s="125" customFormat="1"/>
    <row r="2027" s="125" customFormat="1"/>
    <row r="2028" s="125" customFormat="1"/>
    <row r="2029" s="125" customFormat="1"/>
    <row r="2030" s="125" customFormat="1"/>
    <row r="2031" s="125" customFormat="1"/>
    <row r="2032" s="125" customFormat="1"/>
    <row r="2033" s="125" customFormat="1"/>
    <row r="2034" s="125" customFormat="1"/>
    <row r="2035" s="125" customFormat="1"/>
    <row r="2036" s="125" customFormat="1"/>
    <row r="2037" s="125" customFormat="1"/>
    <row r="2038" s="125" customFormat="1"/>
    <row r="2039" s="125" customFormat="1"/>
    <row r="2040" s="125" customFormat="1"/>
    <row r="2041" s="125" customFormat="1"/>
    <row r="2042" s="125" customFormat="1"/>
    <row r="2043" s="125" customFormat="1"/>
    <row r="2044" s="125" customFormat="1"/>
    <row r="2045" s="125" customFormat="1"/>
    <row r="2046" s="125" customFormat="1"/>
    <row r="2047" s="125" customFormat="1"/>
    <row r="2048" s="125" customFormat="1"/>
    <row r="2049" s="125" customFormat="1"/>
    <row r="2050" s="125" customFormat="1"/>
    <row r="2051" s="125" customFormat="1"/>
    <row r="2052" s="125" customFormat="1"/>
    <row r="2053" s="125" customFormat="1"/>
    <row r="2054" s="125" customFormat="1"/>
    <row r="2055" s="125" customFormat="1"/>
    <row r="2056" s="125" customFormat="1"/>
    <row r="2057" s="125" customFormat="1"/>
    <row r="2058" s="125" customFormat="1"/>
    <row r="2059" s="125" customFormat="1"/>
    <row r="2060" s="125" customFormat="1"/>
    <row r="2061" s="125" customFormat="1"/>
    <row r="2062" s="125" customFormat="1"/>
    <row r="2063" s="125" customFormat="1"/>
    <row r="2064" s="125" customFormat="1"/>
    <row r="2065" s="125" customFormat="1"/>
    <row r="2066" s="125" customFormat="1"/>
    <row r="2067" s="125" customFormat="1"/>
    <row r="2068" s="125" customFormat="1"/>
    <row r="2069" s="125" customFormat="1"/>
    <row r="2070" s="125" customFormat="1"/>
    <row r="2071" s="125" customFormat="1"/>
    <row r="2072" s="125" customFormat="1"/>
    <row r="2073" s="125" customFormat="1"/>
    <row r="2074" s="125" customFormat="1"/>
    <row r="2075" s="125" customFormat="1"/>
    <row r="2076" s="125" customFormat="1"/>
    <row r="2077" s="125" customFormat="1"/>
    <row r="2078" s="125" customFormat="1"/>
    <row r="2079" s="125" customFormat="1"/>
    <row r="2080" s="125" customFormat="1"/>
    <row r="2081" s="125" customFormat="1"/>
    <row r="2082" s="125" customFormat="1"/>
    <row r="2083" s="125" customFormat="1"/>
    <row r="2084" s="125" customFormat="1"/>
    <row r="2085" s="125" customFormat="1"/>
    <row r="2086" s="125" customFormat="1"/>
    <row r="2087" s="125" customFormat="1"/>
    <row r="2088" s="125" customFormat="1"/>
    <row r="2089" s="125" customFormat="1"/>
    <row r="2090" s="125" customFormat="1"/>
    <row r="2091" s="125" customFormat="1"/>
    <row r="2092" s="125" customFormat="1"/>
    <row r="2093" s="125" customFormat="1"/>
    <row r="2094" s="125" customFormat="1"/>
    <row r="2095" s="125" customFormat="1"/>
    <row r="2096" s="125" customFormat="1"/>
    <row r="2097" s="125" customFormat="1"/>
    <row r="2098" s="125" customFormat="1"/>
    <row r="2099" s="125" customFormat="1"/>
    <row r="2100" s="125" customFormat="1"/>
    <row r="2101" s="125" customFormat="1"/>
    <row r="2102" s="125" customFormat="1"/>
    <row r="2103" s="125" customFormat="1"/>
    <row r="2104" s="125" customFormat="1"/>
    <row r="2105" s="125" customFormat="1"/>
    <row r="2106" s="125" customFormat="1"/>
    <row r="2107" s="125" customFormat="1"/>
    <row r="2108" s="125" customFormat="1"/>
    <row r="2109" s="125" customFormat="1"/>
    <row r="2110" s="125" customFormat="1"/>
    <row r="2111" s="125" customFormat="1"/>
    <row r="2112" s="125" customFormat="1"/>
    <row r="2113" s="125" customFormat="1"/>
    <row r="2114" s="125" customFormat="1"/>
    <row r="2115" s="125" customFormat="1"/>
    <row r="2116" s="125" customFormat="1"/>
    <row r="2117" s="125" customFormat="1"/>
    <row r="2118" s="125" customFormat="1"/>
    <row r="2119" s="125" customFormat="1"/>
    <row r="2120" s="125" customFormat="1"/>
    <row r="2121" s="125" customFormat="1"/>
    <row r="2122" s="125" customFormat="1"/>
    <row r="2123" s="125" customFormat="1"/>
    <row r="2124" s="125" customFormat="1"/>
    <row r="2125" s="125" customFormat="1"/>
    <row r="2126" s="125" customFormat="1"/>
    <row r="2127" s="125" customFormat="1"/>
    <row r="2128" s="125" customFormat="1"/>
    <row r="2129" s="125" customFormat="1"/>
    <row r="2130" s="125" customFormat="1"/>
    <row r="2131" s="125" customFormat="1"/>
    <row r="2132" s="125" customFormat="1"/>
    <row r="2133" s="125" customFormat="1"/>
    <row r="2134" s="125" customFormat="1"/>
    <row r="2135" s="125" customFormat="1"/>
    <row r="2136" s="125" customFormat="1"/>
    <row r="2137" s="125" customFormat="1"/>
    <row r="2138" s="125" customFormat="1"/>
    <row r="2139" s="125" customFormat="1"/>
    <row r="2140" s="125" customFormat="1"/>
    <row r="2141" s="125" customFormat="1"/>
    <row r="2142" s="125" customFormat="1"/>
    <row r="2143" s="125" customFormat="1"/>
    <row r="2144" s="125" customFormat="1"/>
    <row r="2145" s="125" customFormat="1"/>
    <row r="2146" s="125" customFormat="1"/>
    <row r="2147" s="125" customFormat="1"/>
    <row r="2148" s="125" customFormat="1"/>
    <row r="2149" s="125" customFormat="1"/>
    <row r="2150" s="125" customFormat="1"/>
    <row r="2151" s="125" customFormat="1"/>
    <row r="2152" s="125" customFormat="1"/>
    <row r="2153" s="125" customFormat="1"/>
    <row r="2154" s="125" customFormat="1"/>
    <row r="2155" s="125" customFormat="1"/>
    <row r="2156" s="125" customFormat="1"/>
    <row r="2157" s="125" customFormat="1"/>
    <row r="2158" s="125" customFormat="1"/>
    <row r="2159" s="125" customFormat="1"/>
    <row r="2160" s="125" customFormat="1"/>
    <row r="2161" s="125" customFormat="1"/>
    <row r="2162" s="125" customFormat="1"/>
    <row r="2163" s="125" customFormat="1"/>
    <row r="2164" s="125" customFormat="1"/>
    <row r="2165" s="125" customFormat="1"/>
    <row r="2166" s="125" customFormat="1"/>
    <row r="2167" s="125" customFormat="1"/>
    <row r="2168" s="125" customFormat="1"/>
    <row r="2169" s="125" customFormat="1"/>
    <row r="2170" s="125" customFormat="1"/>
    <row r="2171" s="125" customFormat="1"/>
    <row r="2172" s="125" customFormat="1"/>
    <row r="2173" s="125" customFormat="1"/>
    <row r="2174" s="125" customFormat="1"/>
    <row r="2175" s="125" customFormat="1"/>
    <row r="2176" s="125" customFormat="1"/>
    <row r="2177" s="125" customFormat="1"/>
    <row r="2178" s="125" customFormat="1"/>
    <row r="2179" s="125" customFormat="1"/>
    <row r="2180" s="125" customFormat="1"/>
    <row r="2181" s="125" customFormat="1"/>
    <row r="2182" s="125" customFormat="1"/>
    <row r="2183" s="125" customFormat="1"/>
    <row r="2184" s="125" customFormat="1"/>
    <row r="2185" s="125" customFormat="1"/>
    <row r="2186" s="125" customFormat="1"/>
    <row r="2187" s="125" customFormat="1"/>
    <row r="2188" s="125" customFormat="1"/>
    <row r="2189" s="125" customFormat="1"/>
    <row r="2190" s="125" customFormat="1"/>
    <row r="2191" s="125" customFormat="1"/>
    <row r="2192" s="125" customFormat="1"/>
    <row r="2193" s="125" customFormat="1"/>
    <row r="2194" s="125" customFormat="1"/>
    <row r="2195" s="125" customFormat="1"/>
    <row r="2196" s="125" customFormat="1"/>
    <row r="2197" s="125" customFormat="1"/>
    <row r="2198" s="125" customFormat="1"/>
    <row r="2199" s="125" customFormat="1"/>
    <row r="2200" s="125" customFormat="1"/>
    <row r="2201" s="125" customFormat="1"/>
    <row r="2202" s="125" customFormat="1"/>
    <row r="2203" s="125" customFormat="1"/>
    <row r="2204" s="125" customFormat="1"/>
    <row r="2205" s="125" customFormat="1"/>
    <row r="2206" s="125" customFormat="1"/>
    <row r="2207" s="125" customFormat="1"/>
    <row r="2208" s="125" customFormat="1"/>
    <row r="2209" s="125" customFormat="1"/>
    <row r="2210" s="125" customFormat="1"/>
    <row r="2211" s="125" customFormat="1"/>
    <row r="2212" s="125" customFormat="1"/>
    <row r="2213" s="125" customFormat="1"/>
    <row r="2214" s="125" customFormat="1"/>
    <row r="2215" s="125" customFormat="1"/>
    <row r="2216" s="125" customFormat="1"/>
    <row r="2217" s="125" customFormat="1"/>
    <row r="2218" s="125" customFormat="1"/>
    <row r="2219" s="125" customFormat="1"/>
    <row r="2220" s="125" customFormat="1"/>
    <row r="2221" s="125" customFormat="1"/>
    <row r="2222" s="125" customFormat="1"/>
    <row r="2223" s="125" customFormat="1"/>
    <row r="2224" s="125" customFormat="1"/>
    <row r="2225" s="125" customFormat="1"/>
    <row r="2226" s="125" customFormat="1"/>
    <row r="2227" s="125" customFormat="1"/>
    <row r="2228" s="125" customFormat="1"/>
    <row r="2229" s="125" customFormat="1"/>
    <row r="2230" s="125" customFormat="1"/>
    <row r="2231" s="125" customFormat="1"/>
    <row r="2232" s="125" customFormat="1"/>
    <row r="2233" s="125" customFormat="1"/>
    <row r="2234" s="125" customFormat="1"/>
    <row r="2235" s="125" customFormat="1"/>
    <row r="2236" s="125" customFormat="1"/>
    <row r="2237" s="125" customFormat="1"/>
    <row r="2238" s="125" customFormat="1"/>
    <row r="2239" s="125" customFormat="1"/>
    <row r="2240" s="125" customFormat="1"/>
    <row r="2241" s="125" customFormat="1"/>
    <row r="2242" s="125" customFormat="1"/>
    <row r="2243" s="125" customFormat="1"/>
    <row r="2244" s="125" customFormat="1"/>
    <row r="2245" s="125" customFormat="1"/>
    <row r="2246" s="125" customFormat="1"/>
    <row r="2247" s="125" customFormat="1"/>
    <row r="2248" s="125" customFormat="1"/>
    <row r="2249" s="125" customFormat="1"/>
    <row r="2250" s="125" customFormat="1"/>
    <row r="2251" s="125" customFormat="1"/>
    <row r="2252" s="125" customFormat="1"/>
    <row r="2253" s="125" customFormat="1"/>
    <row r="2254" s="125" customFormat="1"/>
    <row r="2255" s="125" customFormat="1"/>
    <row r="2256" s="125" customFormat="1"/>
    <row r="2257" s="125" customFormat="1"/>
    <row r="2258" s="125" customFormat="1"/>
    <row r="2259" s="125" customFormat="1"/>
    <row r="2260" s="125" customFormat="1"/>
    <row r="2261" s="125" customFormat="1"/>
    <row r="2262" s="125" customFormat="1"/>
    <row r="2263" s="125" customFormat="1"/>
    <row r="2264" s="125" customFormat="1"/>
    <row r="2265" s="125" customFormat="1"/>
    <row r="2266" s="125" customFormat="1"/>
    <row r="2267" s="125" customFormat="1"/>
    <row r="2268" s="125" customFormat="1"/>
    <row r="2269" s="125" customFormat="1"/>
    <row r="2270" s="125" customFormat="1"/>
    <row r="2271" s="125" customFormat="1"/>
    <row r="2272" s="125" customFormat="1"/>
    <row r="2273" s="125" customFormat="1"/>
    <row r="2274" s="125" customFormat="1"/>
    <row r="2275" s="125" customFormat="1"/>
    <row r="2276" s="125" customFormat="1"/>
    <row r="2277" s="125" customFormat="1"/>
    <row r="2278" s="125" customFormat="1"/>
    <row r="2279" s="125" customFormat="1"/>
    <row r="2280" s="125" customFormat="1"/>
    <row r="2281" s="125" customFormat="1"/>
    <row r="2282" s="125" customFormat="1"/>
    <row r="2283" s="125" customFormat="1"/>
    <row r="2284" s="125" customFormat="1"/>
    <row r="2285" s="125" customFormat="1"/>
    <row r="2286" s="125" customFormat="1"/>
    <row r="2287" s="125" customFormat="1"/>
    <row r="2288" s="125" customFormat="1"/>
    <row r="2289" s="125" customFormat="1"/>
    <row r="2290" s="125" customFormat="1"/>
    <row r="2291" s="125" customFormat="1"/>
    <row r="2292" s="125" customFormat="1"/>
    <row r="2293" s="125" customFormat="1"/>
    <row r="2294" s="125" customFormat="1"/>
    <row r="2295" s="125" customFormat="1"/>
    <row r="2296" s="125" customFormat="1"/>
    <row r="2297" s="125" customFormat="1"/>
    <row r="2298" s="125" customFormat="1"/>
    <row r="2299" s="125" customFormat="1"/>
    <row r="2300" s="125" customFormat="1"/>
    <row r="2301" s="125" customFormat="1"/>
    <row r="2302" s="125" customFormat="1"/>
    <row r="2303" s="125" customFormat="1"/>
    <row r="2304" s="125" customFormat="1"/>
    <row r="2305" s="125" customFormat="1"/>
    <row r="2306" s="125" customFormat="1"/>
    <row r="2307" s="125" customFormat="1"/>
    <row r="2308" s="125" customFormat="1"/>
    <row r="2309" s="125" customFormat="1"/>
    <row r="2310" s="125" customFormat="1"/>
    <row r="2311" s="125" customFormat="1"/>
    <row r="2312" s="125" customFormat="1"/>
    <row r="2313" s="125" customFormat="1"/>
    <row r="2314" s="125" customFormat="1"/>
    <row r="2315" s="125" customFormat="1"/>
    <row r="2316" s="125" customFormat="1"/>
    <row r="2317" s="125" customFormat="1"/>
    <row r="2318" s="125" customFormat="1"/>
    <row r="2319" s="125" customFormat="1"/>
    <row r="2320" s="125" customFormat="1"/>
    <row r="2321" s="125" customFormat="1"/>
    <row r="2322" s="125" customFormat="1"/>
    <row r="2323" s="125" customFormat="1"/>
    <row r="2324" s="125" customFormat="1"/>
    <row r="2325" s="125" customFormat="1"/>
    <row r="2326" s="125" customFormat="1"/>
    <row r="2327" s="125" customFormat="1"/>
    <row r="2328" s="125" customFormat="1"/>
    <row r="2329" s="125" customFormat="1"/>
    <row r="2330" s="125" customFormat="1"/>
    <row r="2331" s="125" customFormat="1"/>
    <row r="2332" s="125" customFormat="1"/>
    <row r="2333" s="125" customFormat="1"/>
    <row r="2334" s="125" customFormat="1"/>
    <row r="2335" s="125" customFormat="1"/>
    <row r="2336" s="125" customFormat="1"/>
    <row r="2337" s="125" customFormat="1"/>
    <row r="2338" s="125" customFormat="1"/>
    <row r="2339" s="125" customFormat="1"/>
    <row r="2340" s="125" customFormat="1"/>
    <row r="2341" s="125" customFormat="1"/>
    <row r="2342" s="125" customFormat="1"/>
    <row r="2343" s="125" customFormat="1"/>
    <row r="2344" s="125" customFormat="1"/>
    <row r="2345" s="125" customFormat="1"/>
    <row r="2346" s="125" customFormat="1"/>
    <row r="2347" s="125" customFormat="1"/>
    <row r="2348" s="125" customFormat="1"/>
    <row r="2349" s="125" customFormat="1"/>
    <row r="2350" s="125" customFormat="1"/>
    <row r="2351" s="125" customFormat="1"/>
    <row r="2352" s="125" customFormat="1"/>
    <row r="2353" s="125" customFormat="1"/>
    <row r="2354" s="125" customFormat="1"/>
    <row r="2355" s="125" customFormat="1"/>
    <row r="2356" s="125" customFormat="1"/>
    <row r="2357" s="125" customFormat="1"/>
    <row r="2358" s="125" customFormat="1"/>
    <row r="2359" s="125" customFormat="1"/>
    <row r="2360" s="125" customFormat="1"/>
    <row r="2361" s="125" customFormat="1"/>
    <row r="2362" s="125" customFormat="1"/>
    <row r="2363" s="125" customFormat="1"/>
    <row r="2364" s="125" customFormat="1"/>
    <row r="2365" s="125" customFormat="1"/>
    <row r="2366" s="125" customFormat="1"/>
    <row r="2367" s="125" customFormat="1"/>
    <row r="2368" s="125" customFormat="1"/>
    <row r="2369" s="125" customFormat="1"/>
    <row r="2370" s="125" customFormat="1"/>
    <row r="2371" s="125" customFormat="1"/>
    <row r="2372" s="125" customFormat="1"/>
    <row r="2373" s="125" customFormat="1"/>
    <row r="2374" s="125" customFormat="1"/>
    <row r="2375" s="125" customFormat="1"/>
    <row r="2376" s="125" customFormat="1"/>
    <row r="2377" s="125" customFormat="1"/>
    <row r="2378" s="125" customFormat="1"/>
    <row r="2379" s="125" customFormat="1"/>
    <row r="2380" s="125" customFormat="1"/>
    <row r="2381" s="125" customFormat="1"/>
    <row r="2382" s="125" customFormat="1"/>
    <row r="2383" s="125" customFormat="1"/>
    <row r="2384" s="125" customFormat="1"/>
    <row r="2385" s="125" customFormat="1"/>
    <row r="2386" s="125" customFormat="1"/>
    <row r="2387" s="125" customFormat="1"/>
    <row r="2388" s="125" customFormat="1"/>
    <row r="2389" s="125" customFormat="1"/>
    <row r="2390" s="125" customFormat="1"/>
    <row r="2391" s="125" customFormat="1"/>
    <row r="2392" s="125" customFormat="1"/>
    <row r="2393" s="125" customFormat="1"/>
    <row r="2394" s="125" customFormat="1"/>
    <row r="2395" s="125" customFormat="1"/>
    <row r="2396" s="125" customFormat="1"/>
    <row r="2397" s="125" customFormat="1"/>
    <row r="2398" s="125" customFormat="1"/>
    <row r="2399" s="125" customFormat="1"/>
    <row r="2400" s="125" customFormat="1"/>
    <row r="2401" s="125" customFormat="1"/>
    <row r="2402" s="125" customFormat="1"/>
    <row r="2403" s="125" customFormat="1"/>
    <row r="2404" s="125" customFormat="1"/>
    <row r="2405" s="125" customFormat="1"/>
    <row r="2406" s="125" customFormat="1"/>
    <row r="2407" s="125" customFormat="1"/>
    <row r="2408" s="125" customFormat="1"/>
    <row r="2409" s="125" customFormat="1"/>
    <row r="2410" s="125" customFormat="1"/>
    <row r="2411" s="125" customFormat="1"/>
    <row r="2412" s="125" customFormat="1"/>
    <row r="2413" s="125" customFormat="1"/>
    <row r="2414" s="125" customFormat="1"/>
    <row r="2415" s="125" customFormat="1"/>
    <row r="2416" s="125" customFormat="1"/>
    <row r="2417" s="125" customFormat="1"/>
    <row r="2418" s="125" customFormat="1"/>
    <row r="2419" s="125" customFormat="1"/>
    <row r="2420" s="125" customFormat="1"/>
    <row r="2421" s="125" customFormat="1"/>
    <row r="2422" s="125" customFormat="1"/>
    <row r="2423" s="125" customFormat="1"/>
    <row r="2424" s="125" customFormat="1"/>
    <row r="2425" s="125" customFormat="1"/>
    <row r="2426" s="125" customFormat="1"/>
    <row r="2427" s="125" customFormat="1"/>
    <row r="2428" s="125" customFormat="1"/>
    <row r="2429" s="125" customFormat="1"/>
    <row r="2430" s="125" customFormat="1"/>
    <row r="2431" s="125" customFormat="1"/>
    <row r="2432" s="125" customFormat="1"/>
    <row r="2433" s="125" customFormat="1"/>
    <row r="2434" s="125" customFormat="1"/>
    <row r="2435" s="125" customFormat="1"/>
    <row r="2436" s="125" customFormat="1"/>
    <row r="2437" s="125" customFormat="1"/>
    <row r="2438" s="125" customFormat="1"/>
    <row r="2439" s="125" customFormat="1"/>
    <row r="2440" s="125" customFormat="1"/>
    <row r="2441" s="125" customFormat="1"/>
    <row r="2442" s="125" customFormat="1"/>
    <row r="2443" s="125" customFormat="1"/>
    <row r="2444" s="125" customFormat="1"/>
    <row r="2445" s="125" customFormat="1"/>
    <row r="2446" s="125" customFormat="1"/>
    <row r="2447" s="125" customFormat="1"/>
    <row r="2448" s="125" customFormat="1"/>
    <row r="2449" s="125" customFormat="1"/>
    <row r="2450" s="125" customFormat="1"/>
    <row r="2451" s="125" customFormat="1"/>
    <row r="2452" s="125" customFormat="1"/>
    <row r="2453" s="125" customFormat="1"/>
    <row r="2454" s="125" customFormat="1"/>
    <row r="2455" s="125" customFormat="1"/>
    <row r="2456" s="125" customFormat="1"/>
    <row r="2457" s="125" customFormat="1"/>
    <row r="2458" s="125" customFormat="1"/>
    <row r="2459" s="125" customFormat="1"/>
    <row r="2460" s="125" customFormat="1"/>
    <row r="2461" s="125" customFormat="1"/>
    <row r="2462" s="125" customFormat="1"/>
    <row r="2463" s="125" customFormat="1"/>
    <row r="2464" s="125" customFormat="1"/>
    <row r="2465" s="125" customFormat="1"/>
    <row r="2466" s="125" customFormat="1"/>
    <row r="2467" s="125" customFormat="1"/>
    <row r="2468" s="125" customFormat="1"/>
    <row r="2469" s="125" customFormat="1"/>
    <row r="2470" s="125" customFormat="1"/>
    <row r="2471" s="125" customFormat="1"/>
    <row r="2472" s="125" customFormat="1"/>
    <row r="2473" s="125" customFormat="1"/>
    <row r="2474" s="125" customFormat="1"/>
    <row r="2475" s="125" customFormat="1"/>
    <row r="2476" s="125" customFormat="1"/>
    <row r="2477" s="125" customFormat="1"/>
    <row r="2478" s="125" customFormat="1"/>
    <row r="2479" s="125" customFormat="1"/>
    <row r="2480" s="125" customFormat="1"/>
    <row r="2481" s="125" customFormat="1"/>
    <row r="2482" s="125" customFormat="1"/>
    <row r="2483" s="125" customFormat="1"/>
    <row r="2484" s="125" customFormat="1"/>
    <row r="2485" s="125" customFormat="1"/>
    <row r="2486" s="125" customFormat="1"/>
    <row r="2487" s="125" customFormat="1"/>
    <row r="2488" s="125" customFormat="1"/>
    <row r="2489" s="125" customFormat="1"/>
    <row r="2490" s="125" customFormat="1"/>
    <row r="2491" s="125" customFormat="1"/>
    <row r="2492" s="125" customFormat="1"/>
    <row r="2493" s="125" customFormat="1"/>
    <row r="2494" s="125" customFormat="1"/>
    <row r="2495" s="125" customFormat="1"/>
    <row r="2496" s="125" customFormat="1"/>
    <row r="2497" s="125" customFormat="1"/>
    <row r="2498" s="125" customFormat="1"/>
    <row r="2499" s="125" customFormat="1"/>
    <row r="2500" s="125" customFormat="1"/>
    <row r="2501" s="125" customFormat="1"/>
    <row r="2502" s="125" customFormat="1"/>
    <row r="2503" s="125" customFormat="1"/>
    <row r="2504" s="125" customFormat="1"/>
    <row r="2505" s="125" customFormat="1"/>
    <row r="2506" s="125" customFormat="1"/>
    <row r="2507" s="125" customFormat="1"/>
    <row r="2508" s="125" customFormat="1"/>
    <row r="2509" s="125" customFormat="1"/>
    <row r="2510" s="125" customFormat="1"/>
    <row r="2511" s="125" customFormat="1"/>
    <row r="2512" s="125" customFormat="1"/>
    <row r="2513" s="125" customFormat="1"/>
    <row r="2514" s="125" customFormat="1"/>
    <row r="2515" s="125" customFormat="1"/>
    <row r="2516" s="125" customFormat="1"/>
    <row r="2517" s="125" customFormat="1"/>
    <row r="2518" s="125" customFormat="1"/>
    <row r="2519" s="125" customFormat="1"/>
    <row r="2520" s="125" customFormat="1"/>
    <row r="2521" s="125" customFormat="1"/>
    <row r="2522" s="125" customFormat="1"/>
    <row r="2523" s="125" customFormat="1"/>
    <row r="2524" s="125" customFormat="1"/>
    <row r="2525" s="125" customFormat="1"/>
    <row r="2526" s="125" customFormat="1"/>
    <row r="2527" s="125" customFormat="1"/>
    <row r="2528" s="125" customFormat="1"/>
    <row r="2529" s="125" customFormat="1"/>
    <row r="2530" s="125" customFormat="1"/>
    <row r="2531" s="125" customFormat="1"/>
    <row r="2532" s="125" customFormat="1"/>
    <row r="2533" s="125" customFormat="1"/>
    <row r="2534" s="125" customFormat="1"/>
    <row r="2535" s="125" customFormat="1"/>
    <row r="2536" s="125" customFormat="1"/>
    <row r="2537" s="125" customFormat="1"/>
    <row r="2538" s="125" customFormat="1"/>
    <row r="2539" s="125" customFormat="1"/>
    <row r="2540" s="125" customFormat="1"/>
    <row r="2541" s="125" customFormat="1"/>
    <row r="2542" s="125" customFormat="1"/>
    <row r="2543" s="125" customFormat="1"/>
    <row r="2544" s="125" customFormat="1"/>
    <row r="2545" s="125" customFormat="1"/>
    <row r="2546" s="125" customFormat="1"/>
    <row r="2547" s="125" customFormat="1"/>
    <row r="2548" s="125" customFormat="1"/>
    <row r="2549" s="125" customFormat="1"/>
    <row r="2550" s="125" customFormat="1"/>
    <row r="2551" s="125" customFormat="1"/>
    <row r="2552" s="125" customFormat="1"/>
    <row r="2553" s="125" customFormat="1"/>
    <row r="2554" s="125" customFormat="1"/>
    <row r="2555" s="125" customFormat="1"/>
    <row r="2556" s="125" customFormat="1"/>
    <row r="2557" s="125" customFormat="1"/>
    <row r="2558" s="125" customFormat="1"/>
    <row r="2559" s="125" customFormat="1"/>
    <row r="2560" s="125" customFormat="1"/>
    <row r="2561" s="125" customFormat="1"/>
    <row r="2562" s="125" customFormat="1"/>
    <row r="2563" s="125" customFormat="1"/>
    <row r="2564" s="125" customFormat="1"/>
    <row r="2565" s="125" customFormat="1"/>
    <row r="2566" s="125" customFormat="1"/>
    <row r="2567" s="125" customFormat="1"/>
    <row r="2568" s="125" customFormat="1"/>
    <row r="2569" s="125" customFormat="1"/>
    <row r="2570" s="125" customFormat="1"/>
    <row r="2571" s="125" customFormat="1"/>
    <row r="2572" s="125" customFormat="1"/>
    <row r="2573" s="125" customFormat="1"/>
    <row r="2574" s="125" customFormat="1"/>
    <row r="2575" s="125" customFormat="1"/>
    <row r="2576" s="125" customFormat="1"/>
    <row r="2577" s="125" customFormat="1"/>
    <row r="2578" s="125" customFormat="1"/>
    <row r="2579" s="125" customFormat="1"/>
    <row r="2580" s="125" customFormat="1"/>
    <row r="2581" s="125" customFormat="1"/>
    <row r="2582" s="125" customFormat="1"/>
    <row r="2583" s="125" customFormat="1"/>
    <row r="2584" s="125" customFormat="1"/>
    <row r="2585" s="125" customFormat="1"/>
    <row r="2586" s="125" customFormat="1"/>
    <row r="2587" s="125" customFormat="1"/>
    <row r="2588" s="125" customFormat="1"/>
    <row r="2589" s="125" customFormat="1"/>
    <row r="2590" s="125" customFormat="1"/>
    <row r="2591" s="125" customFormat="1"/>
    <row r="2592" s="125" customFormat="1"/>
    <row r="2593" s="125" customFormat="1"/>
    <row r="2594" s="125" customFormat="1"/>
    <row r="2595" s="125" customFormat="1"/>
    <row r="2596" s="125" customFormat="1"/>
    <row r="2597" s="125" customFormat="1"/>
    <row r="2598" s="125" customFormat="1"/>
    <row r="2599" s="125" customFormat="1"/>
    <row r="2600" s="125" customFormat="1"/>
    <row r="2601" s="125" customFormat="1"/>
    <row r="2602" s="125" customFormat="1"/>
    <row r="2603" s="125" customFormat="1"/>
    <row r="2604" s="125" customFormat="1"/>
    <row r="2605" s="125" customFormat="1"/>
    <row r="2606" s="125" customFormat="1"/>
    <row r="2607" s="125" customFormat="1"/>
    <row r="2608" s="125" customFormat="1"/>
    <row r="2609" s="125" customFormat="1"/>
    <row r="2610" s="125" customFormat="1"/>
    <row r="2611" s="125" customFormat="1"/>
    <row r="2612" s="125" customFormat="1"/>
    <row r="2613" s="125" customFormat="1"/>
    <row r="2614" s="125" customFormat="1"/>
    <row r="2615" s="125" customFormat="1"/>
    <row r="2616" s="125" customFormat="1"/>
    <row r="2617" s="125" customFormat="1"/>
    <row r="2618" s="125" customFormat="1"/>
    <row r="2619" s="125" customFormat="1"/>
    <row r="2620" s="125" customFormat="1"/>
    <row r="2621" s="125" customFormat="1"/>
    <row r="2622" s="125" customFormat="1"/>
    <row r="2623" s="125" customFormat="1"/>
    <row r="2624" s="125" customFormat="1"/>
    <row r="2625" s="125" customFormat="1"/>
    <row r="2626" s="125" customFormat="1"/>
    <row r="2627" s="125" customFormat="1"/>
    <row r="2628" s="125" customFormat="1"/>
    <row r="2629" s="125" customFormat="1"/>
    <row r="2630" s="125" customFormat="1"/>
    <row r="2631" s="125" customFormat="1"/>
    <row r="2632" s="125" customFormat="1"/>
    <row r="2633" s="125" customFormat="1"/>
    <row r="2634" s="125" customFormat="1"/>
    <row r="2635" s="125" customFormat="1"/>
    <row r="2636" s="125" customFormat="1"/>
    <row r="2637" s="125" customFormat="1"/>
    <row r="2638" s="125" customFormat="1"/>
    <row r="2639" s="125" customFormat="1"/>
    <row r="2640" s="125" customFormat="1"/>
    <row r="2641" s="125" customFormat="1"/>
    <row r="2642" s="125" customFormat="1"/>
    <row r="2643" s="125" customFormat="1"/>
    <row r="2644" s="125" customFormat="1"/>
    <row r="2645" s="125" customFormat="1"/>
    <row r="2646" s="125" customFormat="1"/>
    <row r="2647" s="125" customFormat="1"/>
    <row r="2648" s="125" customFormat="1"/>
    <row r="2649" s="125" customFormat="1"/>
    <row r="2650" s="125" customFormat="1"/>
    <row r="2651" s="125" customFormat="1"/>
    <row r="2652" s="125" customFormat="1"/>
    <row r="2653" s="125" customFormat="1"/>
    <row r="2654" s="125" customFormat="1"/>
    <row r="2655" s="125" customFormat="1"/>
    <row r="2656" s="125" customFormat="1"/>
    <row r="2657" s="125" customFormat="1"/>
    <row r="2658" s="125" customFormat="1"/>
    <row r="2659" s="125" customFormat="1"/>
    <row r="2660" s="125" customFormat="1"/>
    <row r="2661" s="125" customFormat="1"/>
    <row r="2662" s="125" customFormat="1"/>
    <row r="2663" s="125" customFormat="1"/>
    <row r="2664" s="125" customFormat="1"/>
    <row r="2665" s="125" customFormat="1"/>
    <row r="2666" s="125" customFormat="1"/>
    <row r="2667" s="125" customFormat="1"/>
    <row r="2668" s="125" customFormat="1"/>
    <row r="2669" s="125" customFormat="1"/>
    <row r="2670" s="125" customFormat="1"/>
    <row r="2671" s="125" customFormat="1"/>
    <row r="2672" s="125" customFormat="1"/>
    <row r="2673" s="125" customFormat="1"/>
    <row r="2674" s="125" customFormat="1"/>
    <row r="2675" s="125" customFormat="1"/>
    <row r="2676" s="125" customFormat="1"/>
    <row r="2677" s="125" customFormat="1"/>
    <row r="2678" s="125" customFormat="1"/>
    <row r="2679" s="125" customFormat="1"/>
  </sheetData>
  <sheetProtection algorithmName="SHA-512" hashValue="diYR3E7cRYNPhv0mX0F5ru65USH0qrwivgHspSMN5uT7Y4khrzZWkyya7wfAMvMpluCHV5xnrLdkZT2fHlI25A==" saltValue="DzYWDp6cimIoVDutkjMa0Q==" spinCount="100000" sheet="1" selectLockedCells="1"/>
  <mergeCells count="24">
    <mergeCell ref="C10:F10"/>
    <mergeCell ref="I10:L10"/>
    <mergeCell ref="C7:F7"/>
    <mergeCell ref="I7:L7"/>
    <mergeCell ref="B5:F5"/>
    <mergeCell ref="G5:L5"/>
    <mergeCell ref="C6:F6"/>
    <mergeCell ref="I6:L6"/>
    <mergeCell ref="C3:L3"/>
    <mergeCell ref="C14:F14"/>
    <mergeCell ref="F39:G39"/>
    <mergeCell ref="J40:J41"/>
    <mergeCell ref="K40:K41"/>
    <mergeCell ref="C11:F11"/>
    <mergeCell ref="I11:L11"/>
    <mergeCell ref="C12:F12"/>
    <mergeCell ref="I12:L12"/>
    <mergeCell ref="C13:F13"/>
    <mergeCell ref="G13:H13"/>
    <mergeCell ref="I13:L13"/>
    <mergeCell ref="C8:F8"/>
    <mergeCell ref="I8:L8"/>
    <mergeCell ref="C9:F9"/>
    <mergeCell ref="I9:L9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D52AE-702B-48FD-97D7-C5BE5E2E90D2}">
  <sheetPr codeName="Tabelle10"/>
  <dimension ref="A1:K4586"/>
  <sheetViews>
    <sheetView zoomScale="125" workbookViewId="0">
      <selection activeCell="J4341" sqref="J4341"/>
    </sheetView>
  </sheetViews>
  <sheetFormatPr defaultColWidth="11.42578125" defaultRowHeight="15"/>
  <cols>
    <col min="1" max="1" width="21.28515625" customWidth="1"/>
    <col min="2" max="2" width="54.42578125" customWidth="1"/>
    <col min="4" max="4" width="21.28515625" customWidth="1"/>
    <col min="7" max="7" width="11.7109375" bestFit="1" customWidth="1"/>
    <col min="9" max="9" width="25.140625" customWidth="1"/>
    <col min="10" max="10" width="23.28515625" style="636" customWidth="1"/>
  </cols>
  <sheetData>
    <row r="1" spans="1:11">
      <c r="A1" t="s">
        <v>1219</v>
      </c>
      <c r="B1" t="s">
        <v>1220</v>
      </c>
      <c r="C1" t="s">
        <v>1221</v>
      </c>
      <c r="D1" t="s">
        <v>1219</v>
      </c>
      <c r="E1" t="s">
        <v>1222</v>
      </c>
      <c r="F1" t="s">
        <v>1223</v>
      </c>
      <c r="G1" t="s">
        <v>1224</v>
      </c>
      <c r="H1" t="s">
        <v>1225</v>
      </c>
      <c r="J1" s="636" t="s">
        <v>1226</v>
      </c>
      <c r="K1" t="s">
        <v>1227</v>
      </c>
    </row>
    <row r="2" spans="1:11">
      <c r="A2">
        <v>70005</v>
      </c>
      <c r="B2" s="46" t="str">
        <f t="shared" ref="B2:B33" si="0">J2&amp;"."&amp;K2</f>
        <v>BP.VW.00001.M10.ST.ST.10005</v>
      </c>
      <c r="C2">
        <f t="shared" ref="C2:C65" si="1">SUM(G2:H2)</f>
        <v>0</v>
      </c>
      <c r="D2">
        <v>70005</v>
      </c>
      <c r="E2">
        <f>_xlfn.XLOOKUP(J2,'wall volumes'!R:R,'wall volumes'!D:D)</f>
        <v>1024</v>
      </c>
      <c r="H2">
        <f>_xlfn.XLOOKUP(J2,'wall volumes'!R:R,'wall volumes'!G:G)</f>
        <v>0</v>
      </c>
      <c r="J2" s="636" t="s">
        <v>199</v>
      </c>
      <c r="K2">
        <v>10005</v>
      </c>
    </row>
    <row r="3" spans="1:11">
      <c r="A3">
        <v>70005</v>
      </c>
      <c r="B3" s="46" t="str">
        <f t="shared" si="0"/>
        <v>BP.VW.00002.M10.ST.ST.10005</v>
      </c>
      <c r="C3">
        <f t="shared" si="1"/>
        <v>0</v>
      </c>
      <c r="D3">
        <v>70005</v>
      </c>
      <c r="E3">
        <f>_xlfn.XLOOKUP(J3,'wall volumes'!R:R,'wall volumes'!D:D)</f>
        <v>397</v>
      </c>
      <c r="H3">
        <f>_xlfn.XLOOKUP(J3,'wall volumes'!R:R,'wall volumes'!G:G)</f>
        <v>0</v>
      </c>
      <c r="J3" s="636" t="s">
        <v>204</v>
      </c>
      <c r="K3">
        <v>10005</v>
      </c>
    </row>
    <row r="4" spans="1:11">
      <c r="A4">
        <v>70005</v>
      </c>
      <c r="B4" s="46" t="str">
        <f t="shared" si="0"/>
        <v>BP.VW.00003.M10.ST.ST.10005</v>
      </c>
      <c r="C4">
        <f t="shared" si="1"/>
        <v>0</v>
      </c>
      <c r="D4">
        <v>70005</v>
      </c>
      <c r="E4">
        <f>_xlfn.XLOOKUP(J4,'wall volumes'!R:R,'wall volumes'!D:D)</f>
        <v>296</v>
      </c>
      <c r="H4">
        <f>_xlfn.XLOOKUP(J4,'wall volumes'!R:R,'wall volumes'!G:G)</f>
        <v>0</v>
      </c>
      <c r="J4" s="636" t="s">
        <v>209</v>
      </c>
      <c r="K4">
        <v>10005</v>
      </c>
    </row>
    <row r="5" spans="1:11">
      <c r="A5">
        <v>70005</v>
      </c>
      <c r="B5" s="46" t="str">
        <f t="shared" si="0"/>
        <v>BP.VW.00004.M10.ST.ST.10005</v>
      </c>
      <c r="C5">
        <f t="shared" si="1"/>
        <v>0</v>
      </c>
      <c r="D5">
        <v>70005</v>
      </c>
      <c r="E5">
        <f>_xlfn.XLOOKUP(J5,'wall volumes'!R:R,'wall volumes'!D:D)</f>
        <v>257</v>
      </c>
      <c r="H5">
        <f>_xlfn.XLOOKUP(J5,'wall volumes'!R:R,'wall volumes'!G:G)</f>
        <v>0</v>
      </c>
      <c r="J5" s="636" t="s">
        <v>214</v>
      </c>
      <c r="K5">
        <v>10005</v>
      </c>
    </row>
    <row r="6" spans="1:11">
      <c r="A6">
        <v>70005</v>
      </c>
      <c r="B6" s="46" t="str">
        <f t="shared" si="0"/>
        <v>BP.VW.00005.M10.ST.ST.10005</v>
      </c>
      <c r="C6">
        <f t="shared" si="1"/>
        <v>0</v>
      </c>
      <c r="D6">
        <v>70005</v>
      </c>
      <c r="E6">
        <f>_xlfn.XLOOKUP(J6,'wall volumes'!R:R,'wall volumes'!D:D)</f>
        <v>101</v>
      </c>
      <c r="H6">
        <f>_xlfn.XLOOKUP(J6,'wall volumes'!R:R,'wall volumes'!G:G)</f>
        <v>0</v>
      </c>
      <c r="J6" s="636" t="s">
        <v>219</v>
      </c>
      <c r="K6">
        <v>10005</v>
      </c>
    </row>
    <row r="7" spans="1:11">
      <c r="A7">
        <v>70005</v>
      </c>
      <c r="B7" s="46" t="str">
        <f t="shared" si="0"/>
        <v>BP.VW.00006.M10.ST.ST.10005</v>
      </c>
      <c r="C7">
        <f t="shared" si="1"/>
        <v>0</v>
      </c>
      <c r="D7">
        <v>70005</v>
      </c>
      <c r="E7">
        <f>_xlfn.XLOOKUP(J7,'wall volumes'!R:R,'wall volumes'!D:D)</f>
        <v>99</v>
      </c>
      <c r="H7">
        <f>_xlfn.XLOOKUP(J7,'wall volumes'!R:R,'wall volumes'!G:G)</f>
        <v>0</v>
      </c>
      <c r="J7" s="636" t="s">
        <v>224</v>
      </c>
      <c r="K7">
        <v>10005</v>
      </c>
    </row>
    <row r="8" spans="1:11">
      <c r="A8">
        <v>70005</v>
      </c>
      <c r="B8" s="46" t="str">
        <f t="shared" si="0"/>
        <v>BP.VW.00007.M10.ST.ST.10005</v>
      </c>
      <c r="C8">
        <f t="shared" si="1"/>
        <v>0</v>
      </c>
      <c r="D8">
        <v>70005</v>
      </c>
      <c r="E8">
        <f>_xlfn.XLOOKUP(J8,'wall volumes'!R:R,'wall volumes'!D:D)</f>
        <v>557</v>
      </c>
      <c r="H8">
        <f>_xlfn.XLOOKUP(J8,'wall volumes'!R:R,'wall volumes'!G:G)</f>
        <v>0</v>
      </c>
      <c r="J8" s="636" t="s">
        <v>229</v>
      </c>
      <c r="K8">
        <v>10005</v>
      </c>
    </row>
    <row r="9" spans="1:11">
      <c r="A9">
        <v>70005</v>
      </c>
      <c r="B9" s="46" t="str">
        <f t="shared" si="0"/>
        <v>BP.VW.00008.M10.ST.ST.10005</v>
      </c>
      <c r="C9">
        <f t="shared" si="1"/>
        <v>0</v>
      </c>
      <c r="D9">
        <v>70005</v>
      </c>
      <c r="E9">
        <f>_xlfn.XLOOKUP(J9,'wall volumes'!R:R,'wall volumes'!D:D)</f>
        <v>176</v>
      </c>
      <c r="H9">
        <f>_xlfn.XLOOKUP(J9,'wall volumes'!R:R,'wall volumes'!G:G)</f>
        <v>0</v>
      </c>
      <c r="J9" s="636" t="s">
        <v>234</v>
      </c>
      <c r="K9">
        <v>10005</v>
      </c>
    </row>
    <row r="10" spans="1:11">
      <c r="A10">
        <v>70005</v>
      </c>
      <c r="B10" s="46" t="str">
        <f t="shared" si="0"/>
        <v>BP.VW.00009.M10.ST.ST.10005</v>
      </c>
      <c r="C10">
        <f t="shared" si="1"/>
        <v>0</v>
      </c>
      <c r="D10">
        <v>70005</v>
      </c>
      <c r="E10">
        <f>_xlfn.XLOOKUP(J10,'wall volumes'!R:R,'wall volumes'!D:D)</f>
        <v>370</v>
      </c>
      <c r="H10">
        <f>_xlfn.XLOOKUP(J10,'wall volumes'!R:R,'wall volumes'!G:G)</f>
        <v>0</v>
      </c>
      <c r="J10" s="636" t="s">
        <v>238</v>
      </c>
      <c r="K10">
        <v>10005</v>
      </c>
    </row>
    <row r="11" spans="1:11">
      <c r="A11">
        <v>70005</v>
      </c>
      <c r="B11" s="46" t="str">
        <f t="shared" si="0"/>
        <v>BP.VW.00010.M10.ST.ST.10005</v>
      </c>
      <c r="C11">
        <f t="shared" si="1"/>
        <v>0</v>
      </c>
      <c r="D11">
        <v>70005</v>
      </c>
      <c r="E11">
        <f>_xlfn.XLOOKUP(J11,'wall volumes'!R:R,'wall volumes'!D:D)</f>
        <v>276</v>
      </c>
      <c r="H11">
        <f>_xlfn.XLOOKUP(J11,'wall volumes'!R:R,'wall volumes'!G:G)</f>
        <v>0</v>
      </c>
      <c r="J11" s="636" t="s">
        <v>243</v>
      </c>
      <c r="K11">
        <v>10005</v>
      </c>
    </row>
    <row r="12" spans="1:11">
      <c r="A12">
        <v>70005</v>
      </c>
      <c r="B12" s="46" t="str">
        <f t="shared" si="0"/>
        <v>BP.VW.00011.M10.ST.ST.10005</v>
      </c>
      <c r="C12">
        <f t="shared" si="1"/>
        <v>0</v>
      </c>
      <c r="D12">
        <v>70005</v>
      </c>
      <c r="E12">
        <f>_xlfn.XLOOKUP(J12,'wall volumes'!R:R,'wall volumes'!D:D)</f>
        <v>141</v>
      </c>
      <c r="H12">
        <f>_xlfn.XLOOKUP(J12,'wall volumes'!R:R,'wall volumes'!G:G)</f>
        <v>0</v>
      </c>
      <c r="J12" s="636" t="s">
        <v>248</v>
      </c>
      <c r="K12">
        <v>10005</v>
      </c>
    </row>
    <row r="13" spans="1:11">
      <c r="A13">
        <v>70005</v>
      </c>
      <c r="B13" s="46" t="str">
        <f t="shared" si="0"/>
        <v>BP.VW.00012.M10.ST.ST.10005</v>
      </c>
      <c r="C13">
        <f t="shared" si="1"/>
        <v>0</v>
      </c>
      <c r="D13">
        <v>70005</v>
      </c>
      <c r="E13">
        <f>_xlfn.XLOOKUP(J13,'wall volumes'!R:R,'wall volumes'!D:D)</f>
        <v>99</v>
      </c>
      <c r="H13">
        <f>_xlfn.XLOOKUP(J13,'wall volumes'!R:R,'wall volumes'!G:G)</f>
        <v>0</v>
      </c>
      <c r="J13" s="636" t="s">
        <v>253</v>
      </c>
      <c r="K13">
        <v>10005</v>
      </c>
    </row>
    <row r="14" spans="1:11">
      <c r="A14">
        <v>70005</v>
      </c>
      <c r="B14" s="46" t="str">
        <f t="shared" si="0"/>
        <v>BP.VW.00013.M10.ST.ST.10005</v>
      </c>
      <c r="C14">
        <f t="shared" si="1"/>
        <v>0</v>
      </c>
      <c r="D14">
        <v>70005</v>
      </c>
      <c r="E14">
        <f>_xlfn.XLOOKUP(J14,'wall volumes'!R:R,'wall volumes'!D:D)</f>
        <v>166</v>
      </c>
      <c r="H14">
        <f>_xlfn.XLOOKUP(J14,'wall volumes'!R:R,'wall volumes'!G:G)</f>
        <v>0</v>
      </c>
      <c r="J14" s="636" t="s">
        <v>258</v>
      </c>
      <c r="K14">
        <v>10005</v>
      </c>
    </row>
    <row r="15" spans="1:11">
      <c r="A15">
        <v>70005</v>
      </c>
      <c r="B15" s="46" t="str">
        <f t="shared" si="0"/>
        <v>BP.VW.00014.M10.ST.ST.10005</v>
      </c>
      <c r="C15">
        <f t="shared" si="1"/>
        <v>0</v>
      </c>
      <c r="D15">
        <v>70005</v>
      </c>
      <c r="E15">
        <f>_xlfn.XLOOKUP(J15,'wall volumes'!R:R,'wall volumes'!D:D)</f>
        <v>129</v>
      </c>
      <c r="H15">
        <f>_xlfn.XLOOKUP(J15,'wall volumes'!R:R,'wall volumes'!G:G)</f>
        <v>0</v>
      </c>
      <c r="J15" s="636" t="s">
        <v>263</v>
      </c>
      <c r="K15">
        <v>10005</v>
      </c>
    </row>
    <row r="16" spans="1:11">
      <c r="A16">
        <v>70005</v>
      </c>
      <c r="B16" s="46" t="str">
        <f t="shared" si="0"/>
        <v>BP.VW.00015.M10.ST.ST.10005</v>
      </c>
      <c r="C16">
        <f t="shared" si="1"/>
        <v>0</v>
      </c>
      <c r="D16">
        <v>70005</v>
      </c>
      <c r="E16">
        <f>_xlfn.XLOOKUP(J16,'wall volumes'!R:R,'wall volumes'!D:D)</f>
        <v>80</v>
      </c>
      <c r="H16">
        <f>_xlfn.XLOOKUP(J16,'wall volumes'!R:R,'wall volumes'!G:G)</f>
        <v>0</v>
      </c>
      <c r="J16" s="636" t="s">
        <v>267</v>
      </c>
      <c r="K16">
        <v>10005</v>
      </c>
    </row>
    <row r="17" spans="1:11">
      <c r="A17">
        <v>70005</v>
      </c>
      <c r="B17" s="46" t="str">
        <f t="shared" si="0"/>
        <v>BP.VW.00016.M10.ST.ST.10005</v>
      </c>
      <c r="C17">
        <f t="shared" si="1"/>
        <v>0</v>
      </c>
      <c r="D17">
        <v>70005</v>
      </c>
      <c r="E17">
        <f>_xlfn.XLOOKUP(J17,'wall volumes'!R:R,'wall volumes'!D:D)</f>
        <v>66</v>
      </c>
      <c r="H17">
        <f>_xlfn.XLOOKUP(J17,'wall volumes'!R:R,'wall volumes'!G:G)</f>
        <v>0</v>
      </c>
      <c r="J17" s="636" t="s">
        <v>272</v>
      </c>
      <c r="K17">
        <v>10005</v>
      </c>
    </row>
    <row r="18" spans="1:11">
      <c r="A18">
        <v>70005</v>
      </c>
      <c r="B18" s="46" t="str">
        <f t="shared" si="0"/>
        <v>BP.VW.00001.M10.ST.ST.10014</v>
      </c>
      <c r="C18">
        <f t="shared" si="1"/>
        <v>0</v>
      </c>
      <c r="D18">
        <v>70005</v>
      </c>
      <c r="E18">
        <f>_xlfn.XLOOKUP(J18,'wall volumes'!R:R,'wall volumes'!D:D)</f>
        <v>1024</v>
      </c>
      <c r="H18">
        <f>_xlfn.XLOOKUP(J18,'wall volumes'!R:R,'wall volumes'!H:H)</f>
        <v>0</v>
      </c>
      <c r="J18" s="636" t="s">
        <v>199</v>
      </c>
      <c r="K18">
        <v>10014</v>
      </c>
    </row>
    <row r="19" spans="1:11">
      <c r="A19">
        <v>70005</v>
      </c>
      <c r="B19" s="46" t="str">
        <f t="shared" si="0"/>
        <v>BP.VW.00002.M10.ST.ST.10014</v>
      </c>
      <c r="C19">
        <f t="shared" si="1"/>
        <v>0</v>
      </c>
      <c r="D19">
        <v>70005</v>
      </c>
      <c r="E19">
        <f>_xlfn.XLOOKUP(J19,'wall volumes'!R:R,'wall volumes'!D:D)</f>
        <v>397</v>
      </c>
      <c r="H19">
        <f>_xlfn.XLOOKUP(J19,'wall volumes'!R:R,'wall volumes'!H:H)</f>
        <v>0</v>
      </c>
      <c r="J19" s="636" t="s">
        <v>204</v>
      </c>
      <c r="K19">
        <v>10014</v>
      </c>
    </row>
    <row r="20" spans="1:11">
      <c r="A20">
        <v>70005</v>
      </c>
      <c r="B20" s="46" t="str">
        <f t="shared" si="0"/>
        <v>BP.VW.00003.M10.ST.ST.10014</v>
      </c>
      <c r="C20">
        <f t="shared" si="1"/>
        <v>0</v>
      </c>
      <c r="D20">
        <v>70005</v>
      </c>
      <c r="E20">
        <f>_xlfn.XLOOKUP(J20,'wall volumes'!R:R,'wall volumes'!D:D)</f>
        <v>296</v>
      </c>
      <c r="H20">
        <f>_xlfn.XLOOKUP(J20,'wall volumes'!R:R,'wall volumes'!H:H)</f>
        <v>0</v>
      </c>
      <c r="J20" s="636" t="s">
        <v>209</v>
      </c>
      <c r="K20">
        <v>10014</v>
      </c>
    </row>
    <row r="21" spans="1:11">
      <c r="A21">
        <v>70005</v>
      </c>
      <c r="B21" s="46" t="str">
        <f t="shared" si="0"/>
        <v>BP.VW.00004.M10.ST.ST.10014</v>
      </c>
      <c r="C21">
        <f t="shared" si="1"/>
        <v>0</v>
      </c>
      <c r="D21">
        <v>70005</v>
      </c>
      <c r="E21">
        <f>_xlfn.XLOOKUP(J21,'wall volumes'!R:R,'wall volumes'!D:D)</f>
        <v>257</v>
      </c>
      <c r="H21">
        <f>_xlfn.XLOOKUP(J21,'wall volumes'!R:R,'wall volumes'!H:H)</f>
        <v>0</v>
      </c>
      <c r="J21" s="636" t="s">
        <v>214</v>
      </c>
      <c r="K21">
        <v>10014</v>
      </c>
    </row>
    <row r="22" spans="1:11">
      <c r="A22">
        <v>70005</v>
      </c>
      <c r="B22" s="46" t="str">
        <f t="shared" si="0"/>
        <v>BP.VW.00005.M10.ST.ST.10014</v>
      </c>
      <c r="C22">
        <f t="shared" si="1"/>
        <v>0</v>
      </c>
      <c r="D22">
        <v>70005</v>
      </c>
      <c r="E22">
        <f>_xlfn.XLOOKUP(J22,'wall volumes'!R:R,'wall volumes'!D:D)</f>
        <v>101</v>
      </c>
      <c r="H22">
        <f>_xlfn.XLOOKUP(J22,'wall volumes'!R:R,'wall volumes'!H:H)</f>
        <v>0</v>
      </c>
      <c r="J22" s="636" t="s">
        <v>219</v>
      </c>
      <c r="K22">
        <v>10014</v>
      </c>
    </row>
    <row r="23" spans="1:11">
      <c r="A23">
        <v>70005</v>
      </c>
      <c r="B23" s="46" t="str">
        <f t="shared" si="0"/>
        <v>BP.VW.00006.M10.ST.ST.10014</v>
      </c>
      <c r="C23">
        <f t="shared" si="1"/>
        <v>0</v>
      </c>
      <c r="D23">
        <v>70005</v>
      </c>
      <c r="E23">
        <f>_xlfn.XLOOKUP(J23,'wall volumes'!R:R,'wall volumes'!D:D)</f>
        <v>99</v>
      </c>
      <c r="H23">
        <f>_xlfn.XLOOKUP(J23,'wall volumes'!R:R,'wall volumes'!H:H)</f>
        <v>0</v>
      </c>
      <c r="J23" s="636" t="s">
        <v>224</v>
      </c>
      <c r="K23">
        <v>10014</v>
      </c>
    </row>
    <row r="24" spans="1:11">
      <c r="A24">
        <v>70005</v>
      </c>
      <c r="B24" s="46" t="str">
        <f t="shared" si="0"/>
        <v>BP.VW.00007.M10.ST.ST.10014</v>
      </c>
      <c r="C24">
        <f t="shared" si="1"/>
        <v>0</v>
      </c>
      <c r="D24">
        <v>70005</v>
      </c>
      <c r="E24">
        <f>_xlfn.XLOOKUP(J24,'wall volumes'!R:R,'wall volumes'!D:D)</f>
        <v>557</v>
      </c>
      <c r="H24">
        <f>_xlfn.XLOOKUP(J24,'wall volumes'!R:R,'wall volumes'!H:H)</f>
        <v>0</v>
      </c>
      <c r="J24" s="636" t="s">
        <v>229</v>
      </c>
      <c r="K24">
        <v>10014</v>
      </c>
    </row>
    <row r="25" spans="1:11">
      <c r="A25">
        <v>70005</v>
      </c>
      <c r="B25" s="46" t="str">
        <f t="shared" si="0"/>
        <v>BP.VW.00008.M10.ST.ST.10014</v>
      </c>
      <c r="C25">
        <f t="shared" si="1"/>
        <v>0</v>
      </c>
      <c r="D25">
        <v>70005</v>
      </c>
      <c r="E25">
        <f>_xlfn.XLOOKUP(J25,'wall volumes'!R:R,'wall volumes'!D:D)</f>
        <v>176</v>
      </c>
      <c r="H25">
        <f>_xlfn.XLOOKUP(J25,'wall volumes'!R:R,'wall volumes'!H:H)</f>
        <v>0</v>
      </c>
      <c r="J25" s="636" t="s">
        <v>234</v>
      </c>
      <c r="K25">
        <v>10014</v>
      </c>
    </row>
    <row r="26" spans="1:11">
      <c r="A26">
        <v>70005</v>
      </c>
      <c r="B26" s="46" t="str">
        <f t="shared" si="0"/>
        <v>BP.VW.00009.M10.ST.ST.10014</v>
      </c>
      <c r="C26">
        <f t="shared" si="1"/>
        <v>0</v>
      </c>
      <c r="D26">
        <v>70005</v>
      </c>
      <c r="E26">
        <f>_xlfn.XLOOKUP(J26,'wall volumes'!R:R,'wall volumes'!D:D)</f>
        <v>370</v>
      </c>
      <c r="H26">
        <f>_xlfn.XLOOKUP(J26,'wall volumes'!R:R,'wall volumes'!H:H)</f>
        <v>0</v>
      </c>
      <c r="J26" s="636" t="s">
        <v>238</v>
      </c>
      <c r="K26">
        <v>10014</v>
      </c>
    </row>
    <row r="27" spans="1:11">
      <c r="A27">
        <v>70005</v>
      </c>
      <c r="B27" s="46" t="str">
        <f t="shared" si="0"/>
        <v>BP.VW.00010.M10.ST.ST.10014</v>
      </c>
      <c r="C27">
        <f t="shared" si="1"/>
        <v>0</v>
      </c>
      <c r="D27">
        <v>70005</v>
      </c>
      <c r="E27">
        <f>_xlfn.XLOOKUP(J27,'wall volumes'!R:R,'wall volumes'!D:D)</f>
        <v>276</v>
      </c>
      <c r="H27">
        <f>_xlfn.XLOOKUP(J27,'wall volumes'!R:R,'wall volumes'!H:H)</f>
        <v>0</v>
      </c>
      <c r="J27" s="636" t="s">
        <v>243</v>
      </c>
      <c r="K27">
        <v>10014</v>
      </c>
    </row>
    <row r="28" spans="1:11">
      <c r="A28">
        <v>70005</v>
      </c>
      <c r="B28" s="46" t="str">
        <f t="shared" si="0"/>
        <v>BP.VW.00011.M10.ST.ST.10014</v>
      </c>
      <c r="C28">
        <f t="shared" si="1"/>
        <v>0</v>
      </c>
      <c r="D28">
        <v>70005</v>
      </c>
      <c r="E28">
        <f>_xlfn.XLOOKUP(J28,'wall volumes'!R:R,'wall volumes'!D:D)</f>
        <v>141</v>
      </c>
      <c r="H28">
        <f>_xlfn.XLOOKUP(J28,'wall volumes'!R:R,'wall volumes'!H:H)</f>
        <v>0</v>
      </c>
      <c r="J28" s="636" t="s">
        <v>248</v>
      </c>
      <c r="K28">
        <v>10014</v>
      </c>
    </row>
    <row r="29" spans="1:11">
      <c r="A29">
        <v>70005</v>
      </c>
      <c r="B29" s="46" t="str">
        <f t="shared" si="0"/>
        <v>BP.VW.00012.M10.ST.ST.10014</v>
      </c>
      <c r="C29">
        <f t="shared" si="1"/>
        <v>0</v>
      </c>
      <c r="D29">
        <v>70005</v>
      </c>
      <c r="E29">
        <f>_xlfn.XLOOKUP(J29,'wall volumes'!R:R,'wall volumes'!D:D)</f>
        <v>99</v>
      </c>
      <c r="H29">
        <f>_xlfn.XLOOKUP(J29,'wall volumes'!R:R,'wall volumes'!H:H)</f>
        <v>0</v>
      </c>
      <c r="J29" s="636" t="s">
        <v>253</v>
      </c>
      <c r="K29">
        <v>10014</v>
      </c>
    </row>
    <row r="30" spans="1:11">
      <c r="A30">
        <v>70005</v>
      </c>
      <c r="B30" s="46" t="str">
        <f t="shared" si="0"/>
        <v>BP.VW.00013.M10.ST.ST.10014</v>
      </c>
      <c r="C30">
        <f t="shared" si="1"/>
        <v>0</v>
      </c>
      <c r="D30">
        <v>70005</v>
      </c>
      <c r="E30">
        <f>_xlfn.XLOOKUP(J30,'wall volumes'!R:R,'wall volumes'!D:D)</f>
        <v>166</v>
      </c>
      <c r="H30">
        <f>_xlfn.XLOOKUP(J30,'wall volumes'!R:R,'wall volumes'!H:H)</f>
        <v>0</v>
      </c>
      <c r="J30" s="636" t="s">
        <v>258</v>
      </c>
      <c r="K30">
        <v>10014</v>
      </c>
    </row>
    <row r="31" spans="1:11">
      <c r="A31">
        <v>70005</v>
      </c>
      <c r="B31" s="46" t="str">
        <f t="shared" si="0"/>
        <v>BP.VW.00014.M10.ST.ST.10014</v>
      </c>
      <c r="C31">
        <f t="shared" si="1"/>
        <v>0</v>
      </c>
      <c r="D31">
        <v>70005</v>
      </c>
      <c r="E31">
        <f>_xlfn.XLOOKUP(J31,'wall volumes'!R:R,'wall volumes'!D:D)</f>
        <v>129</v>
      </c>
      <c r="H31">
        <f>_xlfn.XLOOKUP(J31,'wall volumes'!R:R,'wall volumes'!H:H)</f>
        <v>0</v>
      </c>
      <c r="J31" s="636" t="s">
        <v>263</v>
      </c>
      <c r="K31">
        <v>10014</v>
      </c>
    </row>
    <row r="32" spans="1:11">
      <c r="A32">
        <v>70005</v>
      </c>
      <c r="B32" s="46" t="str">
        <f t="shared" si="0"/>
        <v>BP.VW.00015.M10.ST.ST.10014</v>
      </c>
      <c r="C32">
        <f t="shared" si="1"/>
        <v>0</v>
      </c>
      <c r="D32">
        <v>70005</v>
      </c>
      <c r="E32">
        <f>_xlfn.XLOOKUP(J32,'wall volumes'!R:R,'wall volumes'!D:D)</f>
        <v>80</v>
      </c>
      <c r="H32">
        <f>_xlfn.XLOOKUP(J32,'wall volumes'!R:R,'wall volumes'!H:H)</f>
        <v>0</v>
      </c>
      <c r="J32" s="636" t="s">
        <v>267</v>
      </c>
      <c r="K32">
        <v>10014</v>
      </c>
    </row>
    <row r="33" spans="1:11">
      <c r="A33">
        <v>70005</v>
      </c>
      <c r="B33" s="46" t="str">
        <f t="shared" si="0"/>
        <v>BP.VW.00016.M10.ST.ST.10014</v>
      </c>
      <c r="C33">
        <f t="shared" si="1"/>
        <v>0</v>
      </c>
      <c r="D33">
        <v>70005</v>
      </c>
      <c r="E33">
        <f>_xlfn.XLOOKUP(J33,'wall volumes'!R:R,'wall volumes'!D:D)</f>
        <v>66</v>
      </c>
      <c r="H33">
        <f>_xlfn.XLOOKUP(J33,'wall volumes'!R:R,'wall volumes'!H:H)</f>
        <v>0</v>
      </c>
      <c r="J33" s="636" t="s">
        <v>272</v>
      </c>
      <c r="K33">
        <v>10014</v>
      </c>
    </row>
    <row r="34" spans="1:11">
      <c r="A34">
        <v>70005</v>
      </c>
      <c r="B34" s="46" t="str">
        <f t="shared" ref="B34:B65" si="2">J34&amp;"."&amp;K34</f>
        <v>BP.VW.00001.M10.ST.ST.10025</v>
      </c>
      <c r="C34">
        <f t="shared" si="1"/>
        <v>0</v>
      </c>
      <c r="D34">
        <v>70005</v>
      </c>
      <c r="E34">
        <f>_xlfn.XLOOKUP(J34,'wall volumes'!R:R,'wall volumes'!D:D)</f>
        <v>1024</v>
      </c>
      <c r="H34">
        <f>_xlfn.XLOOKUP(J34,'wall volumes'!R:R,'wall volumes'!I:I)</f>
        <v>0</v>
      </c>
      <c r="J34" s="636" t="s">
        <v>199</v>
      </c>
      <c r="K34">
        <v>10025</v>
      </c>
    </row>
    <row r="35" spans="1:11">
      <c r="A35">
        <v>70005</v>
      </c>
      <c r="B35" s="46" t="str">
        <f t="shared" si="2"/>
        <v>BP.VW.00002.M10.ST.ST.10025</v>
      </c>
      <c r="C35">
        <f t="shared" si="1"/>
        <v>0</v>
      </c>
      <c r="D35">
        <v>70005</v>
      </c>
      <c r="E35">
        <f>_xlfn.XLOOKUP(J35,'wall volumes'!R:R,'wall volumes'!D:D)</f>
        <v>397</v>
      </c>
      <c r="H35">
        <f>_xlfn.XLOOKUP(J35,'wall volumes'!R:R,'wall volumes'!I:I)</f>
        <v>0</v>
      </c>
      <c r="J35" s="636" t="s">
        <v>204</v>
      </c>
      <c r="K35">
        <v>10025</v>
      </c>
    </row>
    <row r="36" spans="1:11">
      <c r="A36">
        <v>70005</v>
      </c>
      <c r="B36" s="46" t="str">
        <f t="shared" si="2"/>
        <v>BP.VW.00003.M10.ST.ST.10025</v>
      </c>
      <c r="C36">
        <f t="shared" si="1"/>
        <v>0</v>
      </c>
      <c r="D36">
        <v>70005</v>
      </c>
      <c r="E36">
        <f>_xlfn.XLOOKUP(J36,'wall volumes'!R:R,'wall volumes'!D:D)</f>
        <v>296</v>
      </c>
      <c r="H36">
        <f>_xlfn.XLOOKUP(J36,'wall volumes'!R:R,'wall volumes'!I:I)</f>
        <v>0</v>
      </c>
      <c r="J36" s="636" t="s">
        <v>209</v>
      </c>
      <c r="K36">
        <v>10025</v>
      </c>
    </row>
    <row r="37" spans="1:11">
      <c r="A37">
        <v>70005</v>
      </c>
      <c r="B37" s="46" t="str">
        <f t="shared" si="2"/>
        <v>BP.VW.00004.M10.ST.ST.10025</v>
      </c>
      <c r="C37">
        <f t="shared" si="1"/>
        <v>0</v>
      </c>
      <c r="D37">
        <v>70005</v>
      </c>
      <c r="E37">
        <f>_xlfn.XLOOKUP(J37,'wall volumes'!R:R,'wall volumes'!D:D)</f>
        <v>257</v>
      </c>
      <c r="H37">
        <f>_xlfn.XLOOKUP(J37,'wall volumes'!R:R,'wall volumes'!I:I)</f>
        <v>0</v>
      </c>
      <c r="J37" s="636" t="s">
        <v>214</v>
      </c>
      <c r="K37">
        <v>10025</v>
      </c>
    </row>
    <row r="38" spans="1:11">
      <c r="A38">
        <v>70005</v>
      </c>
      <c r="B38" s="46" t="str">
        <f t="shared" si="2"/>
        <v>BP.VW.00005.M10.ST.ST.10025</v>
      </c>
      <c r="C38">
        <f t="shared" si="1"/>
        <v>0</v>
      </c>
      <c r="D38">
        <v>70005</v>
      </c>
      <c r="E38">
        <f>_xlfn.XLOOKUP(J38,'wall volumes'!R:R,'wall volumes'!D:D)</f>
        <v>101</v>
      </c>
      <c r="H38">
        <f>_xlfn.XLOOKUP(J38,'wall volumes'!R:R,'wall volumes'!I:I)</f>
        <v>0</v>
      </c>
      <c r="J38" s="636" t="s">
        <v>219</v>
      </c>
      <c r="K38">
        <v>10025</v>
      </c>
    </row>
    <row r="39" spans="1:11">
      <c r="A39">
        <v>70005</v>
      </c>
      <c r="B39" s="46" t="str">
        <f t="shared" si="2"/>
        <v>BP.VW.00006.M10.ST.ST.10025</v>
      </c>
      <c r="C39">
        <f t="shared" si="1"/>
        <v>0</v>
      </c>
      <c r="D39">
        <v>70005</v>
      </c>
      <c r="E39">
        <f>_xlfn.XLOOKUP(J39,'wall volumes'!R:R,'wall volumes'!D:D)</f>
        <v>99</v>
      </c>
      <c r="H39">
        <f>_xlfn.XLOOKUP(J39,'wall volumes'!R:R,'wall volumes'!I:I)</f>
        <v>0</v>
      </c>
      <c r="J39" s="636" t="s">
        <v>224</v>
      </c>
      <c r="K39">
        <v>10025</v>
      </c>
    </row>
    <row r="40" spans="1:11">
      <c r="A40">
        <v>70005</v>
      </c>
      <c r="B40" s="46" t="str">
        <f t="shared" si="2"/>
        <v>BP.VW.00007.M10.ST.ST.10025</v>
      </c>
      <c r="C40">
        <f t="shared" si="1"/>
        <v>0</v>
      </c>
      <c r="D40">
        <v>70005</v>
      </c>
      <c r="E40">
        <f>_xlfn.XLOOKUP(J40,'wall volumes'!R:R,'wall volumes'!D:D)</f>
        <v>557</v>
      </c>
      <c r="H40">
        <f>_xlfn.XLOOKUP(J40,'wall volumes'!R:R,'wall volumes'!I:I)</f>
        <v>0</v>
      </c>
      <c r="J40" s="636" t="s">
        <v>229</v>
      </c>
      <c r="K40">
        <v>10025</v>
      </c>
    </row>
    <row r="41" spans="1:11">
      <c r="A41">
        <v>70005</v>
      </c>
      <c r="B41" s="46" t="str">
        <f t="shared" si="2"/>
        <v>BP.VW.00008.M10.ST.ST.10025</v>
      </c>
      <c r="C41">
        <f t="shared" si="1"/>
        <v>0</v>
      </c>
      <c r="D41">
        <v>70005</v>
      </c>
      <c r="E41">
        <f>_xlfn.XLOOKUP(J41,'wall volumes'!R:R,'wall volumes'!D:D)</f>
        <v>176</v>
      </c>
      <c r="H41">
        <f>_xlfn.XLOOKUP(J41,'wall volumes'!R:R,'wall volumes'!I:I)</f>
        <v>0</v>
      </c>
      <c r="J41" s="636" t="s">
        <v>234</v>
      </c>
      <c r="K41">
        <v>10025</v>
      </c>
    </row>
    <row r="42" spans="1:11">
      <c r="A42">
        <v>70005</v>
      </c>
      <c r="B42" s="46" t="str">
        <f t="shared" si="2"/>
        <v>BP.VW.00009.M10.ST.ST.10025</v>
      </c>
      <c r="C42">
        <f t="shared" si="1"/>
        <v>0</v>
      </c>
      <c r="D42">
        <v>70005</v>
      </c>
      <c r="E42">
        <f>_xlfn.XLOOKUP(J42,'wall volumes'!R:R,'wall volumes'!D:D)</f>
        <v>370</v>
      </c>
      <c r="H42">
        <f>_xlfn.XLOOKUP(J42,'wall volumes'!R:R,'wall volumes'!I:I)</f>
        <v>0</v>
      </c>
      <c r="J42" s="636" t="s">
        <v>238</v>
      </c>
      <c r="K42">
        <v>10025</v>
      </c>
    </row>
    <row r="43" spans="1:11">
      <c r="A43">
        <v>70005</v>
      </c>
      <c r="B43" s="46" t="str">
        <f t="shared" si="2"/>
        <v>BP.VW.00010.M10.ST.ST.10025</v>
      </c>
      <c r="C43">
        <f t="shared" si="1"/>
        <v>0</v>
      </c>
      <c r="D43">
        <v>70005</v>
      </c>
      <c r="E43">
        <f>_xlfn.XLOOKUP(J43,'wall volumes'!R:R,'wall volumes'!D:D)</f>
        <v>276</v>
      </c>
      <c r="H43">
        <f>_xlfn.XLOOKUP(J43,'wall volumes'!R:R,'wall volumes'!I:I)</f>
        <v>0</v>
      </c>
      <c r="J43" s="636" t="s">
        <v>243</v>
      </c>
      <c r="K43">
        <v>10025</v>
      </c>
    </row>
    <row r="44" spans="1:11">
      <c r="A44">
        <v>70005</v>
      </c>
      <c r="B44" s="46" t="str">
        <f t="shared" si="2"/>
        <v>BP.VW.00011.M10.ST.ST.10025</v>
      </c>
      <c r="C44">
        <f t="shared" si="1"/>
        <v>0</v>
      </c>
      <c r="D44">
        <v>70005</v>
      </c>
      <c r="E44">
        <f>_xlfn.XLOOKUP(J44,'wall volumes'!R:R,'wall volumes'!D:D)</f>
        <v>141</v>
      </c>
      <c r="H44">
        <f>_xlfn.XLOOKUP(J44,'wall volumes'!R:R,'wall volumes'!I:I)</f>
        <v>0</v>
      </c>
      <c r="J44" s="636" t="s">
        <v>248</v>
      </c>
      <c r="K44">
        <v>10025</v>
      </c>
    </row>
    <row r="45" spans="1:11">
      <c r="A45">
        <v>70005</v>
      </c>
      <c r="B45" s="46" t="str">
        <f t="shared" si="2"/>
        <v>BP.VW.00012.M10.ST.ST.10025</v>
      </c>
      <c r="C45">
        <f t="shared" si="1"/>
        <v>0</v>
      </c>
      <c r="D45">
        <v>70005</v>
      </c>
      <c r="E45">
        <f>_xlfn.XLOOKUP(J45,'wall volumes'!R:R,'wall volumes'!D:D)</f>
        <v>99</v>
      </c>
      <c r="H45">
        <f>_xlfn.XLOOKUP(J45,'wall volumes'!R:R,'wall volumes'!I:I)</f>
        <v>0</v>
      </c>
      <c r="J45" s="636" t="s">
        <v>253</v>
      </c>
      <c r="K45">
        <v>10025</v>
      </c>
    </row>
    <row r="46" spans="1:11">
      <c r="A46">
        <v>70005</v>
      </c>
      <c r="B46" s="46" t="str">
        <f t="shared" si="2"/>
        <v>BP.VW.00013.M10.ST.ST.10025</v>
      </c>
      <c r="C46">
        <f t="shared" si="1"/>
        <v>0</v>
      </c>
      <c r="D46">
        <v>70005</v>
      </c>
      <c r="E46">
        <f>_xlfn.XLOOKUP(J46,'wall volumes'!R:R,'wall volumes'!D:D)</f>
        <v>166</v>
      </c>
      <c r="H46">
        <f>_xlfn.XLOOKUP(J46,'wall volumes'!R:R,'wall volumes'!I:I)</f>
        <v>0</v>
      </c>
      <c r="J46" s="636" t="s">
        <v>258</v>
      </c>
      <c r="K46">
        <v>10025</v>
      </c>
    </row>
    <row r="47" spans="1:11">
      <c r="A47">
        <v>70005</v>
      </c>
      <c r="B47" s="46" t="str">
        <f t="shared" si="2"/>
        <v>BP.VW.00014.M10.ST.ST.10025</v>
      </c>
      <c r="C47">
        <f t="shared" si="1"/>
        <v>0</v>
      </c>
      <c r="D47">
        <v>70005</v>
      </c>
      <c r="E47">
        <f>_xlfn.XLOOKUP(J47,'wall volumes'!R:R,'wall volumes'!D:D)</f>
        <v>129</v>
      </c>
      <c r="H47">
        <f>_xlfn.XLOOKUP(J47,'wall volumes'!R:R,'wall volumes'!I:I)</f>
        <v>0</v>
      </c>
      <c r="J47" s="636" t="s">
        <v>263</v>
      </c>
      <c r="K47">
        <v>10025</v>
      </c>
    </row>
    <row r="48" spans="1:11">
      <c r="A48">
        <v>70005</v>
      </c>
      <c r="B48" s="46" t="str">
        <f t="shared" si="2"/>
        <v>BP.VW.00015.M10.ST.ST.10025</v>
      </c>
      <c r="C48">
        <f t="shared" si="1"/>
        <v>0</v>
      </c>
      <c r="D48">
        <v>70005</v>
      </c>
      <c r="E48">
        <f>_xlfn.XLOOKUP(J48,'wall volumes'!R:R,'wall volumes'!D:D)</f>
        <v>80</v>
      </c>
      <c r="H48">
        <f>_xlfn.XLOOKUP(J48,'wall volumes'!R:R,'wall volumes'!I:I)</f>
        <v>0</v>
      </c>
      <c r="J48" s="636" t="s">
        <v>267</v>
      </c>
      <c r="K48">
        <v>10025</v>
      </c>
    </row>
    <row r="49" spans="1:11">
      <c r="A49">
        <v>70005</v>
      </c>
      <c r="B49" s="46" t="str">
        <f t="shared" si="2"/>
        <v>BP.VW.00016.M10.ST.ST.10025</v>
      </c>
      <c r="C49">
        <f t="shared" si="1"/>
        <v>0</v>
      </c>
      <c r="D49">
        <v>70005</v>
      </c>
      <c r="E49">
        <f>_xlfn.XLOOKUP(J49,'wall volumes'!R:R,'wall volumes'!D:D)</f>
        <v>66</v>
      </c>
      <c r="H49">
        <f>_xlfn.XLOOKUP(J49,'wall volumes'!R:R,'wall volumes'!I:I)</f>
        <v>0</v>
      </c>
      <c r="J49" s="636" t="s">
        <v>272</v>
      </c>
      <c r="K49">
        <v>10025</v>
      </c>
    </row>
    <row r="50" spans="1:11">
      <c r="A50">
        <v>70005</v>
      </c>
      <c r="B50" s="46" t="str">
        <f t="shared" si="2"/>
        <v>BP.VW.00001.M10.ST.ST.10035</v>
      </c>
      <c r="C50">
        <f t="shared" si="1"/>
        <v>0</v>
      </c>
      <c r="D50">
        <v>70005</v>
      </c>
      <c r="E50">
        <f>_xlfn.XLOOKUP(J50,'wall volumes'!R:R,'wall volumes'!D:D)</f>
        <v>1024</v>
      </c>
      <c r="H50">
        <f>_xlfn.XLOOKUP(J50,'wall volumes'!R:R,'wall volumes'!J:J)</f>
        <v>0</v>
      </c>
      <c r="J50" s="636" t="s">
        <v>199</v>
      </c>
      <c r="K50">
        <v>10035</v>
      </c>
    </row>
    <row r="51" spans="1:11">
      <c r="A51">
        <v>70005</v>
      </c>
      <c r="B51" s="46" t="str">
        <f t="shared" si="2"/>
        <v>BP.VW.00002.M10.ST.ST.10035</v>
      </c>
      <c r="C51">
        <f t="shared" si="1"/>
        <v>0</v>
      </c>
      <c r="D51">
        <v>70005</v>
      </c>
      <c r="E51">
        <f>_xlfn.XLOOKUP(J51,'wall volumes'!R:R,'wall volumes'!D:D)</f>
        <v>397</v>
      </c>
      <c r="H51">
        <f>_xlfn.XLOOKUP(J51,'wall volumes'!R:R,'wall volumes'!J:J)</f>
        <v>0</v>
      </c>
      <c r="J51" s="636" t="s">
        <v>204</v>
      </c>
      <c r="K51">
        <v>10035</v>
      </c>
    </row>
    <row r="52" spans="1:11">
      <c r="A52">
        <v>70005</v>
      </c>
      <c r="B52" s="46" t="str">
        <f t="shared" si="2"/>
        <v>BP.VW.00003.M10.ST.ST.10035</v>
      </c>
      <c r="C52">
        <f t="shared" si="1"/>
        <v>0</v>
      </c>
      <c r="D52">
        <v>70005</v>
      </c>
      <c r="E52">
        <f>_xlfn.XLOOKUP(J52,'wall volumes'!R:R,'wall volumes'!D:D)</f>
        <v>296</v>
      </c>
      <c r="H52">
        <f>_xlfn.XLOOKUP(J52,'wall volumes'!R:R,'wall volumes'!J:J)</f>
        <v>0</v>
      </c>
      <c r="J52" s="636" t="s">
        <v>209</v>
      </c>
      <c r="K52">
        <v>10035</v>
      </c>
    </row>
    <row r="53" spans="1:11">
      <c r="A53">
        <v>70005</v>
      </c>
      <c r="B53" s="46" t="str">
        <f t="shared" si="2"/>
        <v>BP.VW.00004.M10.ST.ST.10035</v>
      </c>
      <c r="C53">
        <f t="shared" si="1"/>
        <v>0</v>
      </c>
      <c r="D53">
        <v>70005</v>
      </c>
      <c r="E53">
        <f>_xlfn.XLOOKUP(J53,'wall volumes'!R:R,'wall volumes'!D:D)</f>
        <v>257</v>
      </c>
      <c r="H53">
        <f>_xlfn.XLOOKUP(J53,'wall volumes'!R:R,'wall volumes'!J:J)</f>
        <v>0</v>
      </c>
      <c r="J53" s="636" t="s">
        <v>214</v>
      </c>
      <c r="K53">
        <v>10035</v>
      </c>
    </row>
    <row r="54" spans="1:11">
      <c r="A54">
        <v>70005</v>
      </c>
      <c r="B54" s="46" t="str">
        <f t="shared" si="2"/>
        <v>BP.VW.00005.M10.ST.ST.10035</v>
      </c>
      <c r="C54">
        <f t="shared" si="1"/>
        <v>0</v>
      </c>
      <c r="D54">
        <v>70005</v>
      </c>
      <c r="E54">
        <f>_xlfn.XLOOKUP(J54,'wall volumes'!R:R,'wall volumes'!D:D)</f>
        <v>101</v>
      </c>
      <c r="H54">
        <f>_xlfn.XLOOKUP(J54,'wall volumes'!R:R,'wall volumes'!J:J)</f>
        <v>0</v>
      </c>
      <c r="J54" s="636" t="s">
        <v>219</v>
      </c>
      <c r="K54">
        <v>10035</v>
      </c>
    </row>
    <row r="55" spans="1:11">
      <c r="A55">
        <v>70005</v>
      </c>
      <c r="B55" s="46" t="str">
        <f t="shared" si="2"/>
        <v>BP.VW.00006.M10.ST.ST.10035</v>
      </c>
      <c r="C55">
        <f t="shared" si="1"/>
        <v>0</v>
      </c>
      <c r="D55">
        <v>70005</v>
      </c>
      <c r="E55">
        <f>_xlfn.XLOOKUP(J55,'wall volumes'!R:R,'wall volumes'!D:D)</f>
        <v>99</v>
      </c>
      <c r="H55">
        <f>_xlfn.XLOOKUP(J55,'wall volumes'!R:R,'wall volumes'!J:J)</f>
        <v>0</v>
      </c>
      <c r="J55" s="636" t="s">
        <v>224</v>
      </c>
      <c r="K55">
        <v>10035</v>
      </c>
    </row>
    <row r="56" spans="1:11">
      <c r="A56">
        <v>70005</v>
      </c>
      <c r="B56" s="46" t="str">
        <f t="shared" si="2"/>
        <v>BP.VW.00007.M10.ST.ST.10035</v>
      </c>
      <c r="C56">
        <f t="shared" si="1"/>
        <v>0</v>
      </c>
      <c r="D56">
        <v>70005</v>
      </c>
      <c r="E56">
        <f>_xlfn.XLOOKUP(J56,'wall volumes'!R:R,'wall volumes'!D:D)</f>
        <v>557</v>
      </c>
      <c r="H56">
        <f>_xlfn.XLOOKUP(J56,'wall volumes'!R:R,'wall volumes'!J:J)</f>
        <v>0</v>
      </c>
      <c r="J56" s="636" t="s">
        <v>229</v>
      </c>
      <c r="K56">
        <v>10035</v>
      </c>
    </row>
    <row r="57" spans="1:11">
      <c r="A57">
        <v>70005</v>
      </c>
      <c r="B57" s="46" t="str">
        <f t="shared" si="2"/>
        <v>BP.VW.00008.M10.ST.ST.10035</v>
      </c>
      <c r="C57">
        <f t="shared" si="1"/>
        <v>0</v>
      </c>
      <c r="D57">
        <v>70005</v>
      </c>
      <c r="E57">
        <f>_xlfn.XLOOKUP(J57,'wall volumes'!R:R,'wall volumes'!D:D)</f>
        <v>176</v>
      </c>
      <c r="H57">
        <f>_xlfn.XLOOKUP(J57,'wall volumes'!R:R,'wall volumes'!J:J)</f>
        <v>0</v>
      </c>
      <c r="J57" s="636" t="s">
        <v>234</v>
      </c>
      <c r="K57">
        <v>10035</v>
      </c>
    </row>
    <row r="58" spans="1:11">
      <c r="A58">
        <v>70005</v>
      </c>
      <c r="B58" s="46" t="str">
        <f t="shared" si="2"/>
        <v>BP.VW.00009.M10.ST.ST.10035</v>
      </c>
      <c r="C58">
        <f t="shared" si="1"/>
        <v>0</v>
      </c>
      <c r="D58">
        <v>70005</v>
      </c>
      <c r="E58">
        <f>_xlfn.XLOOKUP(J58,'wall volumes'!R:R,'wall volumes'!D:D)</f>
        <v>370</v>
      </c>
      <c r="H58">
        <f>_xlfn.XLOOKUP(J58,'wall volumes'!R:R,'wall volumes'!J:J)</f>
        <v>0</v>
      </c>
      <c r="J58" s="636" t="s">
        <v>238</v>
      </c>
      <c r="K58">
        <v>10035</v>
      </c>
    </row>
    <row r="59" spans="1:11">
      <c r="A59">
        <v>70005</v>
      </c>
      <c r="B59" s="46" t="str">
        <f t="shared" si="2"/>
        <v>BP.VW.00010.M10.ST.ST.10035</v>
      </c>
      <c r="C59">
        <f t="shared" si="1"/>
        <v>0</v>
      </c>
      <c r="D59">
        <v>70005</v>
      </c>
      <c r="E59">
        <f>_xlfn.XLOOKUP(J59,'wall volumes'!R:R,'wall volumes'!D:D)</f>
        <v>276</v>
      </c>
      <c r="H59">
        <f>_xlfn.XLOOKUP(J59,'wall volumes'!R:R,'wall volumes'!J:J)</f>
        <v>0</v>
      </c>
      <c r="J59" s="636" t="s">
        <v>243</v>
      </c>
      <c r="K59">
        <v>10035</v>
      </c>
    </row>
    <row r="60" spans="1:11">
      <c r="A60">
        <v>70005</v>
      </c>
      <c r="B60" s="46" t="str">
        <f t="shared" si="2"/>
        <v>BP.VW.00011.M10.ST.ST.10035</v>
      </c>
      <c r="C60">
        <f t="shared" si="1"/>
        <v>0</v>
      </c>
      <c r="D60">
        <v>70005</v>
      </c>
      <c r="E60">
        <f>_xlfn.XLOOKUP(J60,'wall volumes'!R:R,'wall volumes'!D:D)</f>
        <v>141</v>
      </c>
      <c r="H60">
        <f>_xlfn.XLOOKUP(J60,'wall volumes'!R:R,'wall volumes'!J:J)</f>
        <v>0</v>
      </c>
      <c r="J60" s="636" t="s">
        <v>248</v>
      </c>
      <c r="K60">
        <v>10035</v>
      </c>
    </row>
    <row r="61" spans="1:11">
      <c r="A61">
        <v>70005</v>
      </c>
      <c r="B61" s="46" t="str">
        <f t="shared" si="2"/>
        <v>BP.VW.00012.M10.ST.ST.10035</v>
      </c>
      <c r="C61">
        <f t="shared" si="1"/>
        <v>0</v>
      </c>
      <c r="D61">
        <v>70005</v>
      </c>
      <c r="E61">
        <f>_xlfn.XLOOKUP(J61,'wall volumes'!R:R,'wall volumes'!D:D)</f>
        <v>99</v>
      </c>
      <c r="H61">
        <f>_xlfn.XLOOKUP(J61,'wall volumes'!R:R,'wall volumes'!J:J)</f>
        <v>0</v>
      </c>
      <c r="J61" s="636" t="s">
        <v>253</v>
      </c>
      <c r="K61">
        <v>10035</v>
      </c>
    </row>
    <row r="62" spans="1:11">
      <c r="A62">
        <v>70005</v>
      </c>
      <c r="B62" s="46" t="str">
        <f t="shared" si="2"/>
        <v>BP.VW.00013.M10.ST.ST.10035</v>
      </c>
      <c r="C62">
        <f t="shared" si="1"/>
        <v>0</v>
      </c>
      <c r="D62">
        <v>70005</v>
      </c>
      <c r="E62">
        <f>_xlfn.XLOOKUP(J62,'wall volumes'!R:R,'wall volumes'!D:D)</f>
        <v>166</v>
      </c>
      <c r="H62">
        <f>_xlfn.XLOOKUP(J62,'wall volumes'!R:R,'wall volumes'!J:J)</f>
        <v>0</v>
      </c>
      <c r="J62" s="636" t="s">
        <v>258</v>
      </c>
      <c r="K62">
        <v>10035</v>
      </c>
    </row>
    <row r="63" spans="1:11">
      <c r="A63">
        <v>70005</v>
      </c>
      <c r="B63" s="46" t="str">
        <f t="shared" si="2"/>
        <v>BP.VW.00014.M10.ST.ST.10035</v>
      </c>
      <c r="C63">
        <f t="shared" si="1"/>
        <v>0</v>
      </c>
      <c r="D63">
        <v>70005</v>
      </c>
      <c r="E63">
        <f>_xlfn.XLOOKUP(J63,'wall volumes'!R:R,'wall volumes'!D:D)</f>
        <v>129</v>
      </c>
      <c r="H63">
        <f>_xlfn.XLOOKUP(J63,'wall volumes'!R:R,'wall volumes'!J:J)</f>
        <v>0</v>
      </c>
      <c r="J63" s="636" t="s">
        <v>263</v>
      </c>
      <c r="K63">
        <v>10035</v>
      </c>
    </row>
    <row r="64" spans="1:11">
      <c r="A64">
        <v>70005</v>
      </c>
      <c r="B64" s="46" t="str">
        <f t="shared" si="2"/>
        <v>BP.VW.00015.M10.ST.ST.10035</v>
      </c>
      <c r="C64">
        <f t="shared" si="1"/>
        <v>0</v>
      </c>
      <c r="D64">
        <v>70005</v>
      </c>
      <c r="E64">
        <f>_xlfn.XLOOKUP(J64,'wall volumes'!R:R,'wall volumes'!D:D)</f>
        <v>80</v>
      </c>
      <c r="H64">
        <f>_xlfn.XLOOKUP(J64,'wall volumes'!R:R,'wall volumes'!J:J)</f>
        <v>0</v>
      </c>
      <c r="J64" s="636" t="s">
        <v>267</v>
      </c>
      <c r="K64">
        <v>10035</v>
      </c>
    </row>
    <row r="65" spans="1:11">
      <c r="A65">
        <v>70005</v>
      </c>
      <c r="B65" s="46" t="str">
        <f t="shared" si="2"/>
        <v>BP.VW.00016.M10.ST.ST.10035</v>
      </c>
      <c r="C65">
        <f t="shared" si="1"/>
        <v>0</v>
      </c>
      <c r="D65">
        <v>70005</v>
      </c>
      <c r="E65">
        <f>_xlfn.XLOOKUP(J65,'wall volumes'!R:R,'wall volumes'!D:D)</f>
        <v>66</v>
      </c>
      <c r="H65">
        <f>_xlfn.XLOOKUP(J65,'wall volumes'!R:R,'wall volumes'!J:J)</f>
        <v>0</v>
      </c>
      <c r="J65" s="636" t="s">
        <v>272</v>
      </c>
      <c r="K65">
        <v>10035</v>
      </c>
    </row>
    <row r="66" spans="1:11">
      <c r="A66">
        <v>70005</v>
      </c>
      <c r="B66" s="46" t="str">
        <f t="shared" ref="B66:B97" si="3">J66&amp;"."&amp;K66</f>
        <v>BP.VW.00001.M10.ST.ST.10054</v>
      </c>
      <c r="C66">
        <f t="shared" ref="C66:C129" si="4">SUM(G66:H66)</f>
        <v>0</v>
      </c>
      <c r="D66">
        <v>70005</v>
      </c>
      <c r="E66">
        <f>_xlfn.XLOOKUP(J66,'wall volumes'!R:R,'wall volumes'!D:D)</f>
        <v>1024</v>
      </c>
      <c r="H66">
        <f>_xlfn.XLOOKUP(J66,'wall volumes'!R:R,'wall volumes'!K:K)</f>
        <v>0</v>
      </c>
      <c r="J66" s="636" t="s">
        <v>199</v>
      </c>
      <c r="K66">
        <v>10054</v>
      </c>
    </row>
    <row r="67" spans="1:11">
      <c r="A67">
        <v>70005</v>
      </c>
      <c r="B67" s="46" t="str">
        <f t="shared" si="3"/>
        <v>BP.VW.00002.M10.ST.ST.10054</v>
      </c>
      <c r="C67">
        <f t="shared" si="4"/>
        <v>0</v>
      </c>
      <c r="D67">
        <v>70005</v>
      </c>
      <c r="E67">
        <f>_xlfn.XLOOKUP(J67,'wall volumes'!R:R,'wall volumes'!D:D)</f>
        <v>397</v>
      </c>
      <c r="H67">
        <f>_xlfn.XLOOKUP(J67,'wall volumes'!R:R,'wall volumes'!K:K)</f>
        <v>0</v>
      </c>
      <c r="J67" s="636" t="s">
        <v>204</v>
      </c>
      <c r="K67">
        <v>10054</v>
      </c>
    </row>
    <row r="68" spans="1:11">
      <c r="A68">
        <v>70005</v>
      </c>
      <c r="B68" s="46" t="str">
        <f t="shared" si="3"/>
        <v>BP.VW.00003.M10.ST.ST.10054</v>
      </c>
      <c r="C68">
        <f t="shared" si="4"/>
        <v>0</v>
      </c>
      <c r="D68">
        <v>70005</v>
      </c>
      <c r="E68">
        <f>_xlfn.XLOOKUP(J68,'wall volumes'!R:R,'wall volumes'!D:D)</f>
        <v>296</v>
      </c>
      <c r="H68">
        <f>_xlfn.XLOOKUP(J68,'wall volumes'!R:R,'wall volumes'!K:K)</f>
        <v>0</v>
      </c>
      <c r="J68" s="636" t="s">
        <v>209</v>
      </c>
      <c r="K68">
        <v>10054</v>
      </c>
    </row>
    <row r="69" spans="1:11">
      <c r="A69">
        <v>70005</v>
      </c>
      <c r="B69" s="46" t="str">
        <f t="shared" si="3"/>
        <v>BP.VW.00004.M10.ST.ST.10054</v>
      </c>
      <c r="C69">
        <f t="shared" si="4"/>
        <v>0</v>
      </c>
      <c r="D69">
        <v>70005</v>
      </c>
      <c r="E69">
        <f>_xlfn.XLOOKUP(J69,'wall volumes'!R:R,'wall volumes'!D:D)</f>
        <v>257</v>
      </c>
      <c r="H69">
        <f>_xlfn.XLOOKUP(J69,'wall volumes'!R:R,'wall volumes'!K:K)</f>
        <v>0</v>
      </c>
      <c r="J69" s="636" t="s">
        <v>214</v>
      </c>
      <c r="K69">
        <v>10054</v>
      </c>
    </row>
    <row r="70" spans="1:11">
      <c r="A70">
        <v>70005</v>
      </c>
      <c r="B70" s="46" t="str">
        <f t="shared" si="3"/>
        <v>BP.VW.00005.M10.ST.ST.10054</v>
      </c>
      <c r="C70">
        <f t="shared" si="4"/>
        <v>0</v>
      </c>
      <c r="D70">
        <v>70005</v>
      </c>
      <c r="E70">
        <f>_xlfn.XLOOKUP(J70,'wall volumes'!R:R,'wall volumes'!D:D)</f>
        <v>101</v>
      </c>
      <c r="H70">
        <f>_xlfn.XLOOKUP(J70,'wall volumes'!R:R,'wall volumes'!K:K)</f>
        <v>0</v>
      </c>
      <c r="J70" s="636" t="s">
        <v>219</v>
      </c>
      <c r="K70">
        <v>10054</v>
      </c>
    </row>
    <row r="71" spans="1:11">
      <c r="A71">
        <v>70005</v>
      </c>
      <c r="B71" s="46" t="str">
        <f t="shared" si="3"/>
        <v>BP.VW.00006.M10.ST.ST.10054</v>
      </c>
      <c r="C71">
        <f t="shared" si="4"/>
        <v>0</v>
      </c>
      <c r="D71">
        <v>70005</v>
      </c>
      <c r="E71">
        <f>_xlfn.XLOOKUP(J71,'wall volumes'!R:R,'wall volumes'!D:D)</f>
        <v>99</v>
      </c>
      <c r="H71">
        <f>_xlfn.XLOOKUP(J71,'wall volumes'!R:R,'wall volumes'!K:K)</f>
        <v>0</v>
      </c>
      <c r="J71" s="636" t="s">
        <v>224</v>
      </c>
      <c r="K71">
        <v>10054</v>
      </c>
    </row>
    <row r="72" spans="1:11">
      <c r="A72">
        <v>70005</v>
      </c>
      <c r="B72" s="46" t="str">
        <f t="shared" si="3"/>
        <v>BP.VW.00007.M10.ST.ST.10054</v>
      </c>
      <c r="C72">
        <f t="shared" si="4"/>
        <v>0</v>
      </c>
      <c r="D72">
        <v>70005</v>
      </c>
      <c r="E72">
        <f>_xlfn.XLOOKUP(J72,'wall volumes'!R:R,'wall volumes'!D:D)</f>
        <v>557</v>
      </c>
      <c r="H72">
        <f>_xlfn.XLOOKUP(J72,'wall volumes'!R:R,'wall volumes'!K:K)</f>
        <v>0</v>
      </c>
      <c r="J72" s="636" t="s">
        <v>229</v>
      </c>
      <c r="K72">
        <v>10054</v>
      </c>
    </row>
    <row r="73" spans="1:11">
      <c r="A73">
        <v>70005</v>
      </c>
      <c r="B73" s="46" t="str">
        <f t="shared" si="3"/>
        <v>BP.VW.00008.M10.ST.ST.10054</v>
      </c>
      <c r="C73">
        <f t="shared" si="4"/>
        <v>0</v>
      </c>
      <c r="D73">
        <v>70005</v>
      </c>
      <c r="E73">
        <f>_xlfn.XLOOKUP(J73,'wall volumes'!R:R,'wall volumes'!D:D)</f>
        <v>176</v>
      </c>
      <c r="H73">
        <f>_xlfn.XLOOKUP(J73,'wall volumes'!R:R,'wall volumes'!K:K)</f>
        <v>0</v>
      </c>
      <c r="J73" s="636" t="s">
        <v>234</v>
      </c>
      <c r="K73">
        <v>10054</v>
      </c>
    </row>
    <row r="74" spans="1:11">
      <c r="A74">
        <v>70005</v>
      </c>
      <c r="B74" s="46" t="str">
        <f t="shared" si="3"/>
        <v>BP.VW.00009.M10.ST.ST.10054</v>
      </c>
      <c r="C74">
        <f t="shared" si="4"/>
        <v>0</v>
      </c>
      <c r="D74">
        <v>70005</v>
      </c>
      <c r="E74">
        <f>_xlfn.XLOOKUP(J74,'wall volumes'!R:R,'wall volumes'!D:D)</f>
        <v>370</v>
      </c>
      <c r="H74">
        <f>_xlfn.XLOOKUP(J74,'wall volumes'!R:R,'wall volumes'!K:K)</f>
        <v>0</v>
      </c>
      <c r="J74" s="636" t="s">
        <v>238</v>
      </c>
      <c r="K74">
        <v>10054</v>
      </c>
    </row>
    <row r="75" spans="1:11">
      <c r="A75">
        <v>70005</v>
      </c>
      <c r="B75" s="46" t="str">
        <f t="shared" si="3"/>
        <v>BP.VW.00010.M10.ST.ST.10054</v>
      </c>
      <c r="C75">
        <f t="shared" si="4"/>
        <v>0</v>
      </c>
      <c r="D75">
        <v>70005</v>
      </c>
      <c r="E75">
        <f>_xlfn.XLOOKUP(J75,'wall volumes'!R:R,'wall volumes'!D:D)</f>
        <v>276</v>
      </c>
      <c r="H75">
        <f>_xlfn.XLOOKUP(J75,'wall volumes'!R:R,'wall volumes'!K:K)</f>
        <v>0</v>
      </c>
      <c r="J75" s="636" t="s">
        <v>243</v>
      </c>
      <c r="K75">
        <v>10054</v>
      </c>
    </row>
    <row r="76" spans="1:11">
      <c r="A76">
        <v>70005</v>
      </c>
      <c r="B76" s="46" t="str">
        <f t="shared" si="3"/>
        <v>BP.VW.00011.M10.ST.ST.10054</v>
      </c>
      <c r="C76">
        <f t="shared" si="4"/>
        <v>0</v>
      </c>
      <c r="D76">
        <v>70005</v>
      </c>
      <c r="E76">
        <f>_xlfn.XLOOKUP(J76,'wall volumes'!R:R,'wall volumes'!D:D)</f>
        <v>141</v>
      </c>
      <c r="H76">
        <f>_xlfn.XLOOKUP(J76,'wall volumes'!R:R,'wall volumes'!K:K)</f>
        <v>0</v>
      </c>
      <c r="J76" s="636" t="s">
        <v>248</v>
      </c>
      <c r="K76">
        <v>10054</v>
      </c>
    </row>
    <row r="77" spans="1:11">
      <c r="A77">
        <v>70005</v>
      </c>
      <c r="B77" s="46" t="str">
        <f t="shared" si="3"/>
        <v>BP.VW.00012.M10.ST.ST.10054</v>
      </c>
      <c r="C77">
        <f t="shared" si="4"/>
        <v>0</v>
      </c>
      <c r="D77">
        <v>70005</v>
      </c>
      <c r="E77">
        <f>_xlfn.XLOOKUP(J77,'wall volumes'!R:R,'wall volumes'!D:D)</f>
        <v>99</v>
      </c>
      <c r="H77">
        <f>_xlfn.XLOOKUP(J77,'wall volumes'!R:R,'wall volumes'!K:K)</f>
        <v>0</v>
      </c>
      <c r="J77" s="636" t="s">
        <v>253</v>
      </c>
      <c r="K77">
        <v>10054</v>
      </c>
    </row>
    <row r="78" spans="1:11">
      <c r="A78">
        <v>70005</v>
      </c>
      <c r="B78" s="46" t="str">
        <f t="shared" si="3"/>
        <v>BP.VW.00013.M10.ST.ST.10054</v>
      </c>
      <c r="C78">
        <f t="shared" si="4"/>
        <v>0</v>
      </c>
      <c r="D78">
        <v>70005</v>
      </c>
      <c r="E78">
        <f>_xlfn.XLOOKUP(J78,'wall volumes'!R:R,'wall volumes'!D:D)</f>
        <v>166</v>
      </c>
      <c r="H78">
        <f>_xlfn.XLOOKUP(J78,'wall volumes'!R:R,'wall volumes'!K:K)</f>
        <v>0</v>
      </c>
      <c r="J78" s="636" t="s">
        <v>258</v>
      </c>
      <c r="K78">
        <v>10054</v>
      </c>
    </row>
    <row r="79" spans="1:11">
      <c r="A79">
        <v>70005</v>
      </c>
      <c r="B79" s="46" t="str">
        <f t="shared" si="3"/>
        <v>BP.VW.00014.M10.ST.ST.10054</v>
      </c>
      <c r="C79">
        <f t="shared" si="4"/>
        <v>0</v>
      </c>
      <c r="D79">
        <v>70005</v>
      </c>
      <c r="E79">
        <f>_xlfn.XLOOKUP(J79,'wall volumes'!R:R,'wall volumes'!D:D)</f>
        <v>129</v>
      </c>
      <c r="H79">
        <f>_xlfn.XLOOKUP(J79,'wall volumes'!R:R,'wall volumes'!K:K)</f>
        <v>0</v>
      </c>
      <c r="J79" s="636" t="s">
        <v>263</v>
      </c>
      <c r="K79">
        <v>10054</v>
      </c>
    </row>
    <row r="80" spans="1:11">
      <c r="A80">
        <v>70005</v>
      </c>
      <c r="B80" s="46" t="str">
        <f t="shared" si="3"/>
        <v>BP.VW.00015.M10.ST.ST.10054</v>
      </c>
      <c r="C80">
        <f t="shared" si="4"/>
        <v>0</v>
      </c>
      <c r="D80">
        <v>70005</v>
      </c>
      <c r="E80">
        <f>_xlfn.XLOOKUP(J80,'wall volumes'!R:R,'wall volumes'!D:D)</f>
        <v>80</v>
      </c>
      <c r="H80">
        <f>_xlfn.XLOOKUP(J80,'wall volumes'!R:R,'wall volumes'!K:K)</f>
        <v>0</v>
      </c>
      <c r="J80" s="636" t="s">
        <v>267</v>
      </c>
      <c r="K80">
        <v>10054</v>
      </c>
    </row>
    <row r="81" spans="1:11">
      <c r="A81">
        <v>70005</v>
      </c>
      <c r="B81" s="46" t="str">
        <f t="shared" si="3"/>
        <v>BP.VW.00016.M10.ST.ST.10054</v>
      </c>
      <c r="C81">
        <f t="shared" si="4"/>
        <v>0</v>
      </c>
      <c r="D81">
        <v>70005</v>
      </c>
      <c r="E81">
        <f>_xlfn.XLOOKUP(J81,'wall volumes'!R:R,'wall volumes'!D:D)</f>
        <v>66</v>
      </c>
      <c r="H81">
        <f>_xlfn.XLOOKUP(J81,'wall volumes'!R:R,'wall volumes'!K:K)</f>
        <v>0</v>
      </c>
      <c r="J81" s="636" t="s">
        <v>272</v>
      </c>
      <c r="K81">
        <v>10054</v>
      </c>
    </row>
    <row r="82" spans="1:11">
      <c r="A82">
        <v>70005</v>
      </c>
      <c r="B82" s="46" t="str">
        <f t="shared" si="3"/>
        <v>BP.VW.00001.M10.ST.ST.10063</v>
      </c>
      <c r="C82">
        <f t="shared" si="4"/>
        <v>0</v>
      </c>
      <c r="D82">
        <v>70005</v>
      </c>
      <c r="E82">
        <f>_xlfn.XLOOKUP(J82,'wall volumes'!R:R,'wall volumes'!D:D)</f>
        <v>1024</v>
      </c>
      <c r="H82">
        <f>_xlfn.XLOOKUP(J82,'wall volumes'!R:R,'wall volumes'!L:L)</f>
        <v>0</v>
      </c>
      <c r="J82" s="636" t="s">
        <v>199</v>
      </c>
      <c r="K82">
        <v>10063</v>
      </c>
    </row>
    <row r="83" spans="1:11">
      <c r="A83">
        <v>70005</v>
      </c>
      <c r="B83" s="46" t="str">
        <f t="shared" si="3"/>
        <v>BP.VW.00002.M10.ST.ST.10063</v>
      </c>
      <c r="C83">
        <f t="shared" si="4"/>
        <v>0</v>
      </c>
      <c r="D83">
        <v>70005</v>
      </c>
      <c r="E83">
        <f>_xlfn.XLOOKUP(J83,'wall volumes'!R:R,'wall volumes'!D:D)</f>
        <v>397</v>
      </c>
      <c r="H83">
        <f>_xlfn.XLOOKUP(J83,'wall volumes'!R:R,'wall volumes'!L:L)</f>
        <v>0</v>
      </c>
      <c r="J83" s="636" t="s">
        <v>204</v>
      </c>
      <c r="K83">
        <v>10063</v>
      </c>
    </row>
    <row r="84" spans="1:11">
      <c r="A84">
        <v>70005</v>
      </c>
      <c r="B84" s="46" t="str">
        <f t="shared" si="3"/>
        <v>BP.VW.00003.M10.ST.ST.10063</v>
      </c>
      <c r="C84">
        <f t="shared" si="4"/>
        <v>0</v>
      </c>
      <c r="D84">
        <v>70005</v>
      </c>
      <c r="E84">
        <f>_xlfn.XLOOKUP(J84,'wall volumes'!R:R,'wall volumes'!D:D)</f>
        <v>296</v>
      </c>
      <c r="H84">
        <f>_xlfn.XLOOKUP(J84,'wall volumes'!R:R,'wall volumes'!L:L)</f>
        <v>0</v>
      </c>
      <c r="J84" s="636" t="s">
        <v>209</v>
      </c>
      <c r="K84">
        <v>10063</v>
      </c>
    </row>
    <row r="85" spans="1:11">
      <c r="A85">
        <v>70005</v>
      </c>
      <c r="B85" s="46" t="str">
        <f t="shared" si="3"/>
        <v>BP.VW.00004.M10.ST.ST.10063</v>
      </c>
      <c r="C85">
        <f t="shared" si="4"/>
        <v>0</v>
      </c>
      <c r="D85">
        <v>70005</v>
      </c>
      <c r="E85">
        <f>_xlfn.XLOOKUP(J85,'wall volumes'!R:R,'wall volumes'!D:D)</f>
        <v>257</v>
      </c>
      <c r="H85">
        <f>_xlfn.XLOOKUP(J85,'wall volumes'!R:R,'wall volumes'!L:L)</f>
        <v>0</v>
      </c>
      <c r="J85" s="636" t="s">
        <v>214</v>
      </c>
      <c r="K85">
        <v>10063</v>
      </c>
    </row>
    <row r="86" spans="1:11">
      <c r="A86">
        <v>70005</v>
      </c>
      <c r="B86" s="46" t="str">
        <f t="shared" si="3"/>
        <v>BP.VW.00005.M10.ST.ST.10063</v>
      </c>
      <c r="C86">
        <f t="shared" si="4"/>
        <v>0</v>
      </c>
      <c r="D86">
        <v>70005</v>
      </c>
      <c r="E86">
        <f>_xlfn.XLOOKUP(J86,'wall volumes'!R:R,'wall volumes'!D:D)</f>
        <v>101</v>
      </c>
      <c r="H86">
        <f>_xlfn.XLOOKUP(J86,'wall volumes'!R:R,'wall volumes'!L:L)</f>
        <v>0</v>
      </c>
      <c r="J86" s="636" t="s">
        <v>219</v>
      </c>
      <c r="K86">
        <v>10063</v>
      </c>
    </row>
    <row r="87" spans="1:11">
      <c r="A87">
        <v>70005</v>
      </c>
      <c r="B87" s="46" t="str">
        <f t="shared" si="3"/>
        <v>BP.VW.00006.M10.ST.ST.10063</v>
      </c>
      <c r="C87">
        <f t="shared" si="4"/>
        <v>0</v>
      </c>
      <c r="D87">
        <v>70005</v>
      </c>
      <c r="E87">
        <f>_xlfn.XLOOKUP(J87,'wall volumes'!R:R,'wall volumes'!D:D)</f>
        <v>99</v>
      </c>
      <c r="H87">
        <f>_xlfn.XLOOKUP(J87,'wall volumes'!R:R,'wall volumes'!L:L)</f>
        <v>0</v>
      </c>
      <c r="J87" s="636" t="s">
        <v>224</v>
      </c>
      <c r="K87">
        <v>10063</v>
      </c>
    </row>
    <row r="88" spans="1:11">
      <c r="A88">
        <v>70005</v>
      </c>
      <c r="B88" s="46" t="str">
        <f t="shared" si="3"/>
        <v>BP.VW.00007.M10.ST.ST.10063</v>
      </c>
      <c r="C88">
        <f t="shared" si="4"/>
        <v>0</v>
      </c>
      <c r="D88">
        <v>70005</v>
      </c>
      <c r="E88">
        <f>_xlfn.XLOOKUP(J88,'wall volumes'!R:R,'wall volumes'!D:D)</f>
        <v>557</v>
      </c>
      <c r="H88">
        <f>_xlfn.XLOOKUP(J88,'wall volumes'!R:R,'wall volumes'!L:L)</f>
        <v>0</v>
      </c>
      <c r="J88" s="636" t="s">
        <v>229</v>
      </c>
      <c r="K88">
        <v>10063</v>
      </c>
    </row>
    <row r="89" spans="1:11">
      <c r="A89">
        <v>70005</v>
      </c>
      <c r="B89" s="46" t="str">
        <f t="shared" si="3"/>
        <v>BP.VW.00008.M10.ST.ST.10063</v>
      </c>
      <c r="C89">
        <f t="shared" si="4"/>
        <v>0</v>
      </c>
      <c r="D89">
        <v>70005</v>
      </c>
      <c r="E89">
        <f>_xlfn.XLOOKUP(J89,'wall volumes'!R:R,'wall volumes'!D:D)</f>
        <v>176</v>
      </c>
      <c r="H89">
        <f>_xlfn.XLOOKUP(J89,'wall volumes'!R:R,'wall volumes'!L:L)</f>
        <v>0</v>
      </c>
      <c r="J89" s="636" t="s">
        <v>234</v>
      </c>
      <c r="K89">
        <v>10063</v>
      </c>
    </row>
    <row r="90" spans="1:11">
      <c r="A90">
        <v>70005</v>
      </c>
      <c r="B90" s="46" t="str">
        <f t="shared" si="3"/>
        <v>BP.VW.00009.M10.ST.ST.10063</v>
      </c>
      <c r="C90">
        <f t="shared" si="4"/>
        <v>0</v>
      </c>
      <c r="D90">
        <v>70005</v>
      </c>
      <c r="E90">
        <f>_xlfn.XLOOKUP(J90,'wall volumes'!R:R,'wall volumes'!D:D)</f>
        <v>370</v>
      </c>
      <c r="H90">
        <f>_xlfn.XLOOKUP(J90,'wall volumes'!R:R,'wall volumes'!L:L)</f>
        <v>0</v>
      </c>
      <c r="J90" s="636" t="s">
        <v>238</v>
      </c>
      <c r="K90">
        <v>10063</v>
      </c>
    </row>
    <row r="91" spans="1:11">
      <c r="A91">
        <v>70005</v>
      </c>
      <c r="B91" s="46" t="str">
        <f t="shared" si="3"/>
        <v>BP.VW.00010.M10.ST.ST.10063</v>
      </c>
      <c r="C91">
        <f t="shared" si="4"/>
        <v>0</v>
      </c>
      <c r="D91">
        <v>70005</v>
      </c>
      <c r="E91">
        <f>_xlfn.XLOOKUP(J91,'wall volumes'!R:R,'wall volumes'!D:D)</f>
        <v>276</v>
      </c>
      <c r="H91">
        <f>_xlfn.XLOOKUP(J91,'wall volumes'!R:R,'wall volumes'!L:L)</f>
        <v>0</v>
      </c>
      <c r="J91" s="636" t="s">
        <v>243</v>
      </c>
      <c r="K91">
        <v>10063</v>
      </c>
    </row>
    <row r="92" spans="1:11">
      <c r="A92">
        <v>70005</v>
      </c>
      <c r="B92" s="46" t="str">
        <f t="shared" si="3"/>
        <v>BP.VW.00011.M10.ST.ST.10063</v>
      </c>
      <c r="C92">
        <f t="shared" si="4"/>
        <v>0</v>
      </c>
      <c r="D92">
        <v>70005</v>
      </c>
      <c r="E92">
        <f>_xlfn.XLOOKUP(J92,'wall volumes'!R:R,'wall volumes'!D:D)</f>
        <v>141</v>
      </c>
      <c r="H92">
        <f>_xlfn.XLOOKUP(J92,'wall volumes'!R:R,'wall volumes'!L:L)</f>
        <v>0</v>
      </c>
      <c r="J92" s="636" t="s">
        <v>248</v>
      </c>
      <c r="K92">
        <v>10063</v>
      </c>
    </row>
    <row r="93" spans="1:11">
      <c r="A93">
        <v>70005</v>
      </c>
      <c r="B93" s="46" t="str">
        <f t="shared" si="3"/>
        <v>BP.VW.00012.M10.ST.ST.10063</v>
      </c>
      <c r="C93">
        <f t="shared" si="4"/>
        <v>0</v>
      </c>
      <c r="D93">
        <v>70005</v>
      </c>
      <c r="E93">
        <f>_xlfn.XLOOKUP(J93,'wall volumes'!R:R,'wall volumes'!D:D)</f>
        <v>99</v>
      </c>
      <c r="H93">
        <f>_xlfn.XLOOKUP(J93,'wall volumes'!R:R,'wall volumes'!L:L)</f>
        <v>0</v>
      </c>
      <c r="J93" s="636" t="s">
        <v>253</v>
      </c>
      <c r="K93">
        <v>10063</v>
      </c>
    </row>
    <row r="94" spans="1:11">
      <c r="A94">
        <v>70005</v>
      </c>
      <c r="B94" s="46" t="str">
        <f t="shared" si="3"/>
        <v>BP.VW.00013.M10.ST.ST.10063</v>
      </c>
      <c r="C94">
        <f t="shared" si="4"/>
        <v>0</v>
      </c>
      <c r="D94">
        <v>70005</v>
      </c>
      <c r="E94">
        <f>_xlfn.XLOOKUP(J94,'wall volumes'!R:R,'wall volumes'!D:D)</f>
        <v>166</v>
      </c>
      <c r="H94">
        <f>_xlfn.XLOOKUP(J94,'wall volumes'!R:R,'wall volumes'!L:L)</f>
        <v>0</v>
      </c>
      <c r="J94" s="636" t="s">
        <v>258</v>
      </c>
      <c r="K94">
        <v>10063</v>
      </c>
    </row>
    <row r="95" spans="1:11">
      <c r="A95">
        <v>70005</v>
      </c>
      <c r="B95" s="46" t="str">
        <f t="shared" si="3"/>
        <v>BP.VW.00014.M10.ST.ST.10063</v>
      </c>
      <c r="C95">
        <f t="shared" si="4"/>
        <v>0</v>
      </c>
      <c r="D95">
        <v>70005</v>
      </c>
      <c r="E95">
        <f>_xlfn.XLOOKUP(J95,'wall volumes'!R:R,'wall volumes'!D:D)</f>
        <v>129</v>
      </c>
      <c r="H95">
        <f>_xlfn.XLOOKUP(J95,'wall volumes'!R:R,'wall volumes'!L:L)</f>
        <v>0</v>
      </c>
      <c r="J95" s="636" t="s">
        <v>263</v>
      </c>
      <c r="K95">
        <v>10063</v>
      </c>
    </row>
    <row r="96" spans="1:11">
      <c r="A96">
        <v>70005</v>
      </c>
      <c r="B96" s="46" t="str">
        <f t="shared" si="3"/>
        <v>BP.VW.00015.M10.ST.ST.10063</v>
      </c>
      <c r="C96">
        <f t="shared" si="4"/>
        <v>0</v>
      </c>
      <c r="D96">
        <v>70005</v>
      </c>
      <c r="E96">
        <f>_xlfn.XLOOKUP(J96,'wall volumes'!R:R,'wall volumes'!D:D)</f>
        <v>80</v>
      </c>
      <c r="H96">
        <f>_xlfn.XLOOKUP(J96,'wall volumes'!R:R,'wall volumes'!L:L)</f>
        <v>0</v>
      </c>
      <c r="J96" s="636" t="s">
        <v>267</v>
      </c>
      <c r="K96">
        <v>10063</v>
      </c>
    </row>
    <row r="97" spans="1:11">
      <c r="A97">
        <v>70005</v>
      </c>
      <c r="B97" s="46" t="str">
        <f t="shared" si="3"/>
        <v>BP.VW.00016.M10.ST.ST.10063</v>
      </c>
      <c r="C97">
        <f t="shared" si="4"/>
        <v>0</v>
      </c>
      <c r="D97">
        <v>70005</v>
      </c>
      <c r="E97">
        <f>_xlfn.XLOOKUP(J97,'wall volumes'!R:R,'wall volumes'!D:D)</f>
        <v>66</v>
      </c>
      <c r="H97">
        <f>_xlfn.XLOOKUP(J97,'wall volumes'!R:R,'wall volumes'!L:L)</f>
        <v>0</v>
      </c>
      <c r="J97" s="636" t="s">
        <v>272</v>
      </c>
      <c r="K97">
        <v>10063</v>
      </c>
    </row>
    <row r="98" spans="1:11">
      <c r="A98">
        <v>70005</v>
      </c>
      <c r="B98" s="46" t="str">
        <f t="shared" ref="B98:B129" si="5">J98&amp;"."&amp;K98</f>
        <v>BP.VW.00001.M10.ST.ST.10999</v>
      </c>
      <c r="C98">
        <f t="shared" si="4"/>
        <v>0</v>
      </c>
      <c r="D98">
        <v>70005</v>
      </c>
      <c r="E98">
        <f>_xlfn.XLOOKUP(J98,'wall volumes'!R:R,'wall volumes'!D:D)</f>
        <v>1024</v>
      </c>
      <c r="H98">
        <f>_xlfn.XLOOKUP(J98,'wall volumes'!R:R,'wall volumes'!M:M)</f>
        <v>0</v>
      </c>
      <c r="J98" s="636" t="s">
        <v>199</v>
      </c>
      <c r="K98">
        <v>10999</v>
      </c>
    </row>
    <row r="99" spans="1:11">
      <c r="A99">
        <v>70005</v>
      </c>
      <c r="B99" s="46" t="str">
        <f t="shared" si="5"/>
        <v>BP.VW.00002.M10.ST.ST.10999</v>
      </c>
      <c r="C99">
        <f t="shared" si="4"/>
        <v>0</v>
      </c>
      <c r="D99">
        <v>70005</v>
      </c>
      <c r="E99">
        <f>_xlfn.XLOOKUP(J99,'wall volumes'!R:R,'wall volumes'!D:D)</f>
        <v>397</v>
      </c>
      <c r="H99">
        <f>_xlfn.XLOOKUP(J99,'wall volumes'!R:R,'wall volumes'!M:M)</f>
        <v>0</v>
      </c>
      <c r="J99" s="636" t="s">
        <v>204</v>
      </c>
      <c r="K99">
        <v>10999</v>
      </c>
    </row>
    <row r="100" spans="1:11">
      <c r="A100">
        <v>70005</v>
      </c>
      <c r="B100" s="46" t="str">
        <f t="shared" si="5"/>
        <v>BP.VW.00003.M10.ST.ST.10999</v>
      </c>
      <c r="C100">
        <f t="shared" si="4"/>
        <v>0</v>
      </c>
      <c r="D100">
        <v>70005</v>
      </c>
      <c r="E100">
        <f>_xlfn.XLOOKUP(J100,'wall volumes'!R:R,'wall volumes'!D:D)</f>
        <v>296</v>
      </c>
      <c r="H100">
        <f>_xlfn.XLOOKUP(J100,'wall volumes'!R:R,'wall volumes'!M:M)</f>
        <v>0</v>
      </c>
      <c r="J100" s="636" t="s">
        <v>209</v>
      </c>
      <c r="K100">
        <v>10999</v>
      </c>
    </row>
    <row r="101" spans="1:11">
      <c r="A101">
        <v>70005</v>
      </c>
      <c r="B101" s="46" t="str">
        <f t="shared" si="5"/>
        <v>BP.VW.00004.M10.ST.ST.10999</v>
      </c>
      <c r="C101">
        <f t="shared" si="4"/>
        <v>0</v>
      </c>
      <c r="D101">
        <v>70005</v>
      </c>
      <c r="E101">
        <f>_xlfn.XLOOKUP(J101,'wall volumes'!R:R,'wall volumes'!D:D)</f>
        <v>257</v>
      </c>
      <c r="H101">
        <f>_xlfn.XLOOKUP(J101,'wall volumes'!R:R,'wall volumes'!M:M)</f>
        <v>0</v>
      </c>
      <c r="J101" s="636" t="s">
        <v>214</v>
      </c>
      <c r="K101">
        <v>10999</v>
      </c>
    </row>
    <row r="102" spans="1:11">
      <c r="A102">
        <v>70005</v>
      </c>
      <c r="B102" s="46" t="str">
        <f t="shared" si="5"/>
        <v>BP.VW.00005.M10.ST.ST.10999</v>
      </c>
      <c r="C102">
        <f t="shared" si="4"/>
        <v>0</v>
      </c>
      <c r="D102">
        <v>70005</v>
      </c>
      <c r="E102">
        <f>_xlfn.XLOOKUP(J102,'wall volumes'!R:R,'wall volumes'!D:D)</f>
        <v>101</v>
      </c>
      <c r="H102">
        <f>_xlfn.XLOOKUP(J102,'wall volumes'!R:R,'wall volumes'!M:M)</f>
        <v>0</v>
      </c>
      <c r="J102" s="636" t="s">
        <v>219</v>
      </c>
      <c r="K102">
        <v>10999</v>
      </c>
    </row>
    <row r="103" spans="1:11">
      <c r="A103">
        <v>70005</v>
      </c>
      <c r="B103" s="46" t="str">
        <f t="shared" si="5"/>
        <v>BP.VW.00006.M10.ST.ST.10999</v>
      </c>
      <c r="C103">
        <f t="shared" si="4"/>
        <v>0</v>
      </c>
      <c r="D103">
        <v>70005</v>
      </c>
      <c r="E103">
        <f>_xlfn.XLOOKUP(J103,'wall volumes'!R:R,'wall volumes'!D:D)</f>
        <v>99</v>
      </c>
      <c r="H103">
        <f>_xlfn.XLOOKUP(J103,'wall volumes'!R:R,'wall volumes'!M:M)</f>
        <v>0</v>
      </c>
      <c r="J103" s="636" t="s">
        <v>224</v>
      </c>
      <c r="K103">
        <v>10999</v>
      </c>
    </row>
    <row r="104" spans="1:11">
      <c r="A104">
        <v>70005</v>
      </c>
      <c r="B104" s="46" t="str">
        <f t="shared" si="5"/>
        <v>BP.VW.00007.M10.ST.ST.10999</v>
      </c>
      <c r="C104">
        <f t="shared" si="4"/>
        <v>0</v>
      </c>
      <c r="D104">
        <v>70005</v>
      </c>
      <c r="E104">
        <f>_xlfn.XLOOKUP(J104,'wall volumes'!R:R,'wall volumes'!D:D)</f>
        <v>557</v>
      </c>
      <c r="H104">
        <f>_xlfn.XLOOKUP(J104,'wall volumes'!R:R,'wall volumes'!M:M)</f>
        <v>0</v>
      </c>
      <c r="J104" s="636" t="s">
        <v>229</v>
      </c>
      <c r="K104">
        <v>10999</v>
      </c>
    </row>
    <row r="105" spans="1:11">
      <c r="A105">
        <v>70005</v>
      </c>
      <c r="B105" s="46" t="str">
        <f t="shared" si="5"/>
        <v>BP.VW.00008.M10.ST.ST.10999</v>
      </c>
      <c r="C105">
        <f t="shared" si="4"/>
        <v>0</v>
      </c>
      <c r="D105">
        <v>70005</v>
      </c>
      <c r="E105">
        <f>_xlfn.XLOOKUP(J105,'wall volumes'!R:R,'wall volumes'!D:D)</f>
        <v>176</v>
      </c>
      <c r="H105">
        <f>_xlfn.XLOOKUP(J105,'wall volumes'!R:R,'wall volumes'!M:M)</f>
        <v>0</v>
      </c>
      <c r="J105" s="636" t="s">
        <v>234</v>
      </c>
      <c r="K105">
        <v>10999</v>
      </c>
    </row>
    <row r="106" spans="1:11">
      <c r="A106">
        <v>70005</v>
      </c>
      <c r="B106" s="46" t="str">
        <f t="shared" si="5"/>
        <v>BP.VW.00009.M10.ST.ST.10999</v>
      </c>
      <c r="C106">
        <f t="shared" si="4"/>
        <v>0</v>
      </c>
      <c r="D106">
        <v>70005</v>
      </c>
      <c r="E106">
        <f>_xlfn.XLOOKUP(J106,'wall volumes'!R:R,'wall volumes'!D:D)</f>
        <v>370</v>
      </c>
      <c r="H106">
        <f>_xlfn.XLOOKUP(J106,'wall volumes'!R:R,'wall volumes'!M:M)</f>
        <v>0</v>
      </c>
      <c r="J106" s="636" t="s">
        <v>238</v>
      </c>
      <c r="K106">
        <v>10999</v>
      </c>
    </row>
    <row r="107" spans="1:11">
      <c r="A107">
        <v>70005</v>
      </c>
      <c r="B107" s="46" t="str">
        <f t="shared" si="5"/>
        <v>BP.VW.00010.M10.ST.ST.10999</v>
      </c>
      <c r="C107">
        <f t="shared" si="4"/>
        <v>0</v>
      </c>
      <c r="D107">
        <v>70005</v>
      </c>
      <c r="E107">
        <f>_xlfn.XLOOKUP(J107,'wall volumes'!R:R,'wall volumes'!D:D)</f>
        <v>276</v>
      </c>
      <c r="H107">
        <f>_xlfn.XLOOKUP(J107,'wall volumes'!R:R,'wall volumes'!M:M)</f>
        <v>0</v>
      </c>
      <c r="J107" s="636" t="s">
        <v>243</v>
      </c>
      <c r="K107">
        <v>10999</v>
      </c>
    </row>
    <row r="108" spans="1:11">
      <c r="A108">
        <v>70005</v>
      </c>
      <c r="B108" s="46" t="str">
        <f t="shared" si="5"/>
        <v>BP.VW.00011.M10.ST.ST.10999</v>
      </c>
      <c r="C108">
        <f t="shared" si="4"/>
        <v>0</v>
      </c>
      <c r="D108">
        <v>70005</v>
      </c>
      <c r="E108">
        <f>_xlfn.XLOOKUP(J108,'wall volumes'!R:R,'wall volumes'!D:D)</f>
        <v>141</v>
      </c>
      <c r="H108">
        <f>_xlfn.XLOOKUP(J108,'wall volumes'!R:R,'wall volumes'!M:M)</f>
        <v>0</v>
      </c>
      <c r="J108" s="636" t="s">
        <v>248</v>
      </c>
      <c r="K108">
        <v>10999</v>
      </c>
    </row>
    <row r="109" spans="1:11">
      <c r="A109">
        <v>70005</v>
      </c>
      <c r="B109" s="46" t="str">
        <f t="shared" si="5"/>
        <v>BP.VW.00012.M10.ST.ST.10999</v>
      </c>
      <c r="C109">
        <f t="shared" si="4"/>
        <v>0</v>
      </c>
      <c r="D109">
        <v>70005</v>
      </c>
      <c r="E109">
        <f>_xlfn.XLOOKUP(J109,'wall volumes'!R:R,'wall volumes'!D:D)</f>
        <v>99</v>
      </c>
      <c r="H109">
        <f>_xlfn.XLOOKUP(J109,'wall volumes'!R:R,'wall volumes'!M:M)</f>
        <v>0</v>
      </c>
      <c r="J109" s="636" t="s">
        <v>253</v>
      </c>
      <c r="K109">
        <v>10999</v>
      </c>
    </row>
    <row r="110" spans="1:11">
      <c r="A110">
        <v>70005</v>
      </c>
      <c r="B110" s="46" t="str">
        <f t="shared" si="5"/>
        <v>BP.VW.00013.M10.ST.ST.10999</v>
      </c>
      <c r="C110">
        <f t="shared" si="4"/>
        <v>0</v>
      </c>
      <c r="D110">
        <v>70005</v>
      </c>
      <c r="E110">
        <f>_xlfn.XLOOKUP(J110,'wall volumes'!R:R,'wall volumes'!D:D)</f>
        <v>166</v>
      </c>
      <c r="H110">
        <f>_xlfn.XLOOKUP(J110,'wall volumes'!R:R,'wall volumes'!M:M)</f>
        <v>0</v>
      </c>
      <c r="J110" s="636" t="s">
        <v>258</v>
      </c>
      <c r="K110">
        <v>10999</v>
      </c>
    </row>
    <row r="111" spans="1:11">
      <c r="A111">
        <v>70005</v>
      </c>
      <c r="B111" s="46" t="str">
        <f t="shared" si="5"/>
        <v>BP.VW.00014.M10.ST.ST.10999</v>
      </c>
      <c r="C111">
        <f t="shared" si="4"/>
        <v>0</v>
      </c>
      <c r="D111">
        <v>70005</v>
      </c>
      <c r="E111">
        <f>_xlfn.XLOOKUP(J111,'wall volumes'!R:R,'wall volumes'!D:D)</f>
        <v>129</v>
      </c>
      <c r="H111">
        <f>_xlfn.XLOOKUP(J111,'wall volumes'!R:R,'wall volumes'!M:M)</f>
        <v>0</v>
      </c>
      <c r="J111" s="636" t="s">
        <v>263</v>
      </c>
      <c r="K111">
        <v>10999</v>
      </c>
    </row>
    <row r="112" spans="1:11">
      <c r="A112">
        <v>70005</v>
      </c>
      <c r="B112" s="46" t="str">
        <f t="shared" si="5"/>
        <v>BP.VW.00015.M10.ST.ST.10999</v>
      </c>
      <c r="C112">
        <f t="shared" si="4"/>
        <v>0</v>
      </c>
      <c r="D112">
        <v>70005</v>
      </c>
      <c r="E112">
        <f>_xlfn.XLOOKUP(J112,'wall volumes'!R:R,'wall volumes'!D:D)</f>
        <v>80</v>
      </c>
      <c r="H112">
        <f>_xlfn.XLOOKUP(J112,'wall volumes'!R:R,'wall volumes'!M:M)</f>
        <v>0</v>
      </c>
      <c r="J112" s="636" t="s">
        <v>267</v>
      </c>
      <c r="K112">
        <v>10999</v>
      </c>
    </row>
    <row r="113" spans="1:11">
      <c r="A113">
        <v>70005</v>
      </c>
      <c r="B113" s="46" t="str">
        <f t="shared" si="5"/>
        <v>BP.VW.00016.M10.ST.ST.10999</v>
      </c>
      <c r="C113">
        <f t="shared" si="4"/>
        <v>0</v>
      </c>
      <c r="D113">
        <v>70005</v>
      </c>
      <c r="E113">
        <f>_xlfn.XLOOKUP(J113,'wall volumes'!R:R,'wall volumes'!D:D)</f>
        <v>66</v>
      </c>
      <c r="H113">
        <f>_xlfn.XLOOKUP(J113,'wall volumes'!R:R,'wall volumes'!M:M)</f>
        <v>0</v>
      </c>
      <c r="J113" s="636" t="s">
        <v>272</v>
      </c>
      <c r="K113">
        <v>10999</v>
      </c>
    </row>
    <row r="114" spans="1:11">
      <c r="A114">
        <v>70005</v>
      </c>
      <c r="B114" s="46" t="str">
        <f t="shared" si="5"/>
        <v>BP.VW.00001.M10.ST.ST.10999</v>
      </c>
      <c r="C114">
        <f t="shared" si="4"/>
        <v>0</v>
      </c>
      <c r="D114">
        <v>70005</v>
      </c>
      <c r="E114">
        <f>_xlfn.XLOOKUP(J114,'wall volumes'!R:R,'wall volumes'!D:D)</f>
        <v>1024</v>
      </c>
      <c r="H114">
        <f>_xlfn.XLOOKUP(J114,'wall volumes'!R:R,'wall volumes'!N:N)</f>
        <v>0</v>
      </c>
      <c r="J114" s="636" t="s">
        <v>199</v>
      </c>
      <c r="K114">
        <v>10999</v>
      </c>
    </row>
    <row r="115" spans="1:11">
      <c r="A115">
        <v>70005</v>
      </c>
      <c r="B115" s="46" t="str">
        <f t="shared" si="5"/>
        <v>BP.VW.00002.M10.ST.ST.10999</v>
      </c>
      <c r="C115">
        <f t="shared" si="4"/>
        <v>0</v>
      </c>
      <c r="D115">
        <v>70005</v>
      </c>
      <c r="E115">
        <f>_xlfn.XLOOKUP(J115,'wall volumes'!R:R,'wall volumes'!D:D)</f>
        <v>397</v>
      </c>
      <c r="H115">
        <f>_xlfn.XLOOKUP(J115,'wall volumes'!R:R,'wall volumes'!N:N)</f>
        <v>0</v>
      </c>
      <c r="J115" s="636" t="s">
        <v>204</v>
      </c>
      <c r="K115">
        <v>10999</v>
      </c>
    </row>
    <row r="116" spans="1:11">
      <c r="A116">
        <v>70005</v>
      </c>
      <c r="B116" s="46" t="str">
        <f t="shared" si="5"/>
        <v>BP.VW.00003.M10.ST.ST.10999</v>
      </c>
      <c r="C116">
        <f t="shared" si="4"/>
        <v>0</v>
      </c>
      <c r="D116">
        <v>70005</v>
      </c>
      <c r="E116">
        <f>_xlfn.XLOOKUP(J116,'wall volumes'!R:R,'wall volumes'!D:D)</f>
        <v>296</v>
      </c>
      <c r="H116">
        <f>_xlfn.XLOOKUP(J116,'wall volumes'!R:R,'wall volumes'!N:N)</f>
        <v>0</v>
      </c>
      <c r="J116" s="636" t="s">
        <v>209</v>
      </c>
      <c r="K116">
        <v>10999</v>
      </c>
    </row>
    <row r="117" spans="1:11">
      <c r="A117">
        <v>70005</v>
      </c>
      <c r="B117" s="46" t="str">
        <f t="shared" si="5"/>
        <v>BP.VW.00004.M10.ST.ST.10999</v>
      </c>
      <c r="C117">
        <f t="shared" si="4"/>
        <v>0</v>
      </c>
      <c r="D117">
        <v>70005</v>
      </c>
      <c r="E117">
        <f>_xlfn.XLOOKUP(J117,'wall volumes'!R:R,'wall volumes'!D:D)</f>
        <v>257</v>
      </c>
      <c r="H117">
        <f>_xlfn.XLOOKUP(J117,'wall volumes'!R:R,'wall volumes'!N:N)</f>
        <v>0</v>
      </c>
      <c r="J117" s="636" t="s">
        <v>214</v>
      </c>
      <c r="K117">
        <v>10999</v>
      </c>
    </row>
    <row r="118" spans="1:11">
      <c r="A118">
        <v>70005</v>
      </c>
      <c r="B118" s="46" t="str">
        <f t="shared" si="5"/>
        <v>BP.VW.00005.M10.ST.ST.10999</v>
      </c>
      <c r="C118">
        <f t="shared" si="4"/>
        <v>0</v>
      </c>
      <c r="D118">
        <v>70005</v>
      </c>
      <c r="E118">
        <f>_xlfn.XLOOKUP(J118,'wall volumes'!R:R,'wall volumes'!D:D)</f>
        <v>101</v>
      </c>
      <c r="H118">
        <f>_xlfn.XLOOKUP(J118,'wall volumes'!R:R,'wall volumes'!N:N)</f>
        <v>0</v>
      </c>
      <c r="J118" s="636" t="s">
        <v>219</v>
      </c>
      <c r="K118">
        <v>10999</v>
      </c>
    </row>
    <row r="119" spans="1:11">
      <c r="A119">
        <v>70005</v>
      </c>
      <c r="B119" s="46" t="str">
        <f t="shared" si="5"/>
        <v>BP.VW.00006.M10.ST.ST.10999</v>
      </c>
      <c r="C119">
        <f t="shared" si="4"/>
        <v>0</v>
      </c>
      <c r="D119">
        <v>70005</v>
      </c>
      <c r="E119">
        <f>_xlfn.XLOOKUP(J119,'wall volumes'!R:R,'wall volumes'!D:D)</f>
        <v>99</v>
      </c>
      <c r="H119">
        <f>_xlfn.XLOOKUP(J119,'wall volumes'!R:R,'wall volumes'!N:N)</f>
        <v>0</v>
      </c>
      <c r="J119" s="636" t="s">
        <v>224</v>
      </c>
      <c r="K119">
        <v>10999</v>
      </c>
    </row>
    <row r="120" spans="1:11">
      <c r="A120">
        <v>70005</v>
      </c>
      <c r="B120" s="46" t="str">
        <f t="shared" si="5"/>
        <v>BP.VW.00007.M10.ST.ST.10999</v>
      </c>
      <c r="C120">
        <f t="shared" si="4"/>
        <v>0</v>
      </c>
      <c r="D120">
        <v>70005</v>
      </c>
      <c r="E120">
        <f>_xlfn.XLOOKUP(J120,'wall volumes'!R:R,'wall volumes'!D:D)</f>
        <v>557</v>
      </c>
      <c r="H120">
        <f>_xlfn.XLOOKUP(J120,'wall volumes'!R:R,'wall volumes'!N:N)</f>
        <v>0</v>
      </c>
      <c r="J120" s="636" t="s">
        <v>229</v>
      </c>
      <c r="K120">
        <v>10999</v>
      </c>
    </row>
    <row r="121" spans="1:11">
      <c r="A121">
        <v>70005</v>
      </c>
      <c r="B121" s="46" t="str">
        <f t="shared" si="5"/>
        <v>BP.VW.00008.M10.ST.ST.10999</v>
      </c>
      <c r="C121">
        <f t="shared" si="4"/>
        <v>0</v>
      </c>
      <c r="D121">
        <v>70005</v>
      </c>
      <c r="E121">
        <f>_xlfn.XLOOKUP(J121,'wall volumes'!R:R,'wall volumes'!D:D)</f>
        <v>176</v>
      </c>
      <c r="H121">
        <f>_xlfn.XLOOKUP(J121,'wall volumes'!R:R,'wall volumes'!N:N)</f>
        <v>0</v>
      </c>
      <c r="J121" s="636" t="s">
        <v>234</v>
      </c>
      <c r="K121">
        <v>10999</v>
      </c>
    </row>
    <row r="122" spans="1:11">
      <c r="A122">
        <v>70005</v>
      </c>
      <c r="B122" s="46" t="str">
        <f t="shared" si="5"/>
        <v>BP.VW.00009.M10.ST.ST.10999</v>
      </c>
      <c r="C122">
        <f t="shared" si="4"/>
        <v>0</v>
      </c>
      <c r="D122">
        <v>70005</v>
      </c>
      <c r="E122">
        <f>_xlfn.XLOOKUP(J122,'wall volumes'!R:R,'wall volumes'!D:D)</f>
        <v>370</v>
      </c>
      <c r="H122">
        <f>_xlfn.XLOOKUP(J122,'wall volumes'!R:R,'wall volumes'!N:N)</f>
        <v>0</v>
      </c>
      <c r="J122" s="636" t="s">
        <v>238</v>
      </c>
      <c r="K122">
        <v>10999</v>
      </c>
    </row>
    <row r="123" spans="1:11">
      <c r="A123">
        <v>70005</v>
      </c>
      <c r="B123" s="46" t="str">
        <f t="shared" si="5"/>
        <v>BP.VW.00010.M10.ST.ST.10999</v>
      </c>
      <c r="C123">
        <f t="shared" si="4"/>
        <v>0</v>
      </c>
      <c r="D123">
        <v>70005</v>
      </c>
      <c r="E123">
        <f>_xlfn.XLOOKUP(J123,'wall volumes'!R:R,'wall volumes'!D:D)</f>
        <v>276</v>
      </c>
      <c r="H123">
        <f>_xlfn.XLOOKUP(J123,'wall volumes'!R:R,'wall volumes'!N:N)</f>
        <v>0</v>
      </c>
      <c r="J123" s="636" t="s">
        <v>243</v>
      </c>
      <c r="K123">
        <v>10999</v>
      </c>
    </row>
    <row r="124" spans="1:11">
      <c r="A124">
        <v>70005</v>
      </c>
      <c r="B124" s="46" t="str">
        <f t="shared" si="5"/>
        <v>BP.VW.00011.M10.ST.ST.10999</v>
      </c>
      <c r="C124">
        <f t="shared" si="4"/>
        <v>0</v>
      </c>
      <c r="D124">
        <v>70005</v>
      </c>
      <c r="E124">
        <f>_xlfn.XLOOKUP(J124,'wall volumes'!R:R,'wall volumes'!D:D)</f>
        <v>141</v>
      </c>
      <c r="H124">
        <f>_xlfn.XLOOKUP(J124,'wall volumes'!R:R,'wall volumes'!N:N)</f>
        <v>0</v>
      </c>
      <c r="J124" s="636" t="s">
        <v>248</v>
      </c>
      <c r="K124">
        <v>10999</v>
      </c>
    </row>
    <row r="125" spans="1:11">
      <c r="A125">
        <v>70005</v>
      </c>
      <c r="B125" s="46" t="str">
        <f t="shared" si="5"/>
        <v>BP.VW.00012.M10.ST.ST.10999</v>
      </c>
      <c r="C125">
        <f t="shared" si="4"/>
        <v>0</v>
      </c>
      <c r="D125">
        <v>70005</v>
      </c>
      <c r="E125">
        <f>_xlfn.XLOOKUP(J125,'wall volumes'!R:R,'wall volumes'!D:D)</f>
        <v>99</v>
      </c>
      <c r="H125">
        <f>_xlfn.XLOOKUP(J125,'wall volumes'!R:R,'wall volumes'!N:N)</f>
        <v>0</v>
      </c>
      <c r="J125" s="636" t="s">
        <v>253</v>
      </c>
      <c r="K125">
        <v>10999</v>
      </c>
    </row>
    <row r="126" spans="1:11">
      <c r="A126">
        <v>70005</v>
      </c>
      <c r="B126" s="46" t="str">
        <f t="shared" si="5"/>
        <v>BP.VW.00013.M10.ST.ST.10999</v>
      </c>
      <c r="C126">
        <f t="shared" si="4"/>
        <v>0</v>
      </c>
      <c r="D126">
        <v>70005</v>
      </c>
      <c r="E126">
        <f>_xlfn.XLOOKUP(J126,'wall volumes'!R:R,'wall volumes'!D:D)</f>
        <v>166</v>
      </c>
      <c r="H126">
        <f>_xlfn.XLOOKUP(J126,'wall volumes'!R:R,'wall volumes'!N:N)</f>
        <v>0</v>
      </c>
      <c r="J126" s="636" t="s">
        <v>258</v>
      </c>
      <c r="K126">
        <v>10999</v>
      </c>
    </row>
    <row r="127" spans="1:11">
      <c r="A127">
        <v>70005</v>
      </c>
      <c r="B127" s="46" t="str">
        <f t="shared" si="5"/>
        <v>BP.VW.00014.M10.ST.ST.10999</v>
      </c>
      <c r="C127">
        <f t="shared" si="4"/>
        <v>0</v>
      </c>
      <c r="D127">
        <v>70005</v>
      </c>
      <c r="E127">
        <f>_xlfn.XLOOKUP(J127,'wall volumes'!R:R,'wall volumes'!D:D)</f>
        <v>129</v>
      </c>
      <c r="H127">
        <f>_xlfn.XLOOKUP(J127,'wall volumes'!R:R,'wall volumes'!N:N)</f>
        <v>0</v>
      </c>
      <c r="J127" s="636" t="s">
        <v>263</v>
      </c>
      <c r="K127">
        <v>10999</v>
      </c>
    </row>
    <row r="128" spans="1:11">
      <c r="A128">
        <v>70005</v>
      </c>
      <c r="B128" s="46" t="str">
        <f t="shared" si="5"/>
        <v>BP.VW.00015.M10.ST.ST.10999</v>
      </c>
      <c r="C128">
        <f t="shared" si="4"/>
        <v>0</v>
      </c>
      <c r="D128">
        <v>70005</v>
      </c>
      <c r="E128">
        <f>_xlfn.XLOOKUP(J128,'wall volumes'!R:R,'wall volumes'!D:D)</f>
        <v>80</v>
      </c>
      <c r="H128">
        <f>_xlfn.XLOOKUP(J128,'wall volumes'!R:R,'wall volumes'!N:N)</f>
        <v>0</v>
      </c>
      <c r="J128" s="636" t="s">
        <v>267</v>
      </c>
      <c r="K128">
        <v>10999</v>
      </c>
    </row>
    <row r="129" spans="1:11">
      <c r="A129">
        <v>70005</v>
      </c>
      <c r="B129" s="46" t="str">
        <f t="shared" si="5"/>
        <v>BP.VW.00016.M10.ST.ST.10999</v>
      </c>
      <c r="C129">
        <f t="shared" si="4"/>
        <v>0</v>
      </c>
      <c r="D129">
        <v>70005</v>
      </c>
      <c r="E129">
        <f>_xlfn.XLOOKUP(J129,'wall volumes'!R:R,'wall volumes'!D:D)</f>
        <v>66</v>
      </c>
      <c r="H129">
        <f>_xlfn.XLOOKUP(J129,'wall volumes'!R:R,'wall volumes'!N:N)</f>
        <v>0</v>
      </c>
      <c r="J129" s="636" t="s">
        <v>272</v>
      </c>
      <c r="K129">
        <v>10999</v>
      </c>
    </row>
    <row r="130" spans="1:11">
      <c r="A130">
        <v>70005</v>
      </c>
      <c r="B130" s="46" t="str">
        <f t="shared" ref="B130:B145" si="6">J130&amp;"."&amp;K130</f>
        <v>BP.VW.00001.M10.ST.ST.10999</v>
      </c>
      <c r="C130">
        <f t="shared" ref="C130:C193" si="7">SUM(G130:H130)</f>
        <v>0</v>
      </c>
      <c r="D130">
        <v>70005</v>
      </c>
      <c r="E130">
        <f>_xlfn.XLOOKUP(J130,'wall volumes'!R:R,'wall volumes'!D:D)</f>
        <v>1024</v>
      </c>
      <c r="H130">
        <f>_xlfn.XLOOKUP(J130,'wall volumes'!R:R,'wall volumes'!O:O)</f>
        <v>0</v>
      </c>
      <c r="J130" s="636" t="s">
        <v>199</v>
      </c>
      <c r="K130">
        <v>10999</v>
      </c>
    </row>
    <row r="131" spans="1:11">
      <c r="A131">
        <v>70005</v>
      </c>
      <c r="B131" s="46" t="str">
        <f t="shared" si="6"/>
        <v>BP.VW.00002.M10.ST.ST.10999</v>
      </c>
      <c r="C131">
        <f t="shared" si="7"/>
        <v>0</v>
      </c>
      <c r="D131">
        <v>70005</v>
      </c>
      <c r="E131">
        <f>_xlfn.XLOOKUP(J131,'wall volumes'!R:R,'wall volumes'!D:D)</f>
        <v>397</v>
      </c>
      <c r="H131">
        <f>_xlfn.XLOOKUP(J131,'wall volumes'!R:R,'wall volumes'!O:O)</f>
        <v>0</v>
      </c>
      <c r="J131" s="636" t="s">
        <v>204</v>
      </c>
      <c r="K131">
        <v>10999</v>
      </c>
    </row>
    <row r="132" spans="1:11">
      <c r="A132">
        <v>70005</v>
      </c>
      <c r="B132" s="46" t="str">
        <f t="shared" si="6"/>
        <v>BP.VW.00003.M10.ST.ST.10999</v>
      </c>
      <c r="C132">
        <f t="shared" si="7"/>
        <v>0</v>
      </c>
      <c r="D132">
        <v>70005</v>
      </c>
      <c r="E132">
        <f>_xlfn.XLOOKUP(J132,'wall volumes'!R:R,'wall volumes'!D:D)</f>
        <v>296</v>
      </c>
      <c r="H132">
        <f>_xlfn.XLOOKUP(J132,'wall volumes'!R:R,'wall volumes'!O:O)</f>
        <v>0</v>
      </c>
      <c r="J132" s="636" t="s">
        <v>209</v>
      </c>
      <c r="K132">
        <v>10999</v>
      </c>
    </row>
    <row r="133" spans="1:11">
      <c r="A133">
        <v>70005</v>
      </c>
      <c r="B133" s="46" t="str">
        <f t="shared" si="6"/>
        <v>BP.VW.00004.M10.ST.ST.10999</v>
      </c>
      <c r="C133">
        <f t="shared" si="7"/>
        <v>0</v>
      </c>
      <c r="D133">
        <v>70005</v>
      </c>
      <c r="E133">
        <f>_xlfn.XLOOKUP(J133,'wall volumes'!R:R,'wall volumes'!D:D)</f>
        <v>257</v>
      </c>
      <c r="H133">
        <f>_xlfn.XLOOKUP(J133,'wall volumes'!R:R,'wall volumes'!O:O)</f>
        <v>0</v>
      </c>
      <c r="J133" s="636" t="s">
        <v>214</v>
      </c>
      <c r="K133">
        <v>10999</v>
      </c>
    </row>
    <row r="134" spans="1:11">
      <c r="A134">
        <v>70005</v>
      </c>
      <c r="B134" s="46" t="str">
        <f t="shared" si="6"/>
        <v>BP.VW.00005.M10.ST.ST.10999</v>
      </c>
      <c r="C134">
        <f t="shared" si="7"/>
        <v>0</v>
      </c>
      <c r="D134">
        <v>70005</v>
      </c>
      <c r="E134">
        <f>_xlfn.XLOOKUP(J134,'wall volumes'!R:R,'wall volumes'!D:D)</f>
        <v>101</v>
      </c>
      <c r="H134">
        <f>_xlfn.XLOOKUP(J134,'wall volumes'!R:R,'wall volumes'!O:O)</f>
        <v>0</v>
      </c>
      <c r="J134" s="636" t="s">
        <v>219</v>
      </c>
      <c r="K134">
        <v>10999</v>
      </c>
    </row>
    <row r="135" spans="1:11">
      <c r="A135">
        <v>70005</v>
      </c>
      <c r="B135" s="46" t="str">
        <f t="shared" si="6"/>
        <v>BP.VW.00006.M10.ST.ST.10999</v>
      </c>
      <c r="C135">
        <f t="shared" si="7"/>
        <v>0</v>
      </c>
      <c r="D135">
        <v>70005</v>
      </c>
      <c r="E135">
        <f>_xlfn.XLOOKUP(J135,'wall volumes'!R:R,'wall volumes'!D:D)</f>
        <v>99</v>
      </c>
      <c r="H135">
        <f>_xlfn.XLOOKUP(J135,'wall volumes'!R:R,'wall volumes'!O:O)</f>
        <v>0</v>
      </c>
      <c r="J135" s="636" t="s">
        <v>224</v>
      </c>
      <c r="K135">
        <v>10999</v>
      </c>
    </row>
    <row r="136" spans="1:11">
      <c r="A136">
        <v>70005</v>
      </c>
      <c r="B136" s="46" t="str">
        <f t="shared" si="6"/>
        <v>BP.VW.00007.M10.ST.ST.10999</v>
      </c>
      <c r="C136">
        <f t="shared" si="7"/>
        <v>0</v>
      </c>
      <c r="D136">
        <v>70005</v>
      </c>
      <c r="E136">
        <f>_xlfn.XLOOKUP(J136,'wall volumes'!R:R,'wall volumes'!D:D)</f>
        <v>557</v>
      </c>
      <c r="H136">
        <f>_xlfn.XLOOKUP(J136,'wall volumes'!R:R,'wall volumes'!O:O)</f>
        <v>0</v>
      </c>
      <c r="J136" s="636" t="s">
        <v>229</v>
      </c>
      <c r="K136">
        <v>10999</v>
      </c>
    </row>
    <row r="137" spans="1:11">
      <c r="A137">
        <v>70005</v>
      </c>
      <c r="B137" s="46" t="str">
        <f t="shared" si="6"/>
        <v>BP.VW.00008.M10.ST.ST.10999</v>
      </c>
      <c r="C137">
        <f t="shared" si="7"/>
        <v>0</v>
      </c>
      <c r="D137">
        <v>70005</v>
      </c>
      <c r="E137">
        <f>_xlfn.XLOOKUP(J137,'wall volumes'!R:R,'wall volumes'!D:D)</f>
        <v>176</v>
      </c>
      <c r="H137">
        <f>_xlfn.XLOOKUP(J137,'wall volumes'!R:R,'wall volumes'!O:O)</f>
        <v>0</v>
      </c>
      <c r="J137" s="636" t="s">
        <v>234</v>
      </c>
      <c r="K137">
        <v>10999</v>
      </c>
    </row>
    <row r="138" spans="1:11">
      <c r="A138">
        <v>70005</v>
      </c>
      <c r="B138" s="46" t="str">
        <f t="shared" si="6"/>
        <v>BP.VW.00009.M10.ST.ST.10999</v>
      </c>
      <c r="C138">
        <f t="shared" si="7"/>
        <v>0</v>
      </c>
      <c r="D138">
        <v>70005</v>
      </c>
      <c r="E138">
        <f>_xlfn.XLOOKUP(J138,'wall volumes'!R:R,'wall volumes'!D:D)</f>
        <v>370</v>
      </c>
      <c r="H138">
        <f>_xlfn.XLOOKUP(J138,'wall volumes'!R:R,'wall volumes'!O:O)</f>
        <v>0</v>
      </c>
      <c r="J138" s="636" t="s">
        <v>238</v>
      </c>
      <c r="K138">
        <v>10999</v>
      </c>
    </row>
    <row r="139" spans="1:11">
      <c r="A139">
        <v>70005</v>
      </c>
      <c r="B139" s="46" t="str">
        <f t="shared" si="6"/>
        <v>BP.VW.00010.M10.ST.ST.10999</v>
      </c>
      <c r="C139">
        <f t="shared" si="7"/>
        <v>0</v>
      </c>
      <c r="D139">
        <v>70005</v>
      </c>
      <c r="E139">
        <f>_xlfn.XLOOKUP(J139,'wall volumes'!R:R,'wall volumes'!D:D)</f>
        <v>276</v>
      </c>
      <c r="H139">
        <f>_xlfn.XLOOKUP(J139,'wall volumes'!R:R,'wall volumes'!O:O)</f>
        <v>0</v>
      </c>
      <c r="J139" s="636" t="s">
        <v>243</v>
      </c>
      <c r="K139">
        <v>10999</v>
      </c>
    </row>
    <row r="140" spans="1:11">
      <c r="A140">
        <v>70005</v>
      </c>
      <c r="B140" s="46" t="str">
        <f t="shared" si="6"/>
        <v>BP.VW.00011.M10.ST.ST.10999</v>
      </c>
      <c r="C140">
        <f t="shared" si="7"/>
        <v>0</v>
      </c>
      <c r="D140">
        <v>70005</v>
      </c>
      <c r="E140">
        <f>_xlfn.XLOOKUP(J140,'wall volumes'!R:R,'wall volumes'!D:D)</f>
        <v>141</v>
      </c>
      <c r="H140">
        <f>_xlfn.XLOOKUP(J140,'wall volumes'!R:R,'wall volumes'!O:O)</f>
        <v>0</v>
      </c>
      <c r="J140" s="636" t="s">
        <v>248</v>
      </c>
      <c r="K140">
        <v>10999</v>
      </c>
    </row>
    <row r="141" spans="1:11">
      <c r="A141">
        <v>70005</v>
      </c>
      <c r="B141" s="46" t="str">
        <f t="shared" si="6"/>
        <v>BP.VW.00012.M10.ST.ST.10999</v>
      </c>
      <c r="C141">
        <f t="shared" si="7"/>
        <v>0</v>
      </c>
      <c r="D141">
        <v>70005</v>
      </c>
      <c r="E141">
        <f>_xlfn.XLOOKUP(J141,'wall volumes'!R:R,'wall volumes'!D:D)</f>
        <v>99</v>
      </c>
      <c r="H141">
        <f>_xlfn.XLOOKUP(J141,'wall volumes'!R:R,'wall volumes'!O:O)</f>
        <v>0</v>
      </c>
      <c r="J141" s="636" t="s">
        <v>253</v>
      </c>
      <c r="K141">
        <v>10999</v>
      </c>
    </row>
    <row r="142" spans="1:11">
      <c r="A142">
        <v>70005</v>
      </c>
      <c r="B142" s="46" t="str">
        <f t="shared" si="6"/>
        <v>BP.VW.00013.M10.ST.ST.10999</v>
      </c>
      <c r="C142">
        <f t="shared" si="7"/>
        <v>0</v>
      </c>
      <c r="D142">
        <v>70005</v>
      </c>
      <c r="E142">
        <f>_xlfn.XLOOKUP(J142,'wall volumes'!R:R,'wall volumes'!D:D)</f>
        <v>166</v>
      </c>
      <c r="H142">
        <f>_xlfn.XLOOKUP(J142,'wall volumes'!R:R,'wall volumes'!O:O)</f>
        <v>0</v>
      </c>
      <c r="J142" s="636" t="s">
        <v>258</v>
      </c>
      <c r="K142">
        <v>10999</v>
      </c>
    </row>
    <row r="143" spans="1:11">
      <c r="A143">
        <v>70005</v>
      </c>
      <c r="B143" s="46" t="str">
        <f t="shared" si="6"/>
        <v>BP.VW.00014.M10.ST.ST.10999</v>
      </c>
      <c r="C143">
        <f t="shared" si="7"/>
        <v>0</v>
      </c>
      <c r="D143">
        <v>70005</v>
      </c>
      <c r="E143">
        <f>_xlfn.XLOOKUP(J143,'wall volumes'!R:R,'wall volumes'!D:D)</f>
        <v>129</v>
      </c>
      <c r="H143">
        <f>_xlfn.XLOOKUP(J143,'wall volumes'!R:R,'wall volumes'!O:O)</f>
        <v>0</v>
      </c>
      <c r="J143" s="636" t="s">
        <v>263</v>
      </c>
      <c r="K143">
        <v>10999</v>
      </c>
    </row>
    <row r="144" spans="1:11">
      <c r="A144">
        <v>70005</v>
      </c>
      <c r="B144" s="46" t="str">
        <f t="shared" si="6"/>
        <v>BP.VW.00015.M10.ST.ST.10999</v>
      </c>
      <c r="C144">
        <f t="shared" si="7"/>
        <v>0</v>
      </c>
      <c r="D144">
        <v>70005</v>
      </c>
      <c r="E144">
        <f>_xlfn.XLOOKUP(J144,'wall volumes'!R:R,'wall volumes'!D:D)</f>
        <v>80</v>
      </c>
      <c r="H144">
        <f>_xlfn.XLOOKUP(J144,'wall volumes'!R:R,'wall volumes'!O:O)</f>
        <v>0</v>
      </c>
      <c r="J144" s="636" t="s">
        <v>267</v>
      </c>
      <c r="K144">
        <v>10999</v>
      </c>
    </row>
    <row r="145" spans="1:11">
      <c r="A145">
        <v>70005</v>
      </c>
      <c r="B145" s="46" t="str">
        <f t="shared" si="6"/>
        <v>BP.VW.00016.M10.ST.ST.10999</v>
      </c>
      <c r="C145">
        <f t="shared" si="7"/>
        <v>0</v>
      </c>
      <c r="D145">
        <v>70005</v>
      </c>
      <c r="E145">
        <f>_xlfn.XLOOKUP(J145,'wall volumes'!R:R,'wall volumes'!D:D)</f>
        <v>66</v>
      </c>
      <c r="H145">
        <f>_xlfn.XLOOKUP(J145,'wall volumes'!R:R,'wall volumes'!O:O)</f>
        <v>0</v>
      </c>
      <c r="J145" s="636" t="s">
        <v>272</v>
      </c>
      <c r="K145">
        <v>10999</v>
      </c>
    </row>
    <row r="146" spans="1:11">
      <c r="A146">
        <v>70005</v>
      </c>
      <c r="B146" s="46" t="str">
        <f t="shared" ref="B146:B209" si="8">J146&amp;"-"&amp;K146</f>
        <v>BP.VG.00007-10084</v>
      </c>
      <c r="C146">
        <f t="shared" si="7"/>
        <v>0</v>
      </c>
      <c r="D146">
        <v>70005</v>
      </c>
      <c r="E146">
        <f>_xlfn.XLOOKUP(J146,'volume holds'!X:X,'volume holds'!C:C)</f>
        <v>477</v>
      </c>
      <c r="H146">
        <f>_xlfn.XLOOKUP(J146,'volume holds'!X:X,'volume holds'!F:F)</f>
        <v>0</v>
      </c>
      <c r="J146" s="636" t="s">
        <v>422</v>
      </c>
      <c r="K146">
        <v>10084</v>
      </c>
    </row>
    <row r="147" spans="1:11">
      <c r="A147">
        <v>70005</v>
      </c>
      <c r="B147" s="46" t="str">
        <f t="shared" si="8"/>
        <v>BP.VG.00008-10084</v>
      </c>
      <c r="C147">
        <f t="shared" si="7"/>
        <v>0</v>
      </c>
      <c r="D147">
        <v>70005</v>
      </c>
      <c r="E147">
        <f>_xlfn.XLOOKUP(J147,'volume holds'!X:X,'volume holds'!C:C)</f>
        <v>477</v>
      </c>
      <c r="H147">
        <f>_xlfn.XLOOKUP(J147,'volume holds'!X:X,'volume holds'!F:F)</f>
        <v>0</v>
      </c>
      <c r="J147" s="636" t="s">
        <v>424</v>
      </c>
      <c r="K147">
        <v>10084</v>
      </c>
    </row>
    <row r="148" spans="1:11">
      <c r="A148">
        <v>70005</v>
      </c>
      <c r="B148" s="46" t="str">
        <f t="shared" si="8"/>
        <v>BP.VG.00005-10084</v>
      </c>
      <c r="C148">
        <f t="shared" si="7"/>
        <v>0</v>
      </c>
      <c r="D148">
        <v>70005</v>
      </c>
      <c r="E148">
        <f>_xlfn.XLOOKUP(J148,'volume holds'!X:X,'volume holds'!C:C)</f>
        <v>187</v>
      </c>
      <c r="H148">
        <f>_xlfn.XLOOKUP(J148,'volume holds'!X:X,'volume holds'!F:F)</f>
        <v>0</v>
      </c>
      <c r="J148" s="636" t="s">
        <v>426</v>
      </c>
      <c r="K148">
        <v>10084</v>
      </c>
    </row>
    <row r="149" spans="1:11">
      <c r="A149">
        <v>70005</v>
      </c>
      <c r="B149" s="46" t="str">
        <f t="shared" si="8"/>
        <v>BP.VG.00006-10084</v>
      </c>
      <c r="C149">
        <f t="shared" si="7"/>
        <v>0</v>
      </c>
      <c r="D149">
        <v>70005</v>
      </c>
      <c r="E149">
        <f>_xlfn.XLOOKUP(J149,'volume holds'!X:X,'volume holds'!C:C)</f>
        <v>187</v>
      </c>
      <c r="H149">
        <f>_xlfn.XLOOKUP(J149,'volume holds'!X:X,'volume holds'!F:F)</f>
        <v>0</v>
      </c>
      <c r="J149" s="636" t="s">
        <v>428</v>
      </c>
      <c r="K149">
        <v>10084</v>
      </c>
    </row>
    <row r="150" spans="1:11">
      <c r="A150">
        <v>70005</v>
      </c>
      <c r="B150" s="46" t="str">
        <f t="shared" si="8"/>
        <v>BP.VG.00003-10084</v>
      </c>
      <c r="C150">
        <f t="shared" si="7"/>
        <v>0</v>
      </c>
      <c r="D150">
        <v>70005</v>
      </c>
      <c r="E150">
        <f>_xlfn.XLOOKUP(J150,'volume holds'!X:X,'volume holds'!C:C)</f>
        <v>468</v>
      </c>
      <c r="H150">
        <f>_xlfn.XLOOKUP(J150,'volume holds'!X:X,'volume holds'!F:F)</f>
        <v>0</v>
      </c>
      <c r="J150" s="636" t="s">
        <v>430</v>
      </c>
      <c r="K150">
        <v>10084</v>
      </c>
    </row>
    <row r="151" spans="1:11">
      <c r="A151">
        <v>70005</v>
      </c>
      <c r="B151" s="46" t="str">
        <f t="shared" si="8"/>
        <v>BP.VG.00004-10084</v>
      </c>
      <c r="C151">
        <f t="shared" si="7"/>
        <v>0</v>
      </c>
      <c r="D151">
        <v>70005</v>
      </c>
      <c r="E151">
        <f>_xlfn.XLOOKUP(J151,'volume holds'!X:X,'volume holds'!C:C)</f>
        <v>468</v>
      </c>
      <c r="H151">
        <f>_xlfn.XLOOKUP(J151,'volume holds'!X:X,'volume holds'!F:F)</f>
        <v>0</v>
      </c>
      <c r="J151" s="636" t="s">
        <v>432</v>
      </c>
      <c r="K151">
        <v>10084</v>
      </c>
    </row>
    <row r="152" spans="1:11">
      <c r="A152">
        <v>70005</v>
      </c>
      <c r="B152" s="46" t="str">
        <f t="shared" si="8"/>
        <v>BP.VG.00001-10084</v>
      </c>
      <c r="C152">
        <f t="shared" si="7"/>
        <v>0</v>
      </c>
      <c r="D152">
        <v>70005</v>
      </c>
      <c r="E152">
        <f>_xlfn.XLOOKUP(J152,'volume holds'!X:X,'volume holds'!C:C)</f>
        <v>195</v>
      </c>
      <c r="H152">
        <f>_xlfn.XLOOKUP(J152,'volume holds'!X:X,'volume holds'!F:F)</f>
        <v>0</v>
      </c>
      <c r="J152" s="636" t="s">
        <v>434</v>
      </c>
      <c r="K152">
        <v>10084</v>
      </c>
    </row>
    <row r="153" spans="1:11">
      <c r="A153">
        <v>70005</v>
      </c>
      <c r="B153" s="46" t="str">
        <f t="shared" si="8"/>
        <v>BP.VG.00002-10084</v>
      </c>
      <c r="C153">
        <f t="shared" si="7"/>
        <v>0</v>
      </c>
      <c r="D153">
        <v>70005</v>
      </c>
      <c r="E153">
        <f>_xlfn.XLOOKUP(J153,'volume holds'!X:X,'volume holds'!C:C)</f>
        <v>195</v>
      </c>
      <c r="H153">
        <f>_xlfn.XLOOKUP(J153,'volume holds'!X:X,'volume holds'!F:F)</f>
        <v>0</v>
      </c>
      <c r="J153" s="636" t="s">
        <v>436</v>
      </c>
      <c r="K153">
        <v>10084</v>
      </c>
    </row>
    <row r="154" spans="1:11">
      <c r="A154">
        <v>70005</v>
      </c>
      <c r="B154" s="46" t="str">
        <f t="shared" si="8"/>
        <v>BP.VG.00009-10084</v>
      </c>
      <c r="C154">
        <f t="shared" si="7"/>
        <v>0</v>
      </c>
      <c r="D154">
        <v>70005</v>
      </c>
      <c r="E154">
        <f>_xlfn.XLOOKUP(J154,'volume holds'!X:X,'volume holds'!C:C)</f>
        <v>136</v>
      </c>
      <c r="H154">
        <f>_xlfn.XLOOKUP(J154,'volume holds'!X:X,'volume holds'!F:F)</f>
        <v>0</v>
      </c>
      <c r="J154" s="636" t="s">
        <v>464</v>
      </c>
      <c r="K154">
        <v>10084</v>
      </c>
    </row>
    <row r="155" spans="1:11">
      <c r="A155">
        <v>70005</v>
      </c>
      <c r="B155" s="46" t="str">
        <f t="shared" si="8"/>
        <v>BP.VG.00011-10084</v>
      </c>
      <c r="C155">
        <f t="shared" si="7"/>
        <v>0</v>
      </c>
      <c r="D155">
        <v>70005</v>
      </c>
      <c r="E155">
        <f>_xlfn.XLOOKUP(J155,'volume holds'!X:X,'volume holds'!C:C)</f>
        <v>118</v>
      </c>
      <c r="H155">
        <f>_xlfn.XLOOKUP(J155,'volume holds'!X:X,'volume holds'!F:F)</f>
        <v>0</v>
      </c>
      <c r="J155" s="636" t="s">
        <v>466</v>
      </c>
      <c r="K155">
        <v>10084</v>
      </c>
    </row>
    <row r="156" spans="1:11">
      <c r="A156">
        <v>70005</v>
      </c>
      <c r="B156" s="46" t="str">
        <f t="shared" si="8"/>
        <v>BP.VG.00013-10084</v>
      </c>
      <c r="C156">
        <f t="shared" si="7"/>
        <v>0</v>
      </c>
      <c r="D156">
        <v>70005</v>
      </c>
      <c r="E156">
        <f>_xlfn.XLOOKUP(J156,'volume holds'!X:X,'volume holds'!C:C)</f>
        <v>210</v>
      </c>
      <c r="H156">
        <f>_xlfn.XLOOKUP(J156,'volume holds'!X:X,'volume holds'!F:F)</f>
        <v>0</v>
      </c>
      <c r="J156" s="636" t="s">
        <v>468</v>
      </c>
      <c r="K156">
        <v>10084</v>
      </c>
    </row>
    <row r="157" spans="1:11">
      <c r="A157">
        <v>70005</v>
      </c>
      <c r="B157" s="46" t="str">
        <f t="shared" si="8"/>
        <v>BP.VG.00010-10084</v>
      </c>
      <c r="C157">
        <f t="shared" si="7"/>
        <v>0</v>
      </c>
      <c r="D157">
        <v>70005</v>
      </c>
      <c r="E157">
        <f>_xlfn.XLOOKUP(J157,'volume holds'!X:X,'volume holds'!C:C)</f>
        <v>136</v>
      </c>
      <c r="H157">
        <f>_xlfn.XLOOKUP(J157,'volume holds'!X:X,'volume holds'!F:F)</f>
        <v>0</v>
      </c>
      <c r="J157" s="636" t="s">
        <v>470</v>
      </c>
      <c r="K157">
        <v>10084</v>
      </c>
    </row>
    <row r="158" spans="1:11">
      <c r="A158">
        <v>70005</v>
      </c>
      <c r="B158" s="46" t="str">
        <f t="shared" si="8"/>
        <v>BP.VG.00012-10084</v>
      </c>
      <c r="C158">
        <f t="shared" si="7"/>
        <v>0</v>
      </c>
      <c r="D158">
        <v>70005</v>
      </c>
      <c r="E158">
        <f>_xlfn.XLOOKUP(J158,'volume holds'!X:X,'volume holds'!C:C)</f>
        <v>118</v>
      </c>
      <c r="H158">
        <f>_xlfn.XLOOKUP(J158,'volume holds'!X:X,'volume holds'!F:F)</f>
        <v>0</v>
      </c>
      <c r="J158" s="636" t="s">
        <v>472</v>
      </c>
      <c r="K158">
        <v>10084</v>
      </c>
    </row>
    <row r="159" spans="1:11">
      <c r="A159">
        <v>70005</v>
      </c>
      <c r="B159" s="46" t="str">
        <f t="shared" si="8"/>
        <v>BP.VG.00014-10084</v>
      </c>
      <c r="C159">
        <f t="shared" si="7"/>
        <v>0</v>
      </c>
      <c r="D159">
        <v>70005</v>
      </c>
      <c r="E159">
        <f>_xlfn.XLOOKUP(J159,'volume holds'!X:X,'volume holds'!C:C)</f>
        <v>210</v>
      </c>
      <c r="H159">
        <f>_xlfn.XLOOKUP(J159,'volume holds'!X:X,'volume holds'!F:F)</f>
        <v>0</v>
      </c>
      <c r="J159" s="636" t="s">
        <v>474</v>
      </c>
      <c r="K159">
        <v>10084</v>
      </c>
    </row>
    <row r="160" spans="1:11">
      <c r="A160">
        <v>70005</v>
      </c>
      <c r="B160" s="46" t="str">
        <f t="shared" si="8"/>
        <v>BP.VG.00015-10084</v>
      </c>
      <c r="C160">
        <f t="shared" si="7"/>
        <v>0</v>
      </c>
      <c r="D160">
        <v>70005</v>
      </c>
      <c r="E160">
        <f>_xlfn.XLOOKUP(J160,'volume holds'!X:X,'volume holds'!C:C)</f>
        <v>128</v>
      </c>
      <c r="H160">
        <f>_xlfn.XLOOKUP(J160,'volume holds'!X:X,'volume holds'!F:F)</f>
        <v>0</v>
      </c>
      <c r="J160" s="636" t="s">
        <v>476</v>
      </c>
      <c r="K160">
        <v>10084</v>
      </c>
    </row>
    <row r="161" spans="1:11">
      <c r="A161">
        <v>70005</v>
      </c>
      <c r="B161" s="46" t="str">
        <f t="shared" si="8"/>
        <v>BP.VG.00016-10084</v>
      </c>
      <c r="C161">
        <f t="shared" si="7"/>
        <v>0</v>
      </c>
      <c r="D161">
        <v>70005</v>
      </c>
      <c r="E161">
        <f>_xlfn.XLOOKUP(J161,'volume holds'!X:X,'volume holds'!C:C)</f>
        <v>128</v>
      </c>
      <c r="H161">
        <f>_xlfn.XLOOKUP(J161,'volume holds'!X:X,'volume holds'!F:F)</f>
        <v>0</v>
      </c>
      <c r="J161" s="636" t="s">
        <v>478</v>
      </c>
      <c r="K161">
        <v>10084</v>
      </c>
    </row>
    <row r="162" spans="1:11">
      <c r="A162">
        <v>70005</v>
      </c>
      <c r="B162" s="46" t="str">
        <f t="shared" si="8"/>
        <v>BP.VG.00017-10084</v>
      </c>
      <c r="C162">
        <f t="shared" si="7"/>
        <v>0</v>
      </c>
      <c r="D162">
        <v>70005</v>
      </c>
      <c r="E162">
        <f>_xlfn.XLOOKUP(J162,'volume holds'!X:X,'volume holds'!C:C)</f>
        <v>197</v>
      </c>
      <c r="H162">
        <f>_xlfn.XLOOKUP(J162,'volume holds'!X:X,'volume holds'!F:F)</f>
        <v>0</v>
      </c>
      <c r="J162" s="636" t="s">
        <v>480</v>
      </c>
      <c r="K162">
        <v>10084</v>
      </c>
    </row>
    <row r="163" spans="1:11">
      <c r="A163">
        <v>70005</v>
      </c>
      <c r="B163" s="46" t="str">
        <f t="shared" si="8"/>
        <v>BP.VG.00018-10084</v>
      </c>
      <c r="C163">
        <f t="shared" si="7"/>
        <v>0</v>
      </c>
      <c r="D163">
        <v>70005</v>
      </c>
      <c r="E163">
        <f>_xlfn.XLOOKUP(J163,'volume holds'!X:X,'volume holds'!C:C)</f>
        <v>308</v>
      </c>
      <c r="H163">
        <f>_xlfn.XLOOKUP(J163,'volume holds'!X:X,'volume holds'!F:F)</f>
        <v>0</v>
      </c>
      <c r="J163" s="636" t="s">
        <v>482</v>
      </c>
      <c r="K163">
        <v>10084</v>
      </c>
    </row>
    <row r="164" spans="1:11">
      <c r="A164">
        <v>70005</v>
      </c>
      <c r="B164" s="46" t="str">
        <f t="shared" si="8"/>
        <v>BP.VG.00025-10124</v>
      </c>
      <c r="C164">
        <f t="shared" si="7"/>
        <v>0</v>
      </c>
      <c r="D164">
        <v>70005</v>
      </c>
      <c r="E164">
        <f>_xlfn.XLOOKUP(J164,'volume holds'!X:X,'volume holds'!C:C)</f>
        <v>766</v>
      </c>
      <c r="H164">
        <f>_xlfn.XLOOKUP(J164,'volume holds'!X:X,'volume holds'!F:F)</f>
        <v>0</v>
      </c>
      <c r="J164" s="636" t="s">
        <v>438</v>
      </c>
      <c r="K164">
        <v>10124</v>
      </c>
    </row>
    <row r="165" spans="1:11">
      <c r="A165">
        <v>70005</v>
      </c>
      <c r="B165" s="46" t="str">
        <f t="shared" si="8"/>
        <v>BP.VG.00026-10124</v>
      </c>
      <c r="C165">
        <f t="shared" si="7"/>
        <v>0</v>
      </c>
      <c r="D165">
        <v>70005</v>
      </c>
      <c r="E165">
        <f>_xlfn.XLOOKUP(J165,'volume holds'!X:X,'volume holds'!C:C)</f>
        <v>766</v>
      </c>
      <c r="H165">
        <f>_xlfn.XLOOKUP(J165,'volume holds'!X:X,'volume holds'!F:F)</f>
        <v>0</v>
      </c>
      <c r="J165" s="636" t="s">
        <v>439</v>
      </c>
      <c r="K165">
        <v>10124</v>
      </c>
    </row>
    <row r="166" spans="1:11">
      <c r="A166">
        <v>70005</v>
      </c>
      <c r="B166" s="46" t="str">
        <f t="shared" si="8"/>
        <v>BP.VG.00023-10124</v>
      </c>
      <c r="C166">
        <f t="shared" si="7"/>
        <v>0</v>
      </c>
      <c r="D166">
        <v>70005</v>
      </c>
      <c r="E166">
        <f>_xlfn.XLOOKUP(J166,'volume holds'!X:X,'volume holds'!C:C)</f>
        <v>259</v>
      </c>
      <c r="H166">
        <f>_xlfn.XLOOKUP(J166,'volume holds'!X:X,'volume holds'!F:F)</f>
        <v>0</v>
      </c>
      <c r="J166" s="636" t="s">
        <v>440</v>
      </c>
      <c r="K166">
        <v>10124</v>
      </c>
    </row>
    <row r="167" spans="1:11">
      <c r="A167">
        <v>70005</v>
      </c>
      <c r="B167" s="46" t="str">
        <f t="shared" si="8"/>
        <v>BP.VG.00024-10124</v>
      </c>
      <c r="C167">
        <f t="shared" si="7"/>
        <v>0</v>
      </c>
      <c r="D167">
        <v>70005</v>
      </c>
      <c r="E167">
        <f>_xlfn.XLOOKUP(J167,'volume holds'!X:X,'volume holds'!C:C)</f>
        <v>259</v>
      </c>
      <c r="H167">
        <f>_xlfn.XLOOKUP(J167,'volume holds'!X:X,'volume holds'!F:F)</f>
        <v>0</v>
      </c>
      <c r="J167" s="636" t="s">
        <v>441</v>
      </c>
      <c r="K167">
        <v>10124</v>
      </c>
    </row>
    <row r="168" spans="1:11">
      <c r="A168">
        <v>70005</v>
      </c>
      <c r="B168" s="46" t="str">
        <f t="shared" si="8"/>
        <v>BP.VG.00021-10124</v>
      </c>
      <c r="C168">
        <f t="shared" si="7"/>
        <v>0</v>
      </c>
      <c r="D168">
        <v>70005</v>
      </c>
      <c r="E168">
        <f>_xlfn.XLOOKUP(J168,'volume holds'!X:X,'volume holds'!C:C)</f>
        <v>746</v>
      </c>
      <c r="H168">
        <f>_xlfn.XLOOKUP(J168,'volume holds'!X:X,'volume holds'!F:F)</f>
        <v>0</v>
      </c>
      <c r="J168" s="636" t="s">
        <v>442</v>
      </c>
      <c r="K168">
        <v>10124</v>
      </c>
    </row>
    <row r="169" spans="1:11">
      <c r="A169">
        <v>70005</v>
      </c>
      <c r="B169" s="46" t="str">
        <f t="shared" si="8"/>
        <v>BP.VG.00022-10124</v>
      </c>
      <c r="C169">
        <f t="shared" si="7"/>
        <v>0</v>
      </c>
      <c r="D169">
        <v>70005</v>
      </c>
      <c r="E169">
        <f>_xlfn.XLOOKUP(J169,'volume holds'!X:X,'volume holds'!C:C)</f>
        <v>746</v>
      </c>
      <c r="H169">
        <f>_xlfn.XLOOKUP(J169,'volume holds'!X:X,'volume holds'!F:F)</f>
        <v>0</v>
      </c>
      <c r="J169" s="636" t="s">
        <v>443</v>
      </c>
      <c r="K169">
        <v>10124</v>
      </c>
    </row>
    <row r="170" spans="1:11">
      <c r="A170">
        <v>70005</v>
      </c>
      <c r="B170" s="46" t="str">
        <f t="shared" si="8"/>
        <v>BP.VG.00019-10124</v>
      </c>
      <c r="C170">
        <f t="shared" si="7"/>
        <v>0</v>
      </c>
      <c r="D170">
        <v>70005</v>
      </c>
      <c r="E170">
        <f>_xlfn.XLOOKUP(J170,'volume holds'!X:X,'volume holds'!C:C)</f>
        <v>263</v>
      </c>
      <c r="H170">
        <f>_xlfn.XLOOKUP(J170,'volume holds'!X:X,'volume holds'!F:F)</f>
        <v>0</v>
      </c>
      <c r="J170" s="636" t="s">
        <v>444</v>
      </c>
      <c r="K170">
        <v>10124</v>
      </c>
    </row>
    <row r="171" spans="1:11">
      <c r="A171">
        <v>70005</v>
      </c>
      <c r="B171" s="46" t="str">
        <f t="shared" si="8"/>
        <v>BP.VG.00020-10124</v>
      </c>
      <c r="C171">
        <f t="shared" si="7"/>
        <v>0</v>
      </c>
      <c r="D171">
        <v>70005</v>
      </c>
      <c r="E171">
        <f>_xlfn.XLOOKUP(J171,'volume holds'!X:X,'volume holds'!C:C)</f>
        <v>263</v>
      </c>
      <c r="H171">
        <f>_xlfn.XLOOKUP(J171,'volume holds'!X:X,'volume holds'!F:F)</f>
        <v>0</v>
      </c>
      <c r="J171" s="636" t="s">
        <v>445</v>
      </c>
      <c r="K171">
        <v>10124</v>
      </c>
    </row>
    <row r="172" spans="1:11">
      <c r="A172">
        <v>70005</v>
      </c>
      <c r="B172" s="46" t="str">
        <f t="shared" si="8"/>
        <v>BP.VG.00027-10124</v>
      </c>
      <c r="C172">
        <f t="shared" si="7"/>
        <v>0</v>
      </c>
      <c r="D172">
        <v>70005</v>
      </c>
      <c r="E172">
        <f>_xlfn.XLOOKUP(J172,'volume holds'!X:X,'volume holds'!C:C)</f>
        <v>212</v>
      </c>
      <c r="H172">
        <f>_xlfn.XLOOKUP(J172,'volume holds'!X:X,'volume holds'!F:F)</f>
        <v>0</v>
      </c>
      <c r="J172" s="636" t="s">
        <v>492</v>
      </c>
      <c r="K172">
        <v>10124</v>
      </c>
    </row>
    <row r="173" spans="1:11">
      <c r="A173">
        <v>70005</v>
      </c>
      <c r="B173" s="46" t="str">
        <f t="shared" si="8"/>
        <v>BP.VG.00029-10124</v>
      </c>
      <c r="C173">
        <f t="shared" si="7"/>
        <v>0</v>
      </c>
      <c r="D173">
        <v>70005</v>
      </c>
      <c r="E173">
        <f>_xlfn.XLOOKUP(J173,'volume holds'!X:X,'volume holds'!C:C)</f>
        <v>178</v>
      </c>
      <c r="H173">
        <f>_xlfn.XLOOKUP(J173,'volume holds'!X:X,'volume holds'!F:F)</f>
        <v>0</v>
      </c>
      <c r="J173" s="636" t="s">
        <v>493</v>
      </c>
      <c r="K173">
        <v>10124</v>
      </c>
    </row>
    <row r="174" spans="1:11">
      <c r="A174">
        <v>70005</v>
      </c>
      <c r="B174" s="46" t="str">
        <f t="shared" si="8"/>
        <v>BP.VG.00031-10124</v>
      </c>
      <c r="C174">
        <f t="shared" si="7"/>
        <v>0</v>
      </c>
      <c r="D174">
        <v>70005</v>
      </c>
      <c r="E174">
        <f>_xlfn.XLOOKUP(J174,'volume holds'!X:X,'volume holds'!C:C)</f>
        <v>319</v>
      </c>
      <c r="H174">
        <f>_xlfn.XLOOKUP(J174,'volume holds'!X:X,'volume holds'!F:F)</f>
        <v>0</v>
      </c>
      <c r="J174" s="636" t="s">
        <v>494</v>
      </c>
      <c r="K174">
        <v>10124</v>
      </c>
    </row>
    <row r="175" spans="1:11">
      <c r="A175">
        <v>70005</v>
      </c>
      <c r="B175" s="46" t="str">
        <f t="shared" si="8"/>
        <v>BP.VG.00028-10124</v>
      </c>
      <c r="C175">
        <f t="shared" si="7"/>
        <v>0</v>
      </c>
      <c r="D175">
        <v>70005</v>
      </c>
      <c r="E175">
        <f>_xlfn.XLOOKUP(J175,'volume holds'!X:X,'volume holds'!C:C)</f>
        <v>212</v>
      </c>
      <c r="H175">
        <f>_xlfn.XLOOKUP(J175,'volume holds'!X:X,'volume holds'!F:F)</f>
        <v>0</v>
      </c>
      <c r="J175" s="636" t="s">
        <v>495</v>
      </c>
      <c r="K175">
        <v>10124</v>
      </c>
    </row>
    <row r="176" spans="1:11">
      <c r="A176">
        <v>70005</v>
      </c>
      <c r="B176" s="46" t="str">
        <f t="shared" si="8"/>
        <v>BP.VG.00030-10124</v>
      </c>
      <c r="C176">
        <f t="shared" si="7"/>
        <v>0</v>
      </c>
      <c r="D176">
        <v>70005</v>
      </c>
      <c r="E176">
        <f>_xlfn.XLOOKUP(J176,'volume holds'!X:X,'volume holds'!C:C)</f>
        <v>178</v>
      </c>
      <c r="H176">
        <f>_xlfn.XLOOKUP(J176,'volume holds'!X:X,'volume holds'!F:F)</f>
        <v>0</v>
      </c>
      <c r="J176" s="636" t="s">
        <v>496</v>
      </c>
      <c r="K176">
        <v>10124</v>
      </c>
    </row>
    <row r="177" spans="1:11">
      <c r="A177">
        <v>70005</v>
      </c>
      <c r="B177" s="46" t="str">
        <f t="shared" si="8"/>
        <v>BP.VG.00032-10124</v>
      </c>
      <c r="C177">
        <f t="shared" si="7"/>
        <v>0</v>
      </c>
      <c r="D177">
        <v>70005</v>
      </c>
      <c r="E177">
        <f>_xlfn.XLOOKUP(J177,'volume holds'!X:X,'volume holds'!C:C)</f>
        <v>319</v>
      </c>
      <c r="H177">
        <f>_xlfn.XLOOKUP(J177,'volume holds'!X:X,'volume holds'!F:F)</f>
        <v>0</v>
      </c>
      <c r="J177" s="636" t="s">
        <v>497</v>
      </c>
      <c r="K177">
        <v>10124</v>
      </c>
    </row>
    <row r="178" spans="1:11">
      <c r="A178">
        <v>70005</v>
      </c>
      <c r="B178" s="46" t="str">
        <f t="shared" si="8"/>
        <v>BP.VG.00033-10124</v>
      </c>
      <c r="C178">
        <f t="shared" si="7"/>
        <v>0</v>
      </c>
      <c r="D178">
        <v>70005</v>
      </c>
      <c r="E178">
        <f>_xlfn.XLOOKUP(J178,'volume holds'!X:X,'volume holds'!C:C)</f>
        <v>200</v>
      </c>
      <c r="H178">
        <f>_xlfn.XLOOKUP(J178,'volume holds'!X:X,'volume holds'!F:F)</f>
        <v>0</v>
      </c>
      <c r="J178" s="636" t="s">
        <v>498</v>
      </c>
      <c r="K178">
        <v>10124</v>
      </c>
    </row>
    <row r="179" spans="1:11">
      <c r="A179">
        <v>70005</v>
      </c>
      <c r="B179" s="46" t="str">
        <f t="shared" si="8"/>
        <v>BP.VG.00034-10124</v>
      </c>
      <c r="C179">
        <f t="shared" si="7"/>
        <v>0</v>
      </c>
      <c r="D179">
        <v>70005</v>
      </c>
      <c r="E179">
        <f>_xlfn.XLOOKUP(J179,'volume holds'!X:X,'volume holds'!C:C)</f>
        <v>200</v>
      </c>
      <c r="H179">
        <f>_xlfn.XLOOKUP(J179,'volume holds'!X:X,'volume holds'!F:F)</f>
        <v>0</v>
      </c>
      <c r="J179" s="636" t="s">
        <v>499</v>
      </c>
      <c r="K179">
        <v>10124</v>
      </c>
    </row>
    <row r="180" spans="1:11">
      <c r="A180">
        <v>70005</v>
      </c>
      <c r="B180" s="46" t="str">
        <f t="shared" si="8"/>
        <v>BP.VG.00035-10124</v>
      </c>
      <c r="C180">
        <f t="shared" si="7"/>
        <v>0</v>
      </c>
      <c r="D180">
        <v>70005</v>
      </c>
      <c r="E180">
        <f>_xlfn.XLOOKUP(J180,'volume holds'!X:X,'volume holds'!C:C)</f>
        <v>306</v>
      </c>
      <c r="H180">
        <f>_xlfn.XLOOKUP(J180,'volume holds'!X:X,'volume holds'!F:F)</f>
        <v>0</v>
      </c>
      <c r="J180" s="636" t="s">
        <v>500</v>
      </c>
      <c r="K180">
        <v>10124</v>
      </c>
    </row>
    <row r="181" spans="1:11">
      <c r="A181">
        <v>70005</v>
      </c>
      <c r="B181" s="46" t="str">
        <f t="shared" si="8"/>
        <v>BP.VG.00036-10124</v>
      </c>
      <c r="C181">
        <f t="shared" si="7"/>
        <v>0</v>
      </c>
      <c r="D181">
        <v>70005</v>
      </c>
      <c r="E181">
        <f>_xlfn.XLOOKUP(J181,'volume holds'!X:X,'volume holds'!C:C)</f>
        <v>521</v>
      </c>
      <c r="H181">
        <f>_xlfn.XLOOKUP(J181,'volume holds'!X:X,'volume holds'!F:F)</f>
        <v>0</v>
      </c>
      <c r="J181" s="636" t="s">
        <v>501</v>
      </c>
      <c r="K181">
        <v>10124</v>
      </c>
    </row>
    <row r="182" spans="1:11">
      <c r="A182">
        <v>70005</v>
      </c>
      <c r="B182" s="46" t="str">
        <f t="shared" si="8"/>
        <v>BP.VG.00037-10084</v>
      </c>
      <c r="C182">
        <f t="shared" si="7"/>
        <v>0</v>
      </c>
      <c r="D182">
        <v>70005</v>
      </c>
      <c r="E182">
        <f>_xlfn.XLOOKUP(J182,'volume holds'!X:X,'volume holds'!C:C)</f>
        <v>305</v>
      </c>
      <c r="H182">
        <f>_xlfn.XLOOKUP(J182,'volume holds'!X:X,'volume holds'!F:F)</f>
        <v>0</v>
      </c>
      <c r="J182" s="636" t="s">
        <v>456</v>
      </c>
      <c r="K182">
        <v>10084</v>
      </c>
    </row>
    <row r="183" spans="1:11">
      <c r="A183">
        <v>70005</v>
      </c>
      <c r="B183" s="46" t="str">
        <f t="shared" si="8"/>
        <v>BP.VG.00038-10084</v>
      </c>
      <c r="C183">
        <f t="shared" si="7"/>
        <v>0</v>
      </c>
      <c r="D183">
        <v>70005</v>
      </c>
      <c r="E183">
        <f>_xlfn.XLOOKUP(J183,'volume holds'!X:X,'volume holds'!C:C)</f>
        <v>267</v>
      </c>
      <c r="H183">
        <f>_xlfn.XLOOKUP(J183,'volume holds'!X:X,'volume holds'!F:F)</f>
        <v>0</v>
      </c>
      <c r="J183" s="636" t="s">
        <v>458</v>
      </c>
      <c r="K183">
        <v>10084</v>
      </c>
    </row>
    <row r="184" spans="1:11">
      <c r="A184">
        <v>70005</v>
      </c>
      <c r="B184" s="46" t="str">
        <f t="shared" si="8"/>
        <v>BP.VG.00039-10084</v>
      </c>
      <c r="C184">
        <f t="shared" si="7"/>
        <v>0</v>
      </c>
      <c r="D184">
        <v>70005</v>
      </c>
      <c r="E184">
        <f>_xlfn.XLOOKUP(J184,'volume holds'!X:X,'volume holds'!C:C)</f>
        <v>305</v>
      </c>
      <c r="H184">
        <f>_xlfn.XLOOKUP(J184,'volume holds'!X:X,'volume holds'!F:F)</f>
        <v>0</v>
      </c>
      <c r="J184" s="636" t="s">
        <v>460</v>
      </c>
      <c r="K184">
        <v>10084</v>
      </c>
    </row>
    <row r="185" spans="1:11">
      <c r="A185">
        <v>70005</v>
      </c>
      <c r="B185" s="46" t="str">
        <f t="shared" si="8"/>
        <v>BP.VG.00040-10084</v>
      </c>
      <c r="C185">
        <f t="shared" si="7"/>
        <v>0</v>
      </c>
      <c r="D185">
        <v>70005</v>
      </c>
      <c r="E185">
        <f>_xlfn.XLOOKUP(J185,'volume holds'!X:X,'volume holds'!C:C)</f>
        <v>267</v>
      </c>
      <c r="H185">
        <f>_xlfn.XLOOKUP(J185,'volume holds'!X:X,'volume holds'!F:F)</f>
        <v>0</v>
      </c>
      <c r="J185" s="636" t="s">
        <v>462</v>
      </c>
      <c r="K185">
        <v>10084</v>
      </c>
    </row>
    <row r="186" spans="1:11">
      <c r="A186">
        <v>70005</v>
      </c>
      <c r="B186" s="46" t="str">
        <f t="shared" si="8"/>
        <v>BP.VG.00041-10084</v>
      </c>
      <c r="C186">
        <f t="shared" si="7"/>
        <v>0</v>
      </c>
      <c r="D186">
        <v>70005</v>
      </c>
      <c r="E186">
        <f>_xlfn.XLOOKUP(J186,'volume holds'!X:X,'volume holds'!C:C)</f>
        <v>565</v>
      </c>
      <c r="H186">
        <f>_xlfn.XLOOKUP(J186,'volume holds'!X:X,'volume holds'!F:F)</f>
        <v>0</v>
      </c>
      <c r="J186" s="636" t="s">
        <v>448</v>
      </c>
      <c r="K186">
        <v>10084</v>
      </c>
    </row>
    <row r="187" spans="1:11">
      <c r="A187">
        <v>70005</v>
      </c>
      <c r="B187" s="46" t="str">
        <f t="shared" si="8"/>
        <v>BP.VG.00042-10084</v>
      </c>
      <c r="C187">
        <f t="shared" si="7"/>
        <v>0</v>
      </c>
      <c r="D187">
        <v>70005</v>
      </c>
      <c r="E187">
        <f>_xlfn.XLOOKUP(J187,'volume holds'!X:X,'volume holds'!C:C)</f>
        <v>487</v>
      </c>
      <c r="H187">
        <f>_xlfn.XLOOKUP(J187,'volume holds'!X:X,'volume holds'!F:F)</f>
        <v>0</v>
      </c>
      <c r="J187" s="636" t="s">
        <v>450</v>
      </c>
      <c r="K187">
        <v>10084</v>
      </c>
    </row>
    <row r="188" spans="1:11">
      <c r="A188">
        <v>70005</v>
      </c>
      <c r="B188" s="46" t="str">
        <f t="shared" si="8"/>
        <v>BP.VG.00043-10084</v>
      </c>
      <c r="C188">
        <f t="shared" si="7"/>
        <v>0</v>
      </c>
      <c r="D188">
        <v>70005</v>
      </c>
      <c r="E188">
        <f>_xlfn.XLOOKUP(J188,'volume holds'!X:X,'volume holds'!C:C)</f>
        <v>565</v>
      </c>
      <c r="H188">
        <f>_xlfn.XLOOKUP(J188,'volume holds'!X:X,'volume holds'!F:F)</f>
        <v>0</v>
      </c>
      <c r="J188" s="636" t="s">
        <v>452</v>
      </c>
      <c r="K188">
        <v>10084</v>
      </c>
    </row>
    <row r="189" spans="1:11">
      <c r="A189">
        <v>70005</v>
      </c>
      <c r="B189" s="46" t="str">
        <f t="shared" si="8"/>
        <v>BP.VG.00044-10084</v>
      </c>
      <c r="C189">
        <f t="shared" si="7"/>
        <v>0</v>
      </c>
      <c r="D189">
        <v>70005</v>
      </c>
      <c r="E189">
        <f>_xlfn.XLOOKUP(J189,'volume holds'!X:X,'volume holds'!C:C)</f>
        <v>487</v>
      </c>
      <c r="H189">
        <f>_xlfn.XLOOKUP(J189,'volume holds'!X:X,'volume holds'!F:F)</f>
        <v>0</v>
      </c>
      <c r="J189" s="636" t="s">
        <v>454</v>
      </c>
      <c r="K189">
        <v>10084</v>
      </c>
    </row>
    <row r="190" spans="1:11">
      <c r="A190">
        <v>70005</v>
      </c>
      <c r="B190" s="46" t="str">
        <f t="shared" si="8"/>
        <v>BP.VG.00045-10124</v>
      </c>
      <c r="C190">
        <f t="shared" si="7"/>
        <v>0</v>
      </c>
      <c r="D190">
        <v>70005</v>
      </c>
      <c r="E190">
        <f>_xlfn.XLOOKUP(J190,'volume holds'!X:X,'volume holds'!C:C)</f>
        <v>530</v>
      </c>
      <c r="H190">
        <f>_xlfn.XLOOKUP(J190,'volume holds'!X:X,'volume holds'!F:F)</f>
        <v>0</v>
      </c>
      <c r="J190" s="636" t="s">
        <v>488</v>
      </c>
      <c r="K190">
        <v>10124</v>
      </c>
    </row>
    <row r="191" spans="1:11">
      <c r="A191">
        <v>70005</v>
      </c>
      <c r="B191" s="46" t="str">
        <f t="shared" si="8"/>
        <v>BP.VG.00046-10124</v>
      </c>
      <c r="C191">
        <f t="shared" si="7"/>
        <v>0</v>
      </c>
      <c r="D191">
        <v>70005</v>
      </c>
      <c r="E191">
        <f>_xlfn.XLOOKUP(J191,'volume holds'!X:X,'volume holds'!C:C)</f>
        <v>456</v>
      </c>
      <c r="H191">
        <f>_xlfn.XLOOKUP(J191,'volume holds'!X:X,'volume holds'!F:F)</f>
        <v>0</v>
      </c>
      <c r="J191" s="636" t="s">
        <v>489</v>
      </c>
      <c r="K191">
        <v>10124</v>
      </c>
    </row>
    <row r="192" spans="1:11">
      <c r="A192">
        <v>70005</v>
      </c>
      <c r="B192" s="46" t="str">
        <f t="shared" si="8"/>
        <v>BP.VG.00047-10124</v>
      </c>
      <c r="C192">
        <f t="shared" si="7"/>
        <v>0</v>
      </c>
      <c r="D192">
        <v>70005</v>
      </c>
      <c r="E192">
        <f>_xlfn.XLOOKUP(J192,'volume holds'!X:X,'volume holds'!C:C)</f>
        <v>530</v>
      </c>
      <c r="H192">
        <f>_xlfn.XLOOKUP(J192,'volume holds'!X:X,'volume holds'!F:F)</f>
        <v>0</v>
      </c>
      <c r="J192" s="636" t="s">
        <v>490</v>
      </c>
      <c r="K192">
        <v>10124</v>
      </c>
    </row>
    <row r="193" spans="1:11">
      <c r="A193">
        <v>70005</v>
      </c>
      <c r="B193" s="46" t="str">
        <f t="shared" si="8"/>
        <v>BP.VG.00048-10124</v>
      </c>
      <c r="C193">
        <f t="shared" si="7"/>
        <v>0</v>
      </c>
      <c r="D193">
        <v>70005</v>
      </c>
      <c r="E193">
        <f>_xlfn.XLOOKUP(J193,'volume holds'!X:X,'volume holds'!C:C)</f>
        <v>456</v>
      </c>
      <c r="H193">
        <f>_xlfn.XLOOKUP(J193,'volume holds'!X:X,'volume holds'!F:F)</f>
        <v>0</v>
      </c>
      <c r="J193" s="636" t="s">
        <v>491</v>
      </c>
      <c r="K193">
        <v>10124</v>
      </c>
    </row>
    <row r="194" spans="1:11">
      <c r="A194">
        <v>70005</v>
      </c>
      <c r="B194" s="46" t="str">
        <f t="shared" si="8"/>
        <v>BP.VG.00049-10124</v>
      </c>
      <c r="C194">
        <f t="shared" ref="C194:C257" si="9">SUM(G194:H194)</f>
        <v>0</v>
      </c>
      <c r="D194">
        <v>70005</v>
      </c>
      <c r="E194">
        <f>_xlfn.XLOOKUP(J194,'volume holds'!X:X,'volume holds'!C:C)</f>
        <v>1035</v>
      </c>
      <c r="H194">
        <f>_xlfn.XLOOKUP(J194,'volume holds'!X:X,'volume holds'!F:F)</f>
        <v>0</v>
      </c>
      <c r="J194" s="636" t="s">
        <v>484</v>
      </c>
      <c r="K194">
        <v>10124</v>
      </c>
    </row>
    <row r="195" spans="1:11">
      <c r="A195">
        <v>70005</v>
      </c>
      <c r="B195" s="46" t="str">
        <f t="shared" si="8"/>
        <v>BP.VG.00050-10124</v>
      </c>
      <c r="C195">
        <f t="shared" si="9"/>
        <v>0</v>
      </c>
      <c r="D195">
        <v>70005</v>
      </c>
      <c r="E195">
        <f>_xlfn.XLOOKUP(J195,'volume holds'!X:X,'volume holds'!C:C)</f>
        <v>877</v>
      </c>
      <c r="H195">
        <f>_xlfn.XLOOKUP(J195,'volume holds'!X:X,'volume holds'!F:F)</f>
        <v>0</v>
      </c>
      <c r="J195" s="636" t="s">
        <v>485</v>
      </c>
      <c r="K195">
        <v>10124</v>
      </c>
    </row>
    <row r="196" spans="1:11">
      <c r="A196">
        <v>70005</v>
      </c>
      <c r="B196" s="46" t="str">
        <f t="shared" si="8"/>
        <v>BP.VG.00051-10124</v>
      </c>
      <c r="C196">
        <f t="shared" si="9"/>
        <v>0</v>
      </c>
      <c r="D196">
        <v>70005</v>
      </c>
      <c r="E196">
        <f>_xlfn.XLOOKUP(J196,'volume holds'!X:X,'volume holds'!C:C)</f>
        <v>1035</v>
      </c>
      <c r="H196">
        <f>_xlfn.XLOOKUP(J196,'volume holds'!X:X,'volume holds'!F:F)</f>
        <v>0</v>
      </c>
      <c r="J196" s="636" t="s">
        <v>486</v>
      </c>
      <c r="K196">
        <v>10124</v>
      </c>
    </row>
    <row r="197" spans="1:11">
      <c r="A197">
        <v>70005</v>
      </c>
      <c r="B197" s="46" t="str">
        <f t="shared" si="8"/>
        <v>BP.VG.00052-10124</v>
      </c>
      <c r="C197">
        <f t="shared" si="9"/>
        <v>0</v>
      </c>
      <c r="D197">
        <v>70005</v>
      </c>
      <c r="E197">
        <f>_xlfn.XLOOKUP(J197,'volume holds'!X:X,'volume holds'!C:C)</f>
        <v>877</v>
      </c>
      <c r="H197">
        <f>_xlfn.XLOOKUP(J197,'volume holds'!X:X,'volume holds'!F:F)</f>
        <v>0</v>
      </c>
      <c r="J197" s="636" t="s">
        <v>487</v>
      </c>
      <c r="K197">
        <v>10124</v>
      </c>
    </row>
    <row r="198" spans="1:11">
      <c r="A198">
        <v>70005</v>
      </c>
      <c r="B198" s="46" t="str">
        <f t="shared" si="8"/>
        <v>BP.VG.00007-10085</v>
      </c>
      <c r="C198">
        <f t="shared" si="9"/>
        <v>0</v>
      </c>
      <c r="D198">
        <v>70005</v>
      </c>
      <c r="E198">
        <f>_xlfn.XLOOKUP(J198,'volume holds'!X:X,'volume holds'!C:C)</f>
        <v>477</v>
      </c>
      <c r="H198">
        <f>_xlfn.XLOOKUP(J198,'volume holds'!X:X,'volume holds'!G:G)</f>
        <v>0</v>
      </c>
      <c r="J198" s="636" t="s">
        <v>422</v>
      </c>
      <c r="K198">
        <v>10085</v>
      </c>
    </row>
    <row r="199" spans="1:11">
      <c r="A199">
        <v>70005</v>
      </c>
      <c r="B199" s="46" t="str">
        <f t="shared" si="8"/>
        <v>BP.VG.00008-10085</v>
      </c>
      <c r="C199">
        <f t="shared" si="9"/>
        <v>0</v>
      </c>
      <c r="D199">
        <v>70005</v>
      </c>
      <c r="E199">
        <f>_xlfn.XLOOKUP(J199,'volume holds'!X:X,'volume holds'!C:C)</f>
        <v>477</v>
      </c>
      <c r="H199">
        <f>_xlfn.XLOOKUP(J199,'volume holds'!X:X,'volume holds'!G:G)</f>
        <v>0</v>
      </c>
      <c r="J199" s="636" t="s">
        <v>424</v>
      </c>
      <c r="K199">
        <v>10085</v>
      </c>
    </row>
    <row r="200" spans="1:11">
      <c r="A200">
        <v>70005</v>
      </c>
      <c r="B200" s="46" t="str">
        <f t="shared" si="8"/>
        <v>BP.VG.00005-10085</v>
      </c>
      <c r="C200">
        <f t="shared" si="9"/>
        <v>0</v>
      </c>
      <c r="D200">
        <v>70005</v>
      </c>
      <c r="E200">
        <f>_xlfn.XLOOKUP(J200,'volume holds'!X:X,'volume holds'!C:C)</f>
        <v>187</v>
      </c>
      <c r="H200">
        <f>_xlfn.XLOOKUP(J200,'volume holds'!X:X,'volume holds'!G:G)</f>
        <v>0</v>
      </c>
      <c r="J200" s="636" t="s">
        <v>426</v>
      </c>
      <c r="K200">
        <v>10085</v>
      </c>
    </row>
    <row r="201" spans="1:11">
      <c r="A201">
        <v>70005</v>
      </c>
      <c r="B201" s="46" t="str">
        <f t="shared" si="8"/>
        <v>BP.VG.00006-10085</v>
      </c>
      <c r="C201">
        <f t="shared" si="9"/>
        <v>0</v>
      </c>
      <c r="D201">
        <v>70005</v>
      </c>
      <c r="E201">
        <f>_xlfn.XLOOKUP(J201,'volume holds'!X:X,'volume holds'!C:C)</f>
        <v>187</v>
      </c>
      <c r="H201">
        <f>_xlfn.XLOOKUP(J201,'volume holds'!X:X,'volume holds'!G:G)</f>
        <v>0</v>
      </c>
      <c r="J201" s="636" t="s">
        <v>428</v>
      </c>
      <c r="K201">
        <v>10085</v>
      </c>
    </row>
    <row r="202" spans="1:11">
      <c r="A202">
        <v>70005</v>
      </c>
      <c r="B202" s="46" t="str">
        <f t="shared" si="8"/>
        <v>BP.VG.00003-10085</v>
      </c>
      <c r="C202">
        <f t="shared" si="9"/>
        <v>0</v>
      </c>
      <c r="D202">
        <v>70005</v>
      </c>
      <c r="E202">
        <f>_xlfn.XLOOKUP(J202,'volume holds'!X:X,'volume holds'!C:C)</f>
        <v>468</v>
      </c>
      <c r="H202">
        <f>_xlfn.XLOOKUP(J202,'volume holds'!X:X,'volume holds'!G:G)</f>
        <v>0</v>
      </c>
      <c r="J202" s="636" t="s">
        <v>430</v>
      </c>
      <c r="K202">
        <v>10085</v>
      </c>
    </row>
    <row r="203" spans="1:11">
      <c r="A203">
        <v>70005</v>
      </c>
      <c r="B203" s="46" t="str">
        <f t="shared" si="8"/>
        <v>BP.VG.00004-10085</v>
      </c>
      <c r="C203">
        <f t="shared" si="9"/>
        <v>0</v>
      </c>
      <c r="D203">
        <v>70005</v>
      </c>
      <c r="E203">
        <f>_xlfn.XLOOKUP(J203,'volume holds'!X:X,'volume holds'!C:C)</f>
        <v>468</v>
      </c>
      <c r="H203">
        <f>_xlfn.XLOOKUP(J203,'volume holds'!X:X,'volume holds'!G:G)</f>
        <v>0</v>
      </c>
      <c r="J203" s="636" t="s">
        <v>432</v>
      </c>
      <c r="K203">
        <v>10085</v>
      </c>
    </row>
    <row r="204" spans="1:11">
      <c r="A204">
        <v>70005</v>
      </c>
      <c r="B204" s="46" t="str">
        <f t="shared" si="8"/>
        <v>BP.VG.00001-10085</v>
      </c>
      <c r="C204">
        <f t="shared" si="9"/>
        <v>0</v>
      </c>
      <c r="D204">
        <v>70005</v>
      </c>
      <c r="E204">
        <f>_xlfn.XLOOKUP(J204,'volume holds'!X:X,'volume holds'!C:C)</f>
        <v>195</v>
      </c>
      <c r="H204">
        <f>_xlfn.XLOOKUP(J204,'volume holds'!X:X,'volume holds'!G:G)</f>
        <v>0</v>
      </c>
      <c r="J204" s="636" t="s">
        <v>434</v>
      </c>
      <c r="K204">
        <v>10085</v>
      </c>
    </row>
    <row r="205" spans="1:11">
      <c r="A205">
        <v>70005</v>
      </c>
      <c r="B205" s="46" t="str">
        <f t="shared" si="8"/>
        <v>BP.VG.00002-10085</v>
      </c>
      <c r="C205">
        <f t="shared" si="9"/>
        <v>0</v>
      </c>
      <c r="D205">
        <v>70005</v>
      </c>
      <c r="E205">
        <f>_xlfn.XLOOKUP(J205,'volume holds'!X:X,'volume holds'!C:C)</f>
        <v>195</v>
      </c>
      <c r="H205">
        <f>_xlfn.XLOOKUP(J205,'volume holds'!X:X,'volume holds'!G:G)</f>
        <v>0</v>
      </c>
      <c r="J205" s="636" t="s">
        <v>436</v>
      </c>
      <c r="K205">
        <v>10085</v>
      </c>
    </row>
    <row r="206" spans="1:11">
      <c r="A206">
        <v>70005</v>
      </c>
      <c r="B206" s="46" t="str">
        <f t="shared" si="8"/>
        <v>BP.VG.00009-10085</v>
      </c>
      <c r="C206">
        <f t="shared" si="9"/>
        <v>0</v>
      </c>
      <c r="D206">
        <v>70005</v>
      </c>
      <c r="E206">
        <f>_xlfn.XLOOKUP(J206,'volume holds'!X:X,'volume holds'!C:C)</f>
        <v>136</v>
      </c>
      <c r="H206">
        <f>_xlfn.XLOOKUP(J206,'volume holds'!X:X,'volume holds'!G:G)</f>
        <v>0</v>
      </c>
      <c r="J206" s="636" t="s">
        <v>464</v>
      </c>
      <c r="K206">
        <v>10085</v>
      </c>
    </row>
    <row r="207" spans="1:11">
      <c r="A207">
        <v>70005</v>
      </c>
      <c r="B207" s="46" t="str">
        <f t="shared" si="8"/>
        <v>BP.VG.00011-10085</v>
      </c>
      <c r="C207">
        <f t="shared" si="9"/>
        <v>0</v>
      </c>
      <c r="D207">
        <v>70005</v>
      </c>
      <c r="E207">
        <f>_xlfn.XLOOKUP(J207,'volume holds'!X:X,'volume holds'!C:C)</f>
        <v>118</v>
      </c>
      <c r="H207">
        <f>_xlfn.XLOOKUP(J207,'volume holds'!X:X,'volume holds'!G:G)</f>
        <v>0</v>
      </c>
      <c r="J207" s="636" t="s">
        <v>466</v>
      </c>
      <c r="K207">
        <v>10085</v>
      </c>
    </row>
    <row r="208" spans="1:11">
      <c r="A208">
        <v>70005</v>
      </c>
      <c r="B208" s="46" t="str">
        <f t="shared" si="8"/>
        <v>BP.VG.00013-10085</v>
      </c>
      <c r="C208">
        <f t="shared" si="9"/>
        <v>0</v>
      </c>
      <c r="D208">
        <v>70005</v>
      </c>
      <c r="E208">
        <f>_xlfn.XLOOKUP(J208,'volume holds'!X:X,'volume holds'!C:C)</f>
        <v>210</v>
      </c>
      <c r="H208">
        <f>_xlfn.XLOOKUP(J208,'volume holds'!X:X,'volume holds'!G:G)</f>
        <v>0</v>
      </c>
      <c r="J208" s="636" t="s">
        <v>468</v>
      </c>
      <c r="K208">
        <v>10085</v>
      </c>
    </row>
    <row r="209" spans="1:11">
      <c r="A209">
        <v>70005</v>
      </c>
      <c r="B209" s="46" t="str">
        <f t="shared" si="8"/>
        <v>BP.VG.00010-10085</v>
      </c>
      <c r="C209">
        <f t="shared" si="9"/>
        <v>0</v>
      </c>
      <c r="D209">
        <v>70005</v>
      </c>
      <c r="E209">
        <f>_xlfn.XLOOKUP(J209,'volume holds'!X:X,'volume holds'!C:C)</f>
        <v>136</v>
      </c>
      <c r="H209">
        <f>_xlfn.XLOOKUP(J209,'volume holds'!X:X,'volume holds'!G:G)</f>
        <v>0</v>
      </c>
      <c r="J209" s="636" t="s">
        <v>470</v>
      </c>
      <c r="K209">
        <v>10085</v>
      </c>
    </row>
    <row r="210" spans="1:11">
      <c r="A210">
        <v>70005</v>
      </c>
      <c r="B210" s="46" t="str">
        <f t="shared" ref="B210:B273" si="10">J210&amp;"-"&amp;K210</f>
        <v>BP.VG.00012-10085</v>
      </c>
      <c r="C210">
        <f t="shared" si="9"/>
        <v>0</v>
      </c>
      <c r="D210">
        <v>70005</v>
      </c>
      <c r="E210">
        <f>_xlfn.XLOOKUP(J210,'volume holds'!X:X,'volume holds'!C:C)</f>
        <v>118</v>
      </c>
      <c r="H210">
        <f>_xlfn.XLOOKUP(J210,'volume holds'!X:X,'volume holds'!G:G)</f>
        <v>0</v>
      </c>
      <c r="J210" s="636" t="s">
        <v>472</v>
      </c>
      <c r="K210">
        <v>10085</v>
      </c>
    </row>
    <row r="211" spans="1:11">
      <c r="A211">
        <v>70005</v>
      </c>
      <c r="B211" s="46" t="str">
        <f t="shared" si="10"/>
        <v>BP.VG.00014-10085</v>
      </c>
      <c r="C211">
        <f t="shared" si="9"/>
        <v>0</v>
      </c>
      <c r="D211">
        <v>70005</v>
      </c>
      <c r="E211">
        <f>_xlfn.XLOOKUP(J211,'volume holds'!X:X,'volume holds'!C:C)</f>
        <v>210</v>
      </c>
      <c r="H211">
        <f>_xlfn.XLOOKUP(J211,'volume holds'!X:X,'volume holds'!G:G)</f>
        <v>0</v>
      </c>
      <c r="J211" s="636" t="s">
        <v>474</v>
      </c>
      <c r="K211">
        <v>10085</v>
      </c>
    </row>
    <row r="212" spans="1:11">
      <c r="A212">
        <v>70005</v>
      </c>
      <c r="B212" s="46" t="str">
        <f t="shared" si="10"/>
        <v>BP.VG.00015-10085</v>
      </c>
      <c r="C212">
        <f t="shared" si="9"/>
        <v>0</v>
      </c>
      <c r="D212">
        <v>70005</v>
      </c>
      <c r="E212">
        <f>_xlfn.XLOOKUP(J212,'volume holds'!X:X,'volume holds'!C:C)</f>
        <v>128</v>
      </c>
      <c r="H212">
        <f>_xlfn.XLOOKUP(J212,'volume holds'!X:X,'volume holds'!G:G)</f>
        <v>0</v>
      </c>
      <c r="J212" s="636" t="s">
        <v>476</v>
      </c>
      <c r="K212">
        <v>10085</v>
      </c>
    </row>
    <row r="213" spans="1:11">
      <c r="A213">
        <v>70005</v>
      </c>
      <c r="B213" s="46" t="str">
        <f t="shared" si="10"/>
        <v>BP.VG.00016-10085</v>
      </c>
      <c r="C213">
        <f t="shared" si="9"/>
        <v>0</v>
      </c>
      <c r="D213">
        <v>70005</v>
      </c>
      <c r="E213">
        <f>_xlfn.XLOOKUP(J213,'volume holds'!X:X,'volume holds'!C:C)</f>
        <v>128</v>
      </c>
      <c r="H213">
        <f>_xlfn.XLOOKUP(J213,'volume holds'!X:X,'volume holds'!G:G)</f>
        <v>0</v>
      </c>
      <c r="J213" s="636" t="s">
        <v>478</v>
      </c>
      <c r="K213">
        <v>10085</v>
      </c>
    </row>
    <row r="214" spans="1:11">
      <c r="A214">
        <v>70005</v>
      </c>
      <c r="B214" s="46" t="str">
        <f t="shared" si="10"/>
        <v>BP.VG.00017-10085</v>
      </c>
      <c r="C214">
        <f t="shared" si="9"/>
        <v>0</v>
      </c>
      <c r="D214">
        <v>70005</v>
      </c>
      <c r="E214">
        <f>_xlfn.XLOOKUP(J214,'volume holds'!X:X,'volume holds'!C:C)</f>
        <v>197</v>
      </c>
      <c r="H214">
        <f>_xlfn.XLOOKUP(J214,'volume holds'!X:X,'volume holds'!G:G)</f>
        <v>0</v>
      </c>
      <c r="J214" s="636" t="s">
        <v>480</v>
      </c>
      <c r="K214">
        <v>10085</v>
      </c>
    </row>
    <row r="215" spans="1:11">
      <c r="A215">
        <v>70005</v>
      </c>
      <c r="B215" s="46" t="str">
        <f t="shared" si="10"/>
        <v>BP.VG.00018-10085</v>
      </c>
      <c r="C215">
        <f t="shared" si="9"/>
        <v>0</v>
      </c>
      <c r="D215">
        <v>70005</v>
      </c>
      <c r="E215">
        <f>_xlfn.XLOOKUP(J215,'volume holds'!X:X,'volume holds'!C:C)</f>
        <v>308</v>
      </c>
      <c r="H215">
        <f>_xlfn.XLOOKUP(J215,'volume holds'!X:X,'volume holds'!G:G)</f>
        <v>0</v>
      </c>
      <c r="J215" s="636" t="s">
        <v>482</v>
      </c>
      <c r="K215">
        <v>10085</v>
      </c>
    </row>
    <row r="216" spans="1:11">
      <c r="A216">
        <v>70005</v>
      </c>
      <c r="B216" s="46" t="str">
        <f t="shared" si="10"/>
        <v>BP.VG.00025-10125</v>
      </c>
      <c r="C216">
        <f t="shared" si="9"/>
        <v>0</v>
      </c>
      <c r="D216">
        <v>70005</v>
      </c>
      <c r="E216">
        <f>_xlfn.XLOOKUP(J216,'volume holds'!X:X,'volume holds'!C:C)</f>
        <v>766</v>
      </c>
      <c r="H216">
        <f>_xlfn.XLOOKUP(J216,'volume holds'!X:X,'volume holds'!G:G)</f>
        <v>0</v>
      </c>
      <c r="J216" s="636" t="s">
        <v>438</v>
      </c>
      <c r="K216">
        <v>10125</v>
      </c>
    </row>
    <row r="217" spans="1:11">
      <c r="A217">
        <v>70005</v>
      </c>
      <c r="B217" s="46" t="str">
        <f t="shared" si="10"/>
        <v>BP.VG.00026-10125</v>
      </c>
      <c r="C217">
        <f t="shared" si="9"/>
        <v>0</v>
      </c>
      <c r="D217">
        <v>70005</v>
      </c>
      <c r="E217">
        <f>_xlfn.XLOOKUP(J217,'volume holds'!X:X,'volume holds'!C:C)</f>
        <v>766</v>
      </c>
      <c r="H217">
        <f>_xlfn.XLOOKUP(J217,'volume holds'!X:X,'volume holds'!G:G)</f>
        <v>0</v>
      </c>
      <c r="J217" s="636" t="s">
        <v>439</v>
      </c>
      <c r="K217">
        <v>10125</v>
      </c>
    </row>
    <row r="218" spans="1:11">
      <c r="A218">
        <v>70005</v>
      </c>
      <c r="B218" s="46" t="str">
        <f t="shared" si="10"/>
        <v>BP.VG.00023-10125</v>
      </c>
      <c r="C218">
        <f t="shared" si="9"/>
        <v>0</v>
      </c>
      <c r="D218">
        <v>70005</v>
      </c>
      <c r="E218">
        <f>_xlfn.XLOOKUP(J218,'volume holds'!X:X,'volume holds'!C:C)</f>
        <v>259</v>
      </c>
      <c r="H218">
        <f>_xlfn.XLOOKUP(J218,'volume holds'!X:X,'volume holds'!G:G)</f>
        <v>0</v>
      </c>
      <c r="J218" s="636" t="s">
        <v>440</v>
      </c>
      <c r="K218">
        <v>10125</v>
      </c>
    </row>
    <row r="219" spans="1:11">
      <c r="A219">
        <v>70005</v>
      </c>
      <c r="B219" s="46" t="str">
        <f t="shared" si="10"/>
        <v>BP.VG.00024-10125</v>
      </c>
      <c r="C219">
        <f t="shared" si="9"/>
        <v>0</v>
      </c>
      <c r="D219">
        <v>70005</v>
      </c>
      <c r="E219">
        <f>_xlfn.XLOOKUP(J219,'volume holds'!X:X,'volume holds'!C:C)</f>
        <v>259</v>
      </c>
      <c r="H219">
        <f>_xlfn.XLOOKUP(J219,'volume holds'!X:X,'volume holds'!G:G)</f>
        <v>0</v>
      </c>
      <c r="J219" s="636" t="s">
        <v>441</v>
      </c>
      <c r="K219">
        <v>10125</v>
      </c>
    </row>
    <row r="220" spans="1:11">
      <c r="A220">
        <v>70005</v>
      </c>
      <c r="B220" s="46" t="str">
        <f t="shared" si="10"/>
        <v>BP.VG.00021-10125</v>
      </c>
      <c r="C220">
        <f t="shared" si="9"/>
        <v>0</v>
      </c>
      <c r="D220">
        <v>70005</v>
      </c>
      <c r="E220">
        <f>_xlfn.XLOOKUP(J220,'volume holds'!X:X,'volume holds'!C:C)</f>
        <v>746</v>
      </c>
      <c r="H220">
        <f>_xlfn.XLOOKUP(J220,'volume holds'!X:X,'volume holds'!G:G)</f>
        <v>0</v>
      </c>
      <c r="J220" s="636" t="s">
        <v>442</v>
      </c>
      <c r="K220">
        <v>10125</v>
      </c>
    </row>
    <row r="221" spans="1:11">
      <c r="A221">
        <v>70005</v>
      </c>
      <c r="B221" s="46" t="str">
        <f t="shared" si="10"/>
        <v>BP.VG.00022-10125</v>
      </c>
      <c r="C221">
        <f t="shared" si="9"/>
        <v>0</v>
      </c>
      <c r="D221">
        <v>70005</v>
      </c>
      <c r="E221">
        <f>_xlfn.XLOOKUP(J221,'volume holds'!X:X,'volume holds'!C:C)</f>
        <v>746</v>
      </c>
      <c r="H221">
        <f>_xlfn.XLOOKUP(J221,'volume holds'!X:X,'volume holds'!G:G)</f>
        <v>0</v>
      </c>
      <c r="J221" s="636" t="s">
        <v>443</v>
      </c>
      <c r="K221">
        <v>10125</v>
      </c>
    </row>
    <row r="222" spans="1:11">
      <c r="A222">
        <v>70005</v>
      </c>
      <c r="B222" s="46" t="str">
        <f t="shared" si="10"/>
        <v>BP.VG.00019-10125</v>
      </c>
      <c r="C222">
        <f t="shared" si="9"/>
        <v>0</v>
      </c>
      <c r="D222">
        <v>70005</v>
      </c>
      <c r="E222">
        <f>_xlfn.XLOOKUP(J222,'volume holds'!X:X,'volume holds'!C:C)</f>
        <v>263</v>
      </c>
      <c r="H222">
        <f>_xlfn.XLOOKUP(J222,'volume holds'!X:X,'volume holds'!G:G)</f>
        <v>0</v>
      </c>
      <c r="J222" s="636" t="s">
        <v>444</v>
      </c>
      <c r="K222">
        <v>10125</v>
      </c>
    </row>
    <row r="223" spans="1:11">
      <c r="A223">
        <v>70005</v>
      </c>
      <c r="B223" s="46" t="str">
        <f t="shared" si="10"/>
        <v>BP.VG.00020-10125</v>
      </c>
      <c r="C223">
        <f t="shared" si="9"/>
        <v>0</v>
      </c>
      <c r="D223">
        <v>70005</v>
      </c>
      <c r="E223">
        <f>_xlfn.XLOOKUP(J223,'volume holds'!X:X,'volume holds'!C:C)</f>
        <v>263</v>
      </c>
      <c r="H223">
        <f>_xlfn.XLOOKUP(J223,'volume holds'!X:X,'volume holds'!G:G)</f>
        <v>0</v>
      </c>
      <c r="J223" s="636" t="s">
        <v>445</v>
      </c>
      <c r="K223">
        <v>10125</v>
      </c>
    </row>
    <row r="224" spans="1:11">
      <c r="A224">
        <v>70005</v>
      </c>
      <c r="B224" s="46" t="str">
        <f t="shared" si="10"/>
        <v>BP.VG.00027-10125</v>
      </c>
      <c r="C224">
        <f t="shared" si="9"/>
        <v>0</v>
      </c>
      <c r="D224">
        <v>70005</v>
      </c>
      <c r="E224">
        <f>_xlfn.XLOOKUP(J224,'volume holds'!X:X,'volume holds'!C:C)</f>
        <v>212</v>
      </c>
      <c r="H224">
        <f>_xlfn.XLOOKUP(J224,'volume holds'!X:X,'volume holds'!G:G)</f>
        <v>0</v>
      </c>
      <c r="J224" s="636" t="s">
        <v>492</v>
      </c>
      <c r="K224">
        <v>10125</v>
      </c>
    </row>
    <row r="225" spans="1:11">
      <c r="A225">
        <v>70005</v>
      </c>
      <c r="B225" s="46" t="str">
        <f t="shared" si="10"/>
        <v>BP.VG.00029-10125</v>
      </c>
      <c r="C225">
        <f t="shared" si="9"/>
        <v>0</v>
      </c>
      <c r="D225">
        <v>70005</v>
      </c>
      <c r="E225">
        <f>_xlfn.XLOOKUP(J225,'volume holds'!X:X,'volume holds'!C:C)</f>
        <v>178</v>
      </c>
      <c r="H225">
        <f>_xlfn.XLOOKUP(J225,'volume holds'!X:X,'volume holds'!G:G)</f>
        <v>0</v>
      </c>
      <c r="J225" s="636" t="s">
        <v>493</v>
      </c>
      <c r="K225">
        <v>10125</v>
      </c>
    </row>
    <row r="226" spans="1:11">
      <c r="A226">
        <v>70005</v>
      </c>
      <c r="B226" s="46" t="str">
        <f t="shared" si="10"/>
        <v>BP.VG.00031-10125</v>
      </c>
      <c r="C226">
        <f t="shared" si="9"/>
        <v>0</v>
      </c>
      <c r="D226">
        <v>70005</v>
      </c>
      <c r="E226">
        <f>_xlfn.XLOOKUP(J226,'volume holds'!X:X,'volume holds'!C:C)</f>
        <v>319</v>
      </c>
      <c r="H226">
        <f>_xlfn.XLOOKUP(J226,'volume holds'!X:X,'volume holds'!G:G)</f>
        <v>0</v>
      </c>
      <c r="J226" s="636" t="s">
        <v>494</v>
      </c>
      <c r="K226">
        <v>10125</v>
      </c>
    </row>
    <row r="227" spans="1:11">
      <c r="A227">
        <v>70005</v>
      </c>
      <c r="B227" s="46" t="str">
        <f t="shared" si="10"/>
        <v>BP.VG.00028-10125</v>
      </c>
      <c r="C227">
        <f t="shared" si="9"/>
        <v>0</v>
      </c>
      <c r="D227">
        <v>70005</v>
      </c>
      <c r="E227">
        <f>_xlfn.XLOOKUP(J227,'volume holds'!X:X,'volume holds'!C:C)</f>
        <v>212</v>
      </c>
      <c r="H227">
        <f>_xlfn.XLOOKUP(J227,'volume holds'!X:X,'volume holds'!G:G)</f>
        <v>0</v>
      </c>
      <c r="J227" s="636" t="s">
        <v>495</v>
      </c>
      <c r="K227">
        <v>10125</v>
      </c>
    </row>
    <row r="228" spans="1:11">
      <c r="A228">
        <v>70005</v>
      </c>
      <c r="B228" s="46" t="str">
        <f t="shared" si="10"/>
        <v>BP.VG.00030-10125</v>
      </c>
      <c r="C228">
        <f t="shared" si="9"/>
        <v>0</v>
      </c>
      <c r="D228">
        <v>70005</v>
      </c>
      <c r="E228">
        <f>_xlfn.XLOOKUP(J228,'volume holds'!X:X,'volume holds'!C:C)</f>
        <v>178</v>
      </c>
      <c r="H228">
        <f>_xlfn.XLOOKUP(J228,'volume holds'!X:X,'volume holds'!G:G)</f>
        <v>0</v>
      </c>
      <c r="J228" s="636" t="s">
        <v>496</v>
      </c>
      <c r="K228">
        <v>10125</v>
      </c>
    </row>
    <row r="229" spans="1:11">
      <c r="A229">
        <v>70005</v>
      </c>
      <c r="B229" s="46" t="str">
        <f t="shared" si="10"/>
        <v>BP.VG.00032-10125</v>
      </c>
      <c r="C229">
        <f t="shared" si="9"/>
        <v>0</v>
      </c>
      <c r="D229">
        <v>70005</v>
      </c>
      <c r="E229">
        <f>_xlfn.XLOOKUP(J229,'volume holds'!X:X,'volume holds'!C:C)</f>
        <v>319</v>
      </c>
      <c r="H229">
        <f>_xlfn.XLOOKUP(J229,'volume holds'!X:X,'volume holds'!G:G)</f>
        <v>0</v>
      </c>
      <c r="J229" s="636" t="s">
        <v>497</v>
      </c>
      <c r="K229">
        <v>10125</v>
      </c>
    </row>
    <row r="230" spans="1:11">
      <c r="A230">
        <v>70005</v>
      </c>
      <c r="B230" s="46" t="str">
        <f t="shared" si="10"/>
        <v>BP.VG.00033-10125</v>
      </c>
      <c r="C230">
        <f t="shared" si="9"/>
        <v>0</v>
      </c>
      <c r="D230">
        <v>70005</v>
      </c>
      <c r="E230">
        <f>_xlfn.XLOOKUP(J230,'volume holds'!X:X,'volume holds'!C:C)</f>
        <v>200</v>
      </c>
      <c r="H230">
        <f>_xlfn.XLOOKUP(J230,'volume holds'!X:X,'volume holds'!G:G)</f>
        <v>0</v>
      </c>
      <c r="J230" s="636" t="s">
        <v>498</v>
      </c>
      <c r="K230">
        <v>10125</v>
      </c>
    </row>
    <row r="231" spans="1:11">
      <c r="A231">
        <v>70005</v>
      </c>
      <c r="B231" s="46" t="str">
        <f t="shared" si="10"/>
        <v>BP.VG.00034-10125</v>
      </c>
      <c r="C231">
        <f t="shared" si="9"/>
        <v>0</v>
      </c>
      <c r="D231">
        <v>70005</v>
      </c>
      <c r="E231">
        <f>_xlfn.XLOOKUP(J231,'volume holds'!X:X,'volume holds'!C:C)</f>
        <v>200</v>
      </c>
      <c r="H231">
        <f>_xlfn.XLOOKUP(J231,'volume holds'!X:X,'volume holds'!G:G)</f>
        <v>0</v>
      </c>
      <c r="J231" s="636" t="s">
        <v>499</v>
      </c>
      <c r="K231">
        <v>10125</v>
      </c>
    </row>
    <row r="232" spans="1:11">
      <c r="A232">
        <v>70005</v>
      </c>
      <c r="B232" s="46" t="str">
        <f t="shared" si="10"/>
        <v>BP.VG.00035-10125</v>
      </c>
      <c r="C232">
        <f t="shared" si="9"/>
        <v>0</v>
      </c>
      <c r="D232">
        <v>70005</v>
      </c>
      <c r="E232">
        <f>_xlfn.XLOOKUP(J232,'volume holds'!X:X,'volume holds'!C:C)</f>
        <v>306</v>
      </c>
      <c r="H232">
        <f>_xlfn.XLOOKUP(J232,'volume holds'!X:X,'volume holds'!G:G)</f>
        <v>0</v>
      </c>
      <c r="J232" s="636" t="s">
        <v>500</v>
      </c>
      <c r="K232">
        <v>10125</v>
      </c>
    </row>
    <row r="233" spans="1:11">
      <c r="A233">
        <v>70005</v>
      </c>
      <c r="B233" s="46" t="str">
        <f t="shared" si="10"/>
        <v>BP.VG.00036-10125</v>
      </c>
      <c r="C233">
        <f t="shared" si="9"/>
        <v>0</v>
      </c>
      <c r="D233">
        <v>70005</v>
      </c>
      <c r="E233">
        <f>_xlfn.XLOOKUP(J233,'volume holds'!X:X,'volume holds'!C:C)</f>
        <v>521</v>
      </c>
      <c r="H233">
        <f>_xlfn.XLOOKUP(J233,'volume holds'!X:X,'volume holds'!G:G)</f>
        <v>0</v>
      </c>
      <c r="J233" s="636" t="s">
        <v>501</v>
      </c>
      <c r="K233">
        <v>10125</v>
      </c>
    </row>
    <row r="234" spans="1:11">
      <c r="A234">
        <v>70005</v>
      </c>
      <c r="B234" s="46" t="str">
        <f t="shared" si="10"/>
        <v>BP.VG.00037-10085</v>
      </c>
      <c r="C234">
        <f t="shared" si="9"/>
        <v>0</v>
      </c>
      <c r="D234">
        <v>70005</v>
      </c>
      <c r="E234">
        <f>_xlfn.XLOOKUP(J234,'volume holds'!X:X,'volume holds'!C:C)</f>
        <v>305</v>
      </c>
      <c r="H234">
        <f>_xlfn.XLOOKUP(J234,'volume holds'!X:X,'volume holds'!G:G)</f>
        <v>0</v>
      </c>
      <c r="J234" s="636" t="s">
        <v>456</v>
      </c>
      <c r="K234">
        <v>10085</v>
      </c>
    </row>
    <row r="235" spans="1:11">
      <c r="A235">
        <v>70005</v>
      </c>
      <c r="B235" s="46" t="str">
        <f t="shared" si="10"/>
        <v>BP.VG.00038-10085</v>
      </c>
      <c r="C235">
        <f t="shared" si="9"/>
        <v>0</v>
      </c>
      <c r="D235">
        <v>70005</v>
      </c>
      <c r="E235">
        <f>_xlfn.XLOOKUP(J235,'volume holds'!X:X,'volume holds'!C:C)</f>
        <v>267</v>
      </c>
      <c r="H235">
        <f>_xlfn.XLOOKUP(J235,'volume holds'!X:X,'volume holds'!G:G)</f>
        <v>0</v>
      </c>
      <c r="J235" s="636" t="s">
        <v>458</v>
      </c>
      <c r="K235">
        <v>10085</v>
      </c>
    </row>
    <row r="236" spans="1:11">
      <c r="A236">
        <v>70005</v>
      </c>
      <c r="B236" s="46" t="str">
        <f t="shared" si="10"/>
        <v>BP.VG.00039-10085</v>
      </c>
      <c r="C236">
        <f t="shared" si="9"/>
        <v>0</v>
      </c>
      <c r="D236">
        <v>70005</v>
      </c>
      <c r="E236">
        <f>_xlfn.XLOOKUP(J236,'volume holds'!X:X,'volume holds'!C:C)</f>
        <v>305</v>
      </c>
      <c r="H236">
        <f>_xlfn.XLOOKUP(J236,'volume holds'!X:X,'volume holds'!G:G)</f>
        <v>0</v>
      </c>
      <c r="J236" s="636" t="s">
        <v>460</v>
      </c>
      <c r="K236">
        <v>10085</v>
      </c>
    </row>
    <row r="237" spans="1:11">
      <c r="A237">
        <v>70005</v>
      </c>
      <c r="B237" s="46" t="str">
        <f t="shared" si="10"/>
        <v>BP.VG.00040-10085</v>
      </c>
      <c r="C237">
        <f t="shared" si="9"/>
        <v>0</v>
      </c>
      <c r="D237">
        <v>70005</v>
      </c>
      <c r="E237">
        <f>_xlfn.XLOOKUP(J237,'volume holds'!X:X,'volume holds'!C:C)</f>
        <v>267</v>
      </c>
      <c r="H237">
        <f>_xlfn.XLOOKUP(J237,'volume holds'!X:X,'volume holds'!G:G)</f>
        <v>0</v>
      </c>
      <c r="J237" s="636" t="s">
        <v>462</v>
      </c>
      <c r="K237">
        <v>10085</v>
      </c>
    </row>
    <row r="238" spans="1:11">
      <c r="A238">
        <v>70005</v>
      </c>
      <c r="B238" s="46" t="str">
        <f t="shared" si="10"/>
        <v>BP.VG.00041-10085</v>
      </c>
      <c r="C238">
        <f t="shared" si="9"/>
        <v>0</v>
      </c>
      <c r="D238">
        <v>70005</v>
      </c>
      <c r="E238">
        <f>_xlfn.XLOOKUP(J238,'volume holds'!X:X,'volume holds'!C:C)</f>
        <v>565</v>
      </c>
      <c r="H238">
        <f>_xlfn.XLOOKUP(J238,'volume holds'!X:X,'volume holds'!G:G)</f>
        <v>0</v>
      </c>
      <c r="J238" s="636" t="s">
        <v>448</v>
      </c>
      <c r="K238">
        <v>10085</v>
      </c>
    </row>
    <row r="239" spans="1:11">
      <c r="A239">
        <v>70005</v>
      </c>
      <c r="B239" s="46" t="str">
        <f t="shared" si="10"/>
        <v>BP.VG.00042-10085</v>
      </c>
      <c r="C239">
        <f t="shared" si="9"/>
        <v>0</v>
      </c>
      <c r="D239">
        <v>70005</v>
      </c>
      <c r="E239">
        <f>_xlfn.XLOOKUP(J239,'volume holds'!X:X,'volume holds'!C:C)</f>
        <v>487</v>
      </c>
      <c r="H239">
        <f>_xlfn.XLOOKUP(J239,'volume holds'!X:X,'volume holds'!G:G)</f>
        <v>0</v>
      </c>
      <c r="J239" s="636" t="s">
        <v>450</v>
      </c>
      <c r="K239">
        <v>10085</v>
      </c>
    </row>
    <row r="240" spans="1:11">
      <c r="A240">
        <v>70005</v>
      </c>
      <c r="B240" s="46" t="str">
        <f t="shared" si="10"/>
        <v>BP.VG.00043-10085</v>
      </c>
      <c r="C240">
        <f t="shared" si="9"/>
        <v>0</v>
      </c>
      <c r="D240">
        <v>70005</v>
      </c>
      <c r="E240">
        <f>_xlfn.XLOOKUP(J240,'volume holds'!X:X,'volume holds'!C:C)</f>
        <v>565</v>
      </c>
      <c r="H240">
        <f>_xlfn.XLOOKUP(J240,'volume holds'!X:X,'volume holds'!G:G)</f>
        <v>0</v>
      </c>
      <c r="J240" s="636" t="s">
        <v>452</v>
      </c>
      <c r="K240">
        <v>10085</v>
      </c>
    </row>
    <row r="241" spans="1:11">
      <c r="A241">
        <v>70005</v>
      </c>
      <c r="B241" s="46" t="str">
        <f t="shared" si="10"/>
        <v>BP.VG.00044-10085</v>
      </c>
      <c r="C241">
        <f t="shared" si="9"/>
        <v>0</v>
      </c>
      <c r="D241">
        <v>70005</v>
      </c>
      <c r="E241">
        <f>_xlfn.XLOOKUP(J241,'volume holds'!X:X,'volume holds'!C:C)</f>
        <v>487</v>
      </c>
      <c r="H241">
        <f>_xlfn.XLOOKUP(J241,'volume holds'!X:X,'volume holds'!G:G)</f>
        <v>0</v>
      </c>
      <c r="J241" s="636" t="s">
        <v>454</v>
      </c>
      <c r="K241">
        <v>10085</v>
      </c>
    </row>
    <row r="242" spans="1:11">
      <c r="A242">
        <v>70005</v>
      </c>
      <c r="B242" s="46" t="str">
        <f t="shared" si="10"/>
        <v>BP.VG.00045-10125</v>
      </c>
      <c r="C242">
        <f t="shared" si="9"/>
        <v>0</v>
      </c>
      <c r="D242">
        <v>70005</v>
      </c>
      <c r="E242">
        <f>_xlfn.XLOOKUP(J242,'volume holds'!X:X,'volume holds'!C:C)</f>
        <v>530</v>
      </c>
      <c r="H242">
        <f>_xlfn.XLOOKUP(J242,'volume holds'!X:X,'volume holds'!G:G)</f>
        <v>0</v>
      </c>
      <c r="J242" s="636" t="s">
        <v>488</v>
      </c>
      <c r="K242">
        <v>10125</v>
      </c>
    </row>
    <row r="243" spans="1:11">
      <c r="A243">
        <v>70005</v>
      </c>
      <c r="B243" s="46" t="str">
        <f t="shared" si="10"/>
        <v>BP.VG.00046-10125</v>
      </c>
      <c r="C243">
        <f t="shared" si="9"/>
        <v>0</v>
      </c>
      <c r="D243">
        <v>70005</v>
      </c>
      <c r="E243">
        <f>_xlfn.XLOOKUP(J243,'volume holds'!X:X,'volume holds'!C:C)</f>
        <v>456</v>
      </c>
      <c r="H243">
        <f>_xlfn.XLOOKUP(J243,'volume holds'!X:X,'volume holds'!G:G)</f>
        <v>0</v>
      </c>
      <c r="J243" s="636" t="s">
        <v>489</v>
      </c>
      <c r="K243">
        <v>10125</v>
      </c>
    </row>
    <row r="244" spans="1:11">
      <c r="A244">
        <v>70005</v>
      </c>
      <c r="B244" s="46" t="str">
        <f t="shared" si="10"/>
        <v>BP.VG.00047-10125</v>
      </c>
      <c r="C244">
        <f t="shared" si="9"/>
        <v>0</v>
      </c>
      <c r="D244">
        <v>70005</v>
      </c>
      <c r="E244">
        <f>_xlfn.XLOOKUP(J244,'volume holds'!X:X,'volume holds'!C:C)</f>
        <v>530</v>
      </c>
      <c r="H244">
        <f>_xlfn.XLOOKUP(J244,'volume holds'!X:X,'volume holds'!G:G)</f>
        <v>0</v>
      </c>
      <c r="J244" s="636" t="s">
        <v>490</v>
      </c>
      <c r="K244">
        <v>10125</v>
      </c>
    </row>
    <row r="245" spans="1:11">
      <c r="A245">
        <v>70005</v>
      </c>
      <c r="B245" s="46" t="str">
        <f t="shared" si="10"/>
        <v>BP.VG.00048-10125</v>
      </c>
      <c r="C245">
        <f t="shared" si="9"/>
        <v>0</v>
      </c>
      <c r="D245">
        <v>70005</v>
      </c>
      <c r="E245">
        <f>_xlfn.XLOOKUP(J245,'volume holds'!X:X,'volume holds'!C:C)</f>
        <v>456</v>
      </c>
      <c r="H245">
        <f>_xlfn.XLOOKUP(J245,'volume holds'!X:X,'volume holds'!G:G)</f>
        <v>0</v>
      </c>
      <c r="J245" s="636" t="s">
        <v>491</v>
      </c>
      <c r="K245">
        <v>10125</v>
      </c>
    </row>
    <row r="246" spans="1:11">
      <c r="A246">
        <v>70005</v>
      </c>
      <c r="B246" s="46" t="str">
        <f t="shared" si="10"/>
        <v>BP.VG.00049-10125</v>
      </c>
      <c r="C246">
        <f t="shared" si="9"/>
        <v>0</v>
      </c>
      <c r="D246">
        <v>70005</v>
      </c>
      <c r="E246">
        <f>_xlfn.XLOOKUP(J246,'volume holds'!X:X,'volume holds'!C:C)</f>
        <v>1035</v>
      </c>
      <c r="H246">
        <f>_xlfn.XLOOKUP(J246,'volume holds'!X:X,'volume holds'!G:G)</f>
        <v>0</v>
      </c>
      <c r="J246" s="636" t="s">
        <v>484</v>
      </c>
      <c r="K246">
        <v>10125</v>
      </c>
    </row>
    <row r="247" spans="1:11">
      <c r="A247">
        <v>70005</v>
      </c>
      <c r="B247" s="46" t="str">
        <f t="shared" si="10"/>
        <v>BP.VG.00050-10125</v>
      </c>
      <c r="C247">
        <f t="shared" si="9"/>
        <v>0</v>
      </c>
      <c r="D247">
        <v>70005</v>
      </c>
      <c r="E247">
        <f>_xlfn.XLOOKUP(J247,'volume holds'!X:X,'volume holds'!C:C)</f>
        <v>877</v>
      </c>
      <c r="H247">
        <f>_xlfn.XLOOKUP(J247,'volume holds'!X:X,'volume holds'!G:G)</f>
        <v>0</v>
      </c>
      <c r="J247" s="636" t="s">
        <v>485</v>
      </c>
      <c r="K247">
        <v>10125</v>
      </c>
    </row>
    <row r="248" spans="1:11">
      <c r="A248">
        <v>70005</v>
      </c>
      <c r="B248" s="46" t="str">
        <f t="shared" si="10"/>
        <v>BP.VG.00051-10125</v>
      </c>
      <c r="C248">
        <f t="shared" si="9"/>
        <v>0</v>
      </c>
      <c r="D248">
        <v>70005</v>
      </c>
      <c r="E248">
        <f>_xlfn.XLOOKUP(J248,'volume holds'!X:X,'volume holds'!C:C)</f>
        <v>1035</v>
      </c>
      <c r="H248">
        <f>_xlfn.XLOOKUP(J248,'volume holds'!X:X,'volume holds'!G:G)</f>
        <v>0</v>
      </c>
      <c r="J248" s="636" t="s">
        <v>486</v>
      </c>
      <c r="K248">
        <v>10125</v>
      </c>
    </row>
    <row r="249" spans="1:11">
      <c r="A249">
        <v>70005</v>
      </c>
      <c r="B249" s="46" t="str">
        <f t="shared" si="10"/>
        <v>BP.VG.00052-10125</v>
      </c>
      <c r="C249">
        <f t="shared" si="9"/>
        <v>0</v>
      </c>
      <c r="D249">
        <v>70005</v>
      </c>
      <c r="E249">
        <f>_xlfn.XLOOKUP(J249,'volume holds'!X:X,'volume holds'!C:C)</f>
        <v>877</v>
      </c>
      <c r="H249">
        <f>_xlfn.XLOOKUP(J249,'volume holds'!X:X,'volume holds'!G:G)</f>
        <v>0</v>
      </c>
      <c r="J249" s="636" t="s">
        <v>487</v>
      </c>
      <c r="K249">
        <v>10125</v>
      </c>
    </row>
    <row r="250" spans="1:11">
      <c r="A250">
        <v>70005</v>
      </c>
      <c r="B250" s="46" t="str">
        <f t="shared" si="10"/>
        <v>BP.VG.00007-10086</v>
      </c>
      <c r="C250">
        <f t="shared" si="9"/>
        <v>0</v>
      </c>
      <c r="D250">
        <v>70005</v>
      </c>
      <c r="E250">
        <f>_xlfn.XLOOKUP(J250,'volume holds'!X:X,'volume holds'!C:C)</f>
        <v>477</v>
      </c>
      <c r="H250">
        <f>_xlfn.XLOOKUP(J250,'volume holds'!X:X,'volume holds'!H:H)</f>
        <v>0</v>
      </c>
      <c r="J250" s="636" t="s">
        <v>422</v>
      </c>
      <c r="K250">
        <v>10086</v>
      </c>
    </row>
    <row r="251" spans="1:11">
      <c r="A251">
        <v>70005</v>
      </c>
      <c r="B251" s="46" t="str">
        <f t="shared" si="10"/>
        <v>BP.VG.00008-10086</v>
      </c>
      <c r="C251">
        <f t="shared" si="9"/>
        <v>0</v>
      </c>
      <c r="D251">
        <v>70005</v>
      </c>
      <c r="E251">
        <f>_xlfn.XLOOKUP(J251,'volume holds'!X:X,'volume holds'!C:C)</f>
        <v>477</v>
      </c>
      <c r="H251">
        <f>_xlfn.XLOOKUP(J251,'volume holds'!X:X,'volume holds'!H:H)</f>
        <v>0</v>
      </c>
      <c r="J251" s="636" t="s">
        <v>424</v>
      </c>
      <c r="K251">
        <v>10086</v>
      </c>
    </row>
    <row r="252" spans="1:11">
      <c r="A252">
        <v>70005</v>
      </c>
      <c r="B252" s="46" t="str">
        <f t="shared" si="10"/>
        <v>BP.VG.00005-10086</v>
      </c>
      <c r="C252">
        <f t="shared" si="9"/>
        <v>0</v>
      </c>
      <c r="D252">
        <v>70005</v>
      </c>
      <c r="E252">
        <f>_xlfn.XLOOKUP(J252,'volume holds'!X:X,'volume holds'!C:C)</f>
        <v>187</v>
      </c>
      <c r="H252">
        <f>_xlfn.XLOOKUP(J252,'volume holds'!X:X,'volume holds'!H:H)</f>
        <v>0</v>
      </c>
      <c r="J252" s="636" t="s">
        <v>426</v>
      </c>
      <c r="K252">
        <v>10086</v>
      </c>
    </row>
    <row r="253" spans="1:11">
      <c r="A253">
        <v>70005</v>
      </c>
      <c r="B253" s="46" t="str">
        <f t="shared" si="10"/>
        <v>BP.VG.00006-10086</v>
      </c>
      <c r="C253">
        <f t="shared" si="9"/>
        <v>0</v>
      </c>
      <c r="D253">
        <v>70005</v>
      </c>
      <c r="E253">
        <f>_xlfn.XLOOKUP(J253,'volume holds'!X:X,'volume holds'!C:C)</f>
        <v>187</v>
      </c>
      <c r="H253">
        <f>_xlfn.XLOOKUP(J253,'volume holds'!X:X,'volume holds'!H:H)</f>
        <v>0</v>
      </c>
      <c r="J253" s="636" t="s">
        <v>428</v>
      </c>
      <c r="K253">
        <v>10086</v>
      </c>
    </row>
    <row r="254" spans="1:11">
      <c r="A254">
        <v>70005</v>
      </c>
      <c r="B254" s="46" t="str">
        <f t="shared" si="10"/>
        <v>BP.VG.00003-10086</v>
      </c>
      <c r="C254">
        <f t="shared" si="9"/>
        <v>0</v>
      </c>
      <c r="D254">
        <v>70005</v>
      </c>
      <c r="E254">
        <f>_xlfn.XLOOKUP(J254,'volume holds'!X:X,'volume holds'!C:C)</f>
        <v>468</v>
      </c>
      <c r="H254">
        <f>_xlfn.XLOOKUP(J254,'volume holds'!X:X,'volume holds'!H:H)</f>
        <v>0</v>
      </c>
      <c r="J254" s="636" t="s">
        <v>430</v>
      </c>
      <c r="K254">
        <v>10086</v>
      </c>
    </row>
    <row r="255" spans="1:11">
      <c r="A255">
        <v>70005</v>
      </c>
      <c r="B255" s="46" t="str">
        <f t="shared" si="10"/>
        <v>BP.VG.00004-10086</v>
      </c>
      <c r="C255">
        <f t="shared" si="9"/>
        <v>0</v>
      </c>
      <c r="D255">
        <v>70005</v>
      </c>
      <c r="E255">
        <f>_xlfn.XLOOKUP(J255,'volume holds'!X:X,'volume holds'!C:C)</f>
        <v>468</v>
      </c>
      <c r="H255">
        <f>_xlfn.XLOOKUP(J255,'volume holds'!X:X,'volume holds'!H:H)</f>
        <v>0</v>
      </c>
      <c r="J255" s="636" t="s">
        <v>432</v>
      </c>
      <c r="K255">
        <v>10086</v>
      </c>
    </row>
    <row r="256" spans="1:11">
      <c r="A256">
        <v>70005</v>
      </c>
      <c r="B256" s="46" t="str">
        <f t="shared" si="10"/>
        <v>BP.VG.00001-10086</v>
      </c>
      <c r="C256">
        <f t="shared" si="9"/>
        <v>0</v>
      </c>
      <c r="D256">
        <v>70005</v>
      </c>
      <c r="E256">
        <f>_xlfn.XLOOKUP(J256,'volume holds'!X:X,'volume holds'!C:C)</f>
        <v>195</v>
      </c>
      <c r="H256">
        <f>_xlfn.XLOOKUP(J256,'volume holds'!X:X,'volume holds'!H:H)</f>
        <v>0</v>
      </c>
      <c r="J256" s="636" t="s">
        <v>434</v>
      </c>
      <c r="K256">
        <v>10086</v>
      </c>
    </row>
    <row r="257" spans="1:11">
      <c r="A257">
        <v>70005</v>
      </c>
      <c r="B257" s="46" t="str">
        <f t="shared" si="10"/>
        <v>BP.VG.00002-10086</v>
      </c>
      <c r="C257">
        <f t="shared" si="9"/>
        <v>0</v>
      </c>
      <c r="D257">
        <v>70005</v>
      </c>
      <c r="E257">
        <f>_xlfn.XLOOKUP(J257,'volume holds'!X:X,'volume holds'!C:C)</f>
        <v>195</v>
      </c>
      <c r="H257">
        <f>_xlfn.XLOOKUP(J257,'volume holds'!X:X,'volume holds'!H:H)</f>
        <v>0</v>
      </c>
      <c r="J257" s="636" t="s">
        <v>436</v>
      </c>
      <c r="K257">
        <v>10086</v>
      </c>
    </row>
    <row r="258" spans="1:11">
      <c r="A258">
        <v>70005</v>
      </c>
      <c r="B258" s="46" t="str">
        <f t="shared" si="10"/>
        <v>BP.VG.00009-10086</v>
      </c>
      <c r="C258">
        <f t="shared" ref="C258:C321" si="11">SUM(G258:H258)</f>
        <v>0</v>
      </c>
      <c r="D258">
        <v>70005</v>
      </c>
      <c r="E258">
        <f>_xlfn.XLOOKUP(J258,'volume holds'!X:X,'volume holds'!C:C)</f>
        <v>136</v>
      </c>
      <c r="H258">
        <f>_xlfn.XLOOKUP(J258,'volume holds'!X:X,'volume holds'!H:H)</f>
        <v>0</v>
      </c>
      <c r="J258" s="636" t="s">
        <v>464</v>
      </c>
      <c r="K258">
        <v>10086</v>
      </c>
    </row>
    <row r="259" spans="1:11">
      <c r="A259">
        <v>70005</v>
      </c>
      <c r="B259" s="46" t="str">
        <f t="shared" si="10"/>
        <v>BP.VG.00011-10086</v>
      </c>
      <c r="C259">
        <f t="shared" si="11"/>
        <v>0</v>
      </c>
      <c r="D259">
        <v>70005</v>
      </c>
      <c r="E259">
        <f>_xlfn.XLOOKUP(J259,'volume holds'!X:X,'volume holds'!C:C)</f>
        <v>118</v>
      </c>
      <c r="H259">
        <f>_xlfn.XLOOKUP(J259,'volume holds'!X:X,'volume holds'!H:H)</f>
        <v>0</v>
      </c>
      <c r="J259" s="636" t="s">
        <v>466</v>
      </c>
      <c r="K259">
        <v>10086</v>
      </c>
    </row>
    <row r="260" spans="1:11">
      <c r="A260">
        <v>70005</v>
      </c>
      <c r="B260" s="46" t="str">
        <f t="shared" si="10"/>
        <v>BP.VG.00013-10086</v>
      </c>
      <c r="C260">
        <f t="shared" si="11"/>
        <v>0</v>
      </c>
      <c r="D260">
        <v>70005</v>
      </c>
      <c r="E260">
        <f>_xlfn.XLOOKUP(J260,'volume holds'!X:X,'volume holds'!C:C)</f>
        <v>210</v>
      </c>
      <c r="H260">
        <f>_xlfn.XLOOKUP(J260,'volume holds'!X:X,'volume holds'!H:H)</f>
        <v>0</v>
      </c>
      <c r="J260" s="636" t="s">
        <v>468</v>
      </c>
      <c r="K260">
        <v>10086</v>
      </c>
    </row>
    <row r="261" spans="1:11">
      <c r="A261">
        <v>70005</v>
      </c>
      <c r="B261" s="46" t="str">
        <f t="shared" si="10"/>
        <v>BP.VG.00010-10086</v>
      </c>
      <c r="C261">
        <f t="shared" si="11"/>
        <v>0</v>
      </c>
      <c r="D261">
        <v>70005</v>
      </c>
      <c r="E261">
        <f>_xlfn.XLOOKUP(J261,'volume holds'!X:X,'volume holds'!C:C)</f>
        <v>136</v>
      </c>
      <c r="H261">
        <f>_xlfn.XLOOKUP(J261,'volume holds'!X:X,'volume holds'!H:H)</f>
        <v>0</v>
      </c>
      <c r="J261" s="636" t="s">
        <v>470</v>
      </c>
      <c r="K261">
        <v>10086</v>
      </c>
    </row>
    <row r="262" spans="1:11">
      <c r="A262">
        <v>70005</v>
      </c>
      <c r="B262" s="46" t="str">
        <f t="shared" si="10"/>
        <v>BP.VG.00012-10086</v>
      </c>
      <c r="C262">
        <f t="shared" si="11"/>
        <v>0</v>
      </c>
      <c r="D262">
        <v>70005</v>
      </c>
      <c r="E262">
        <f>_xlfn.XLOOKUP(J262,'volume holds'!X:X,'volume holds'!C:C)</f>
        <v>118</v>
      </c>
      <c r="H262">
        <f>_xlfn.XLOOKUP(J262,'volume holds'!X:X,'volume holds'!H:H)</f>
        <v>0</v>
      </c>
      <c r="J262" s="636" t="s">
        <v>472</v>
      </c>
      <c r="K262">
        <v>10086</v>
      </c>
    </row>
    <row r="263" spans="1:11">
      <c r="A263">
        <v>70005</v>
      </c>
      <c r="B263" s="46" t="str">
        <f t="shared" si="10"/>
        <v>BP.VG.00014-10086</v>
      </c>
      <c r="C263">
        <f t="shared" si="11"/>
        <v>0</v>
      </c>
      <c r="D263">
        <v>70005</v>
      </c>
      <c r="E263">
        <f>_xlfn.XLOOKUP(J263,'volume holds'!X:X,'volume holds'!C:C)</f>
        <v>210</v>
      </c>
      <c r="H263">
        <f>_xlfn.XLOOKUP(J263,'volume holds'!X:X,'volume holds'!H:H)</f>
        <v>0</v>
      </c>
      <c r="J263" s="636" t="s">
        <v>474</v>
      </c>
      <c r="K263">
        <v>10086</v>
      </c>
    </row>
    <row r="264" spans="1:11">
      <c r="A264">
        <v>70005</v>
      </c>
      <c r="B264" s="46" t="str">
        <f t="shared" si="10"/>
        <v>BP.VG.00015-10086</v>
      </c>
      <c r="C264">
        <f t="shared" si="11"/>
        <v>0</v>
      </c>
      <c r="D264">
        <v>70005</v>
      </c>
      <c r="E264">
        <f>_xlfn.XLOOKUP(J264,'volume holds'!X:X,'volume holds'!C:C)</f>
        <v>128</v>
      </c>
      <c r="H264">
        <f>_xlfn.XLOOKUP(J264,'volume holds'!X:X,'volume holds'!H:H)</f>
        <v>0</v>
      </c>
      <c r="J264" s="636" t="s">
        <v>476</v>
      </c>
      <c r="K264">
        <v>10086</v>
      </c>
    </row>
    <row r="265" spans="1:11">
      <c r="A265">
        <v>70005</v>
      </c>
      <c r="B265" s="46" t="str">
        <f t="shared" si="10"/>
        <v>BP.VG.00016-10086</v>
      </c>
      <c r="C265">
        <f t="shared" si="11"/>
        <v>0</v>
      </c>
      <c r="D265">
        <v>70005</v>
      </c>
      <c r="E265">
        <f>_xlfn.XLOOKUP(J265,'volume holds'!X:X,'volume holds'!C:C)</f>
        <v>128</v>
      </c>
      <c r="H265">
        <f>_xlfn.XLOOKUP(J265,'volume holds'!X:X,'volume holds'!H:H)</f>
        <v>0</v>
      </c>
      <c r="J265" s="636" t="s">
        <v>478</v>
      </c>
      <c r="K265">
        <v>10086</v>
      </c>
    </row>
    <row r="266" spans="1:11">
      <c r="A266">
        <v>70005</v>
      </c>
      <c r="B266" s="46" t="str">
        <f t="shared" si="10"/>
        <v>BP.VG.00017-10086</v>
      </c>
      <c r="C266">
        <f t="shared" si="11"/>
        <v>0</v>
      </c>
      <c r="D266">
        <v>70005</v>
      </c>
      <c r="E266">
        <f>_xlfn.XLOOKUP(J266,'volume holds'!X:X,'volume holds'!C:C)</f>
        <v>197</v>
      </c>
      <c r="H266">
        <f>_xlfn.XLOOKUP(J266,'volume holds'!X:X,'volume holds'!H:H)</f>
        <v>0</v>
      </c>
      <c r="J266" s="636" t="s">
        <v>480</v>
      </c>
      <c r="K266">
        <v>10086</v>
      </c>
    </row>
    <row r="267" spans="1:11">
      <c r="A267">
        <v>70005</v>
      </c>
      <c r="B267" s="46" t="str">
        <f t="shared" si="10"/>
        <v>BP.VG.00018-10086</v>
      </c>
      <c r="C267">
        <f t="shared" si="11"/>
        <v>0</v>
      </c>
      <c r="D267">
        <v>70005</v>
      </c>
      <c r="E267">
        <f>_xlfn.XLOOKUP(J267,'volume holds'!X:X,'volume holds'!C:C)</f>
        <v>308</v>
      </c>
      <c r="H267">
        <f>_xlfn.XLOOKUP(J267,'volume holds'!X:X,'volume holds'!H:H)</f>
        <v>0</v>
      </c>
      <c r="J267" s="636" t="s">
        <v>482</v>
      </c>
      <c r="K267">
        <v>10086</v>
      </c>
    </row>
    <row r="268" spans="1:11">
      <c r="A268">
        <v>70005</v>
      </c>
      <c r="B268" s="46" t="str">
        <f t="shared" si="10"/>
        <v>BP.VG.00025-10127</v>
      </c>
      <c r="C268">
        <f t="shared" si="11"/>
        <v>0</v>
      </c>
      <c r="D268">
        <v>70005</v>
      </c>
      <c r="E268">
        <f>_xlfn.XLOOKUP(J268,'volume holds'!X:X,'volume holds'!C:C)</f>
        <v>766</v>
      </c>
      <c r="H268">
        <f>_xlfn.XLOOKUP(J268,'volume holds'!X:X,'volume holds'!H:H)</f>
        <v>0</v>
      </c>
      <c r="J268" s="636" t="s">
        <v>438</v>
      </c>
      <c r="K268">
        <v>10127</v>
      </c>
    </row>
    <row r="269" spans="1:11">
      <c r="A269">
        <v>70005</v>
      </c>
      <c r="B269" s="46" t="str">
        <f t="shared" si="10"/>
        <v>BP.VG.00026-10127</v>
      </c>
      <c r="C269">
        <f t="shared" si="11"/>
        <v>0</v>
      </c>
      <c r="D269">
        <v>70005</v>
      </c>
      <c r="E269">
        <f>_xlfn.XLOOKUP(J269,'volume holds'!X:X,'volume holds'!C:C)</f>
        <v>766</v>
      </c>
      <c r="H269">
        <f>_xlfn.XLOOKUP(J269,'volume holds'!X:X,'volume holds'!H:H)</f>
        <v>0</v>
      </c>
      <c r="J269" s="636" t="s">
        <v>439</v>
      </c>
      <c r="K269">
        <v>10127</v>
      </c>
    </row>
    <row r="270" spans="1:11">
      <c r="A270">
        <v>70005</v>
      </c>
      <c r="B270" s="46" t="str">
        <f t="shared" si="10"/>
        <v>BP.VG.00023-10127</v>
      </c>
      <c r="C270">
        <f t="shared" si="11"/>
        <v>0</v>
      </c>
      <c r="D270">
        <v>70005</v>
      </c>
      <c r="E270">
        <f>_xlfn.XLOOKUP(J270,'volume holds'!X:X,'volume holds'!C:C)</f>
        <v>259</v>
      </c>
      <c r="H270">
        <f>_xlfn.XLOOKUP(J270,'volume holds'!X:X,'volume holds'!H:H)</f>
        <v>0</v>
      </c>
      <c r="J270" s="636" t="s">
        <v>440</v>
      </c>
      <c r="K270">
        <v>10127</v>
      </c>
    </row>
    <row r="271" spans="1:11">
      <c r="A271">
        <v>70005</v>
      </c>
      <c r="B271" s="46" t="str">
        <f t="shared" si="10"/>
        <v>BP.VG.00024-10127</v>
      </c>
      <c r="C271">
        <f t="shared" si="11"/>
        <v>0</v>
      </c>
      <c r="D271">
        <v>70005</v>
      </c>
      <c r="E271">
        <f>_xlfn.XLOOKUP(J271,'volume holds'!X:X,'volume holds'!C:C)</f>
        <v>259</v>
      </c>
      <c r="H271">
        <f>_xlfn.XLOOKUP(J271,'volume holds'!X:X,'volume holds'!H:H)</f>
        <v>0</v>
      </c>
      <c r="J271" s="636" t="s">
        <v>441</v>
      </c>
      <c r="K271">
        <v>10127</v>
      </c>
    </row>
    <row r="272" spans="1:11">
      <c r="A272">
        <v>70005</v>
      </c>
      <c r="B272" s="46" t="str">
        <f t="shared" si="10"/>
        <v>BP.VG.00021-10127</v>
      </c>
      <c r="C272">
        <f t="shared" si="11"/>
        <v>0</v>
      </c>
      <c r="D272">
        <v>70005</v>
      </c>
      <c r="E272">
        <f>_xlfn.XLOOKUP(J272,'volume holds'!X:X,'volume holds'!C:C)</f>
        <v>746</v>
      </c>
      <c r="H272">
        <f>_xlfn.XLOOKUP(J272,'volume holds'!X:X,'volume holds'!H:H)</f>
        <v>0</v>
      </c>
      <c r="J272" s="636" t="s">
        <v>442</v>
      </c>
      <c r="K272">
        <v>10127</v>
      </c>
    </row>
    <row r="273" spans="1:11">
      <c r="A273">
        <v>70005</v>
      </c>
      <c r="B273" s="46" t="str">
        <f t="shared" si="10"/>
        <v>BP.VG.00022-10127</v>
      </c>
      <c r="C273">
        <f t="shared" si="11"/>
        <v>0</v>
      </c>
      <c r="D273">
        <v>70005</v>
      </c>
      <c r="E273">
        <f>_xlfn.XLOOKUP(J273,'volume holds'!X:X,'volume holds'!C:C)</f>
        <v>746</v>
      </c>
      <c r="H273">
        <f>_xlfn.XLOOKUP(J273,'volume holds'!X:X,'volume holds'!H:H)</f>
        <v>0</v>
      </c>
      <c r="J273" s="636" t="s">
        <v>443</v>
      </c>
      <c r="K273">
        <v>10127</v>
      </c>
    </row>
    <row r="274" spans="1:11">
      <c r="A274">
        <v>70005</v>
      </c>
      <c r="B274" s="46" t="str">
        <f t="shared" ref="B274:B337" si="12">J274&amp;"-"&amp;K274</f>
        <v>BP.VG.00019-10127</v>
      </c>
      <c r="C274">
        <f t="shared" si="11"/>
        <v>0</v>
      </c>
      <c r="D274">
        <v>70005</v>
      </c>
      <c r="E274">
        <f>_xlfn.XLOOKUP(J274,'volume holds'!X:X,'volume holds'!C:C)</f>
        <v>263</v>
      </c>
      <c r="H274">
        <f>_xlfn.XLOOKUP(J274,'volume holds'!X:X,'volume holds'!H:H)</f>
        <v>0</v>
      </c>
      <c r="J274" s="636" t="s">
        <v>444</v>
      </c>
      <c r="K274">
        <v>10127</v>
      </c>
    </row>
    <row r="275" spans="1:11">
      <c r="A275">
        <v>70005</v>
      </c>
      <c r="B275" s="46" t="str">
        <f t="shared" si="12"/>
        <v>BP.VG.00020-10127</v>
      </c>
      <c r="C275">
        <f t="shared" si="11"/>
        <v>0</v>
      </c>
      <c r="D275">
        <v>70005</v>
      </c>
      <c r="E275">
        <f>_xlfn.XLOOKUP(J275,'volume holds'!X:X,'volume holds'!C:C)</f>
        <v>263</v>
      </c>
      <c r="H275">
        <f>_xlfn.XLOOKUP(J275,'volume holds'!X:X,'volume holds'!H:H)</f>
        <v>0</v>
      </c>
      <c r="J275" s="636" t="s">
        <v>445</v>
      </c>
      <c r="K275">
        <v>10127</v>
      </c>
    </row>
    <row r="276" spans="1:11">
      <c r="A276">
        <v>70005</v>
      </c>
      <c r="B276" s="46" t="str">
        <f t="shared" si="12"/>
        <v>BP.VG.00027-10127</v>
      </c>
      <c r="C276">
        <f t="shared" si="11"/>
        <v>0</v>
      </c>
      <c r="D276">
        <v>70005</v>
      </c>
      <c r="E276">
        <f>_xlfn.XLOOKUP(J276,'volume holds'!X:X,'volume holds'!C:C)</f>
        <v>212</v>
      </c>
      <c r="H276">
        <f>_xlfn.XLOOKUP(J276,'volume holds'!X:X,'volume holds'!H:H)</f>
        <v>0</v>
      </c>
      <c r="J276" s="636" t="s">
        <v>492</v>
      </c>
      <c r="K276">
        <v>10127</v>
      </c>
    </row>
    <row r="277" spans="1:11">
      <c r="A277">
        <v>70005</v>
      </c>
      <c r="B277" s="46" t="str">
        <f t="shared" si="12"/>
        <v>BP.VG.00029-10127</v>
      </c>
      <c r="C277">
        <f t="shared" si="11"/>
        <v>0</v>
      </c>
      <c r="D277">
        <v>70005</v>
      </c>
      <c r="E277">
        <f>_xlfn.XLOOKUP(J277,'volume holds'!X:X,'volume holds'!C:C)</f>
        <v>178</v>
      </c>
      <c r="H277">
        <f>_xlfn.XLOOKUP(J277,'volume holds'!X:X,'volume holds'!H:H)</f>
        <v>0</v>
      </c>
      <c r="J277" s="636" t="s">
        <v>493</v>
      </c>
      <c r="K277">
        <v>10127</v>
      </c>
    </row>
    <row r="278" spans="1:11">
      <c r="A278">
        <v>70005</v>
      </c>
      <c r="B278" s="46" t="str">
        <f t="shared" si="12"/>
        <v>BP.VG.00031-10127</v>
      </c>
      <c r="C278">
        <f t="shared" si="11"/>
        <v>0</v>
      </c>
      <c r="D278">
        <v>70005</v>
      </c>
      <c r="E278">
        <f>_xlfn.XLOOKUP(J278,'volume holds'!X:X,'volume holds'!C:C)</f>
        <v>319</v>
      </c>
      <c r="H278">
        <f>_xlfn.XLOOKUP(J278,'volume holds'!X:X,'volume holds'!H:H)</f>
        <v>0</v>
      </c>
      <c r="J278" s="636" t="s">
        <v>494</v>
      </c>
      <c r="K278">
        <v>10127</v>
      </c>
    </row>
    <row r="279" spans="1:11">
      <c r="A279">
        <v>70005</v>
      </c>
      <c r="B279" s="46" t="str">
        <f t="shared" si="12"/>
        <v>BP.VG.00028-10127</v>
      </c>
      <c r="C279">
        <f t="shared" si="11"/>
        <v>0</v>
      </c>
      <c r="D279">
        <v>70005</v>
      </c>
      <c r="E279">
        <f>_xlfn.XLOOKUP(J279,'volume holds'!X:X,'volume holds'!C:C)</f>
        <v>212</v>
      </c>
      <c r="H279">
        <f>_xlfn.XLOOKUP(J279,'volume holds'!X:X,'volume holds'!H:H)</f>
        <v>0</v>
      </c>
      <c r="J279" s="636" t="s">
        <v>495</v>
      </c>
      <c r="K279">
        <v>10127</v>
      </c>
    </row>
    <row r="280" spans="1:11">
      <c r="A280">
        <v>70005</v>
      </c>
      <c r="B280" s="46" t="str">
        <f t="shared" si="12"/>
        <v>BP.VG.00030-10127</v>
      </c>
      <c r="C280">
        <f t="shared" si="11"/>
        <v>0</v>
      </c>
      <c r="D280">
        <v>70005</v>
      </c>
      <c r="E280">
        <f>_xlfn.XLOOKUP(J280,'volume holds'!X:X,'volume holds'!C:C)</f>
        <v>178</v>
      </c>
      <c r="H280">
        <f>_xlfn.XLOOKUP(J280,'volume holds'!X:X,'volume holds'!H:H)</f>
        <v>0</v>
      </c>
      <c r="J280" s="636" t="s">
        <v>496</v>
      </c>
      <c r="K280">
        <v>10127</v>
      </c>
    </row>
    <row r="281" spans="1:11">
      <c r="A281">
        <v>70005</v>
      </c>
      <c r="B281" s="46" t="str">
        <f t="shared" si="12"/>
        <v>BP.VG.00032-10127</v>
      </c>
      <c r="C281">
        <f t="shared" si="11"/>
        <v>0</v>
      </c>
      <c r="D281">
        <v>70005</v>
      </c>
      <c r="E281">
        <f>_xlfn.XLOOKUP(J281,'volume holds'!X:X,'volume holds'!C:C)</f>
        <v>319</v>
      </c>
      <c r="H281">
        <f>_xlfn.XLOOKUP(J281,'volume holds'!X:X,'volume holds'!H:H)</f>
        <v>0</v>
      </c>
      <c r="J281" s="636" t="s">
        <v>497</v>
      </c>
      <c r="K281">
        <v>10127</v>
      </c>
    </row>
    <row r="282" spans="1:11">
      <c r="A282">
        <v>70005</v>
      </c>
      <c r="B282" s="46" t="str">
        <f t="shared" si="12"/>
        <v>BP.VG.00033-10127</v>
      </c>
      <c r="C282">
        <f t="shared" si="11"/>
        <v>0</v>
      </c>
      <c r="D282">
        <v>70005</v>
      </c>
      <c r="E282">
        <f>_xlfn.XLOOKUP(J282,'volume holds'!X:X,'volume holds'!C:C)</f>
        <v>200</v>
      </c>
      <c r="H282">
        <f>_xlfn.XLOOKUP(J282,'volume holds'!X:X,'volume holds'!H:H)</f>
        <v>0</v>
      </c>
      <c r="J282" s="636" t="s">
        <v>498</v>
      </c>
      <c r="K282">
        <v>10127</v>
      </c>
    </row>
    <row r="283" spans="1:11">
      <c r="A283">
        <v>70005</v>
      </c>
      <c r="B283" s="46" t="str">
        <f t="shared" si="12"/>
        <v>BP.VG.00034-10127</v>
      </c>
      <c r="C283">
        <f t="shared" si="11"/>
        <v>0</v>
      </c>
      <c r="D283">
        <v>70005</v>
      </c>
      <c r="E283">
        <f>_xlfn.XLOOKUP(J283,'volume holds'!X:X,'volume holds'!C:C)</f>
        <v>200</v>
      </c>
      <c r="H283">
        <f>_xlfn.XLOOKUP(J283,'volume holds'!X:X,'volume holds'!H:H)</f>
        <v>0</v>
      </c>
      <c r="J283" s="636" t="s">
        <v>499</v>
      </c>
      <c r="K283">
        <v>10127</v>
      </c>
    </row>
    <row r="284" spans="1:11">
      <c r="A284">
        <v>70005</v>
      </c>
      <c r="B284" s="46" t="str">
        <f t="shared" si="12"/>
        <v>BP.VG.00035-10127</v>
      </c>
      <c r="C284">
        <f t="shared" si="11"/>
        <v>0</v>
      </c>
      <c r="D284">
        <v>70005</v>
      </c>
      <c r="E284">
        <f>_xlfn.XLOOKUP(J284,'volume holds'!X:X,'volume holds'!C:C)</f>
        <v>306</v>
      </c>
      <c r="H284">
        <f>_xlfn.XLOOKUP(J284,'volume holds'!X:X,'volume holds'!H:H)</f>
        <v>0</v>
      </c>
      <c r="J284" s="636" t="s">
        <v>500</v>
      </c>
      <c r="K284">
        <v>10127</v>
      </c>
    </row>
    <row r="285" spans="1:11">
      <c r="A285">
        <v>70005</v>
      </c>
      <c r="B285" s="46" t="str">
        <f t="shared" si="12"/>
        <v>BP.VG.00036-10127</v>
      </c>
      <c r="C285">
        <f t="shared" si="11"/>
        <v>0</v>
      </c>
      <c r="D285">
        <v>70005</v>
      </c>
      <c r="E285">
        <f>_xlfn.XLOOKUP(J285,'volume holds'!X:X,'volume holds'!C:C)</f>
        <v>521</v>
      </c>
      <c r="H285">
        <f>_xlfn.XLOOKUP(J285,'volume holds'!X:X,'volume holds'!H:H)</f>
        <v>0</v>
      </c>
      <c r="J285" s="636" t="s">
        <v>501</v>
      </c>
      <c r="K285">
        <v>10127</v>
      </c>
    </row>
    <row r="286" spans="1:11">
      <c r="A286">
        <v>70005</v>
      </c>
      <c r="B286" s="46" t="str">
        <f t="shared" si="12"/>
        <v>BP.VG.00037-10086</v>
      </c>
      <c r="C286">
        <f t="shared" si="11"/>
        <v>0</v>
      </c>
      <c r="D286">
        <v>70005</v>
      </c>
      <c r="E286">
        <f>_xlfn.XLOOKUP(J286,'volume holds'!X:X,'volume holds'!C:C)</f>
        <v>305</v>
      </c>
      <c r="H286">
        <f>_xlfn.XLOOKUP(J286,'volume holds'!X:X,'volume holds'!H:H)</f>
        <v>0</v>
      </c>
      <c r="J286" s="636" t="s">
        <v>456</v>
      </c>
      <c r="K286">
        <v>10086</v>
      </c>
    </row>
    <row r="287" spans="1:11">
      <c r="A287">
        <v>70005</v>
      </c>
      <c r="B287" s="46" t="str">
        <f t="shared" si="12"/>
        <v>BP.VG.00038-10086</v>
      </c>
      <c r="C287">
        <f t="shared" si="11"/>
        <v>0</v>
      </c>
      <c r="D287">
        <v>70005</v>
      </c>
      <c r="E287">
        <f>_xlfn.XLOOKUP(J287,'volume holds'!X:X,'volume holds'!C:C)</f>
        <v>267</v>
      </c>
      <c r="H287">
        <f>_xlfn.XLOOKUP(J287,'volume holds'!X:X,'volume holds'!H:H)</f>
        <v>0</v>
      </c>
      <c r="J287" s="636" t="s">
        <v>458</v>
      </c>
      <c r="K287">
        <v>10086</v>
      </c>
    </row>
    <row r="288" spans="1:11">
      <c r="A288">
        <v>70005</v>
      </c>
      <c r="B288" s="46" t="str">
        <f t="shared" si="12"/>
        <v>BP.VG.00039-10086</v>
      </c>
      <c r="C288">
        <f t="shared" si="11"/>
        <v>0</v>
      </c>
      <c r="D288">
        <v>70005</v>
      </c>
      <c r="E288">
        <f>_xlfn.XLOOKUP(J288,'volume holds'!X:X,'volume holds'!C:C)</f>
        <v>305</v>
      </c>
      <c r="H288">
        <f>_xlfn.XLOOKUP(J288,'volume holds'!X:X,'volume holds'!H:H)</f>
        <v>0</v>
      </c>
      <c r="J288" s="636" t="s">
        <v>460</v>
      </c>
      <c r="K288">
        <v>10086</v>
      </c>
    </row>
    <row r="289" spans="1:11">
      <c r="A289">
        <v>70005</v>
      </c>
      <c r="B289" s="46" t="str">
        <f t="shared" si="12"/>
        <v>BP.VG.00040-10086</v>
      </c>
      <c r="C289">
        <f t="shared" si="11"/>
        <v>0</v>
      </c>
      <c r="D289">
        <v>70005</v>
      </c>
      <c r="E289">
        <f>_xlfn.XLOOKUP(J289,'volume holds'!X:X,'volume holds'!C:C)</f>
        <v>267</v>
      </c>
      <c r="H289">
        <f>_xlfn.XLOOKUP(J289,'volume holds'!X:X,'volume holds'!H:H)</f>
        <v>0</v>
      </c>
      <c r="J289" s="636" t="s">
        <v>462</v>
      </c>
      <c r="K289">
        <v>10086</v>
      </c>
    </row>
    <row r="290" spans="1:11">
      <c r="A290">
        <v>70005</v>
      </c>
      <c r="B290" s="46" t="str">
        <f t="shared" si="12"/>
        <v>BP.VG.00041-10086</v>
      </c>
      <c r="C290">
        <f t="shared" si="11"/>
        <v>0</v>
      </c>
      <c r="D290">
        <v>70005</v>
      </c>
      <c r="E290">
        <f>_xlfn.XLOOKUP(J290,'volume holds'!X:X,'volume holds'!C:C)</f>
        <v>565</v>
      </c>
      <c r="H290">
        <f>_xlfn.XLOOKUP(J290,'volume holds'!X:X,'volume holds'!H:H)</f>
        <v>0</v>
      </c>
      <c r="J290" s="636" t="s">
        <v>448</v>
      </c>
      <c r="K290">
        <v>10086</v>
      </c>
    </row>
    <row r="291" spans="1:11">
      <c r="A291">
        <v>70005</v>
      </c>
      <c r="B291" s="46" t="str">
        <f t="shared" si="12"/>
        <v>BP.VG.00042-10086</v>
      </c>
      <c r="C291">
        <f t="shared" si="11"/>
        <v>0</v>
      </c>
      <c r="D291">
        <v>70005</v>
      </c>
      <c r="E291">
        <f>_xlfn.XLOOKUP(J291,'volume holds'!X:X,'volume holds'!C:C)</f>
        <v>487</v>
      </c>
      <c r="H291">
        <f>_xlfn.XLOOKUP(J291,'volume holds'!X:X,'volume holds'!H:H)</f>
        <v>0</v>
      </c>
      <c r="J291" s="636" t="s">
        <v>450</v>
      </c>
      <c r="K291">
        <v>10086</v>
      </c>
    </row>
    <row r="292" spans="1:11">
      <c r="A292">
        <v>70005</v>
      </c>
      <c r="B292" s="46" t="str">
        <f t="shared" si="12"/>
        <v>BP.VG.00043-10086</v>
      </c>
      <c r="C292">
        <f t="shared" si="11"/>
        <v>0</v>
      </c>
      <c r="D292">
        <v>70005</v>
      </c>
      <c r="E292">
        <f>_xlfn.XLOOKUP(J292,'volume holds'!X:X,'volume holds'!C:C)</f>
        <v>565</v>
      </c>
      <c r="H292">
        <f>_xlfn.XLOOKUP(J292,'volume holds'!X:X,'volume holds'!H:H)</f>
        <v>0</v>
      </c>
      <c r="J292" s="636" t="s">
        <v>452</v>
      </c>
      <c r="K292">
        <v>10086</v>
      </c>
    </row>
    <row r="293" spans="1:11">
      <c r="A293">
        <v>70005</v>
      </c>
      <c r="B293" s="46" t="str">
        <f t="shared" si="12"/>
        <v>BP.VG.00044-10086</v>
      </c>
      <c r="C293">
        <f t="shared" si="11"/>
        <v>0</v>
      </c>
      <c r="D293">
        <v>70005</v>
      </c>
      <c r="E293">
        <f>_xlfn.XLOOKUP(J293,'volume holds'!X:X,'volume holds'!C:C)</f>
        <v>487</v>
      </c>
      <c r="H293">
        <f>_xlfn.XLOOKUP(J293,'volume holds'!X:X,'volume holds'!H:H)</f>
        <v>0</v>
      </c>
      <c r="J293" s="636" t="s">
        <v>454</v>
      </c>
      <c r="K293">
        <v>10086</v>
      </c>
    </row>
    <row r="294" spans="1:11">
      <c r="A294">
        <v>70005</v>
      </c>
      <c r="B294" s="46" t="str">
        <f t="shared" si="12"/>
        <v>BP.VG.00045-10127</v>
      </c>
      <c r="C294">
        <f t="shared" si="11"/>
        <v>0</v>
      </c>
      <c r="D294">
        <v>70005</v>
      </c>
      <c r="E294">
        <f>_xlfn.XLOOKUP(J294,'volume holds'!X:X,'volume holds'!C:C)</f>
        <v>530</v>
      </c>
      <c r="H294">
        <f>_xlfn.XLOOKUP(J294,'volume holds'!X:X,'volume holds'!H:H)</f>
        <v>0</v>
      </c>
      <c r="J294" s="636" t="s">
        <v>488</v>
      </c>
      <c r="K294">
        <v>10127</v>
      </c>
    </row>
    <row r="295" spans="1:11">
      <c r="A295">
        <v>70005</v>
      </c>
      <c r="B295" s="46" t="str">
        <f t="shared" si="12"/>
        <v>BP.VG.00046-10127</v>
      </c>
      <c r="C295">
        <f t="shared" si="11"/>
        <v>0</v>
      </c>
      <c r="D295">
        <v>70005</v>
      </c>
      <c r="E295">
        <f>_xlfn.XLOOKUP(J295,'volume holds'!X:X,'volume holds'!C:C)</f>
        <v>456</v>
      </c>
      <c r="H295">
        <f>_xlfn.XLOOKUP(J295,'volume holds'!X:X,'volume holds'!H:H)</f>
        <v>0</v>
      </c>
      <c r="J295" s="636" t="s">
        <v>489</v>
      </c>
      <c r="K295">
        <v>10127</v>
      </c>
    </row>
    <row r="296" spans="1:11">
      <c r="A296">
        <v>70005</v>
      </c>
      <c r="B296" s="46" t="str">
        <f t="shared" si="12"/>
        <v>BP.VG.00047-10127</v>
      </c>
      <c r="C296">
        <f t="shared" si="11"/>
        <v>0</v>
      </c>
      <c r="D296">
        <v>70005</v>
      </c>
      <c r="E296">
        <f>_xlfn.XLOOKUP(J296,'volume holds'!X:X,'volume holds'!C:C)</f>
        <v>530</v>
      </c>
      <c r="H296">
        <f>_xlfn.XLOOKUP(J296,'volume holds'!X:X,'volume holds'!H:H)</f>
        <v>0</v>
      </c>
      <c r="J296" s="636" t="s">
        <v>490</v>
      </c>
      <c r="K296">
        <v>10127</v>
      </c>
    </row>
    <row r="297" spans="1:11">
      <c r="A297">
        <v>70005</v>
      </c>
      <c r="B297" s="46" t="str">
        <f t="shared" si="12"/>
        <v>BP.VG.00048-10127</v>
      </c>
      <c r="C297">
        <f t="shared" si="11"/>
        <v>0</v>
      </c>
      <c r="D297">
        <v>70005</v>
      </c>
      <c r="E297">
        <f>_xlfn.XLOOKUP(J297,'volume holds'!X:X,'volume holds'!C:C)</f>
        <v>456</v>
      </c>
      <c r="H297">
        <f>_xlfn.XLOOKUP(J297,'volume holds'!X:X,'volume holds'!H:H)</f>
        <v>0</v>
      </c>
      <c r="J297" s="636" t="s">
        <v>491</v>
      </c>
      <c r="K297">
        <v>10127</v>
      </c>
    </row>
    <row r="298" spans="1:11">
      <c r="A298">
        <v>70005</v>
      </c>
      <c r="B298" s="46" t="str">
        <f t="shared" si="12"/>
        <v>BP.VG.00049-10127</v>
      </c>
      <c r="C298">
        <f t="shared" si="11"/>
        <v>0</v>
      </c>
      <c r="D298">
        <v>70005</v>
      </c>
      <c r="E298">
        <f>_xlfn.XLOOKUP(J298,'volume holds'!X:X,'volume holds'!C:C)</f>
        <v>1035</v>
      </c>
      <c r="H298">
        <f>_xlfn.XLOOKUP(J298,'volume holds'!X:X,'volume holds'!H:H)</f>
        <v>0</v>
      </c>
      <c r="J298" s="636" t="s">
        <v>484</v>
      </c>
      <c r="K298">
        <v>10127</v>
      </c>
    </row>
    <row r="299" spans="1:11">
      <c r="A299">
        <v>70005</v>
      </c>
      <c r="B299" s="46" t="str">
        <f t="shared" si="12"/>
        <v>BP.VG.00050-10127</v>
      </c>
      <c r="C299">
        <f t="shared" si="11"/>
        <v>0</v>
      </c>
      <c r="D299">
        <v>70005</v>
      </c>
      <c r="E299">
        <f>_xlfn.XLOOKUP(J299,'volume holds'!X:X,'volume holds'!C:C)</f>
        <v>877</v>
      </c>
      <c r="H299">
        <f>_xlfn.XLOOKUP(J299,'volume holds'!X:X,'volume holds'!H:H)</f>
        <v>0</v>
      </c>
      <c r="J299" s="636" t="s">
        <v>485</v>
      </c>
      <c r="K299">
        <v>10127</v>
      </c>
    </row>
    <row r="300" spans="1:11">
      <c r="A300">
        <v>70005</v>
      </c>
      <c r="B300" s="46" t="str">
        <f t="shared" si="12"/>
        <v>BP.VG.00051-10127</v>
      </c>
      <c r="C300">
        <f t="shared" si="11"/>
        <v>0</v>
      </c>
      <c r="D300">
        <v>70005</v>
      </c>
      <c r="E300">
        <f>_xlfn.XLOOKUP(J300,'volume holds'!X:X,'volume holds'!C:C)</f>
        <v>1035</v>
      </c>
      <c r="H300">
        <f>_xlfn.XLOOKUP(J300,'volume holds'!X:X,'volume holds'!H:H)</f>
        <v>0</v>
      </c>
      <c r="J300" s="636" t="s">
        <v>486</v>
      </c>
      <c r="K300">
        <v>10127</v>
      </c>
    </row>
    <row r="301" spans="1:11">
      <c r="A301">
        <v>70005</v>
      </c>
      <c r="B301" s="46" t="str">
        <f t="shared" si="12"/>
        <v>BP.VG.00052-10127</v>
      </c>
      <c r="C301">
        <f t="shared" si="11"/>
        <v>0</v>
      </c>
      <c r="D301">
        <v>70005</v>
      </c>
      <c r="E301">
        <f>_xlfn.XLOOKUP(J301,'volume holds'!X:X,'volume holds'!C:C)</f>
        <v>877</v>
      </c>
      <c r="H301">
        <f>_xlfn.XLOOKUP(J301,'volume holds'!X:X,'volume holds'!H:H)</f>
        <v>0</v>
      </c>
      <c r="J301" s="636" t="s">
        <v>487</v>
      </c>
      <c r="K301">
        <v>10127</v>
      </c>
    </row>
    <row r="302" spans="1:11">
      <c r="A302">
        <v>70005</v>
      </c>
      <c r="B302" s="46" t="str">
        <f t="shared" si="12"/>
        <v>BP.VG.00007-10088</v>
      </c>
      <c r="C302">
        <f t="shared" si="11"/>
        <v>0</v>
      </c>
      <c r="D302">
        <v>70005</v>
      </c>
      <c r="E302">
        <f>_xlfn.XLOOKUP(J302,'volume holds'!X:X,'volume holds'!C:C)</f>
        <v>477</v>
      </c>
      <c r="H302">
        <f>_xlfn.XLOOKUP(J302,'volume holds'!X:X,'volume holds'!I:I)</f>
        <v>0</v>
      </c>
      <c r="J302" s="636" t="s">
        <v>422</v>
      </c>
      <c r="K302">
        <v>10088</v>
      </c>
    </row>
    <row r="303" spans="1:11">
      <c r="A303">
        <v>70005</v>
      </c>
      <c r="B303" s="46" t="str">
        <f t="shared" si="12"/>
        <v>BP.VG.00008-10088</v>
      </c>
      <c r="C303">
        <f t="shared" si="11"/>
        <v>0</v>
      </c>
      <c r="D303">
        <v>70005</v>
      </c>
      <c r="E303">
        <f>_xlfn.XLOOKUP(J303,'volume holds'!X:X,'volume holds'!C:C)</f>
        <v>477</v>
      </c>
      <c r="H303">
        <f>_xlfn.XLOOKUP(J303,'volume holds'!X:X,'volume holds'!I:I)</f>
        <v>0</v>
      </c>
      <c r="J303" s="636" t="s">
        <v>424</v>
      </c>
      <c r="K303">
        <v>10088</v>
      </c>
    </row>
    <row r="304" spans="1:11">
      <c r="A304">
        <v>70005</v>
      </c>
      <c r="B304" s="46" t="str">
        <f t="shared" si="12"/>
        <v>BP.VG.00005-10088</v>
      </c>
      <c r="C304">
        <f t="shared" si="11"/>
        <v>0</v>
      </c>
      <c r="D304">
        <v>70005</v>
      </c>
      <c r="E304">
        <f>_xlfn.XLOOKUP(J304,'volume holds'!X:X,'volume holds'!C:C)</f>
        <v>187</v>
      </c>
      <c r="H304">
        <f>_xlfn.XLOOKUP(J304,'volume holds'!X:X,'volume holds'!I:I)</f>
        <v>0</v>
      </c>
      <c r="J304" s="636" t="s">
        <v>426</v>
      </c>
      <c r="K304">
        <v>10088</v>
      </c>
    </row>
    <row r="305" spans="1:11">
      <c r="A305">
        <v>70005</v>
      </c>
      <c r="B305" s="46" t="str">
        <f t="shared" si="12"/>
        <v>BP.VG.00006-10088</v>
      </c>
      <c r="C305">
        <f t="shared" si="11"/>
        <v>0</v>
      </c>
      <c r="D305">
        <v>70005</v>
      </c>
      <c r="E305">
        <f>_xlfn.XLOOKUP(J305,'volume holds'!X:X,'volume holds'!C:C)</f>
        <v>187</v>
      </c>
      <c r="H305">
        <f>_xlfn.XLOOKUP(J305,'volume holds'!X:X,'volume holds'!I:I)</f>
        <v>0</v>
      </c>
      <c r="J305" s="636" t="s">
        <v>428</v>
      </c>
      <c r="K305">
        <v>10088</v>
      </c>
    </row>
    <row r="306" spans="1:11">
      <c r="A306">
        <v>70005</v>
      </c>
      <c r="B306" s="46" t="str">
        <f t="shared" si="12"/>
        <v>BP.VG.00003-10088</v>
      </c>
      <c r="C306">
        <f t="shared" si="11"/>
        <v>0</v>
      </c>
      <c r="D306">
        <v>70005</v>
      </c>
      <c r="E306">
        <f>_xlfn.XLOOKUP(J306,'volume holds'!X:X,'volume holds'!C:C)</f>
        <v>468</v>
      </c>
      <c r="H306">
        <f>_xlfn.XLOOKUP(J306,'volume holds'!X:X,'volume holds'!I:I)</f>
        <v>0</v>
      </c>
      <c r="J306" s="636" t="s">
        <v>430</v>
      </c>
      <c r="K306">
        <v>10088</v>
      </c>
    </row>
    <row r="307" spans="1:11">
      <c r="A307">
        <v>70005</v>
      </c>
      <c r="B307" s="46" t="str">
        <f t="shared" si="12"/>
        <v>BP.VG.00004-10088</v>
      </c>
      <c r="C307">
        <f t="shared" si="11"/>
        <v>0</v>
      </c>
      <c r="D307">
        <v>70005</v>
      </c>
      <c r="E307">
        <f>_xlfn.XLOOKUP(J307,'volume holds'!X:X,'volume holds'!C:C)</f>
        <v>468</v>
      </c>
      <c r="H307">
        <f>_xlfn.XLOOKUP(J307,'volume holds'!X:X,'volume holds'!I:I)</f>
        <v>0</v>
      </c>
      <c r="J307" s="636" t="s">
        <v>432</v>
      </c>
      <c r="K307">
        <v>10088</v>
      </c>
    </row>
    <row r="308" spans="1:11">
      <c r="A308">
        <v>70005</v>
      </c>
      <c r="B308" s="46" t="str">
        <f t="shared" si="12"/>
        <v>BP.VG.00001-10088</v>
      </c>
      <c r="C308">
        <f t="shared" si="11"/>
        <v>0</v>
      </c>
      <c r="D308">
        <v>70005</v>
      </c>
      <c r="E308">
        <f>_xlfn.XLOOKUP(J308,'volume holds'!X:X,'volume holds'!C:C)</f>
        <v>195</v>
      </c>
      <c r="H308">
        <f>_xlfn.XLOOKUP(J308,'volume holds'!X:X,'volume holds'!I:I)</f>
        <v>0</v>
      </c>
      <c r="J308" s="636" t="s">
        <v>434</v>
      </c>
      <c r="K308">
        <v>10088</v>
      </c>
    </row>
    <row r="309" spans="1:11">
      <c r="A309">
        <v>70005</v>
      </c>
      <c r="B309" s="46" t="str">
        <f t="shared" si="12"/>
        <v>BP.VG.00002-10088</v>
      </c>
      <c r="C309">
        <f t="shared" si="11"/>
        <v>0</v>
      </c>
      <c r="D309">
        <v>70005</v>
      </c>
      <c r="E309">
        <f>_xlfn.XLOOKUP(J309,'volume holds'!X:X,'volume holds'!C:C)</f>
        <v>195</v>
      </c>
      <c r="H309">
        <f>_xlfn.XLOOKUP(J309,'volume holds'!X:X,'volume holds'!I:I)</f>
        <v>0</v>
      </c>
      <c r="J309" s="636" t="s">
        <v>436</v>
      </c>
      <c r="K309">
        <v>10088</v>
      </c>
    </row>
    <row r="310" spans="1:11">
      <c r="A310">
        <v>70005</v>
      </c>
      <c r="B310" s="46" t="str">
        <f t="shared" si="12"/>
        <v>BP.VG.00009-10088</v>
      </c>
      <c r="C310">
        <f t="shared" si="11"/>
        <v>0</v>
      </c>
      <c r="D310">
        <v>70005</v>
      </c>
      <c r="E310">
        <f>_xlfn.XLOOKUP(J310,'volume holds'!X:X,'volume holds'!C:C)</f>
        <v>136</v>
      </c>
      <c r="H310">
        <f>_xlfn.XLOOKUP(J310,'volume holds'!X:X,'volume holds'!I:I)</f>
        <v>0</v>
      </c>
      <c r="J310" s="636" t="s">
        <v>464</v>
      </c>
      <c r="K310">
        <v>10088</v>
      </c>
    </row>
    <row r="311" spans="1:11">
      <c r="A311">
        <v>70005</v>
      </c>
      <c r="B311" s="46" t="str">
        <f t="shared" si="12"/>
        <v>BP.VG.00011-10088</v>
      </c>
      <c r="C311">
        <f t="shared" si="11"/>
        <v>0</v>
      </c>
      <c r="D311">
        <v>70005</v>
      </c>
      <c r="E311">
        <f>_xlfn.XLOOKUP(J311,'volume holds'!X:X,'volume holds'!C:C)</f>
        <v>118</v>
      </c>
      <c r="H311">
        <f>_xlfn.XLOOKUP(J311,'volume holds'!X:X,'volume holds'!I:I)</f>
        <v>0</v>
      </c>
      <c r="J311" s="636" t="s">
        <v>466</v>
      </c>
      <c r="K311">
        <v>10088</v>
      </c>
    </row>
    <row r="312" spans="1:11">
      <c r="A312">
        <v>70005</v>
      </c>
      <c r="B312" s="46" t="str">
        <f t="shared" si="12"/>
        <v>BP.VG.00013-10088</v>
      </c>
      <c r="C312">
        <f t="shared" si="11"/>
        <v>0</v>
      </c>
      <c r="D312">
        <v>70005</v>
      </c>
      <c r="E312">
        <f>_xlfn.XLOOKUP(J312,'volume holds'!X:X,'volume holds'!C:C)</f>
        <v>210</v>
      </c>
      <c r="H312">
        <f>_xlfn.XLOOKUP(J312,'volume holds'!X:X,'volume holds'!I:I)</f>
        <v>0</v>
      </c>
      <c r="J312" s="636" t="s">
        <v>468</v>
      </c>
      <c r="K312">
        <v>10088</v>
      </c>
    </row>
    <row r="313" spans="1:11">
      <c r="A313">
        <v>70005</v>
      </c>
      <c r="B313" s="46" t="str">
        <f t="shared" si="12"/>
        <v>BP.VG.00010-10088</v>
      </c>
      <c r="C313">
        <f t="shared" si="11"/>
        <v>0</v>
      </c>
      <c r="D313">
        <v>70005</v>
      </c>
      <c r="E313">
        <f>_xlfn.XLOOKUP(J313,'volume holds'!X:X,'volume holds'!C:C)</f>
        <v>136</v>
      </c>
      <c r="H313">
        <f>_xlfn.XLOOKUP(J313,'volume holds'!X:X,'volume holds'!I:I)</f>
        <v>0</v>
      </c>
      <c r="J313" s="636" t="s">
        <v>470</v>
      </c>
      <c r="K313">
        <v>10088</v>
      </c>
    </row>
    <row r="314" spans="1:11">
      <c r="A314">
        <v>70005</v>
      </c>
      <c r="B314" s="46" t="str">
        <f t="shared" si="12"/>
        <v>BP.VG.00012-10088</v>
      </c>
      <c r="C314">
        <f t="shared" si="11"/>
        <v>0</v>
      </c>
      <c r="D314">
        <v>70005</v>
      </c>
      <c r="E314">
        <f>_xlfn.XLOOKUP(J314,'volume holds'!X:X,'volume holds'!C:C)</f>
        <v>118</v>
      </c>
      <c r="H314">
        <f>_xlfn.XLOOKUP(J314,'volume holds'!X:X,'volume holds'!I:I)</f>
        <v>0</v>
      </c>
      <c r="J314" s="636" t="s">
        <v>472</v>
      </c>
      <c r="K314">
        <v>10088</v>
      </c>
    </row>
    <row r="315" spans="1:11">
      <c r="A315">
        <v>70005</v>
      </c>
      <c r="B315" s="46" t="str">
        <f t="shared" si="12"/>
        <v>BP.VG.00014-10088</v>
      </c>
      <c r="C315">
        <f t="shared" si="11"/>
        <v>0</v>
      </c>
      <c r="D315">
        <v>70005</v>
      </c>
      <c r="E315">
        <f>_xlfn.XLOOKUP(J315,'volume holds'!X:X,'volume holds'!C:C)</f>
        <v>210</v>
      </c>
      <c r="H315">
        <f>_xlfn.XLOOKUP(J315,'volume holds'!X:X,'volume holds'!I:I)</f>
        <v>0</v>
      </c>
      <c r="J315" s="636" t="s">
        <v>474</v>
      </c>
      <c r="K315">
        <v>10088</v>
      </c>
    </row>
    <row r="316" spans="1:11">
      <c r="A316">
        <v>70005</v>
      </c>
      <c r="B316" s="46" t="str">
        <f t="shared" si="12"/>
        <v>BP.VG.00015-10088</v>
      </c>
      <c r="C316">
        <f t="shared" si="11"/>
        <v>0</v>
      </c>
      <c r="D316">
        <v>70005</v>
      </c>
      <c r="E316">
        <f>_xlfn.XLOOKUP(J316,'volume holds'!X:X,'volume holds'!C:C)</f>
        <v>128</v>
      </c>
      <c r="H316">
        <f>_xlfn.XLOOKUP(J316,'volume holds'!X:X,'volume holds'!I:I)</f>
        <v>0</v>
      </c>
      <c r="J316" s="636" t="s">
        <v>476</v>
      </c>
      <c r="K316">
        <v>10088</v>
      </c>
    </row>
    <row r="317" spans="1:11">
      <c r="A317">
        <v>70005</v>
      </c>
      <c r="B317" s="46" t="str">
        <f t="shared" si="12"/>
        <v>BP.VG.00016-10088</v>
      </c>
      <c r="C317">
        <f t="shared" si="11"/>
        <v>0</v>
      </c>
      <c r="D317">
        <v>70005</v>
      </c>
      <c r="E317">
        <f>_xlfn.XLOOKUP(J317,'volume holds'!X:X,'volume holds'!C:C)</f>
        <v>128</v>
      </c>
      <c r="H317">
        <f>_xlfn.XLOOKUP(J317,'volume holds'!X:X,'volume holds'!I:I)</f>
        <v>0</v>
      </c>
      <c r="J317" s="636" t="s">
        <v>478</v>
      </c>
      <c r="K317">
        <v>10088</v>
      </c>
    </row>
    <row r="318" spans="1:11">
      <c r="A318">
        <v>70005</v>
      </c>
      <c r="B318" s="46" t="str">
        <f t="shared" si="12"/>
        <v>BP.VG.00017-10088</v>
      </c>
      <c r="C318">
        <f t="shared" si="11"/>
        <v>0</v>
      </c>
      <c r="D318">
        <v>70005</v>
      </c>
      <c r="E318">
        <f>_xlfn.XLOOKUP(J318,'volume holds'!X:X,'volume holds'!C:C)</f>
        <v>197</v>
      </c>
      <c r="H318">
        <f>_xlfn.XLOOKUP(J318,'volume holds'!X:X,'volume holds'!I:I)</f>
        <v>0</v>
      </c>
      <c r="J318" s="636" t="s">
        <v>480</v>
      </c>
      <c r="K318">
        <v>10088</v>
      </c>
    </row>
    <row r="319" spans="1:11">
      <c r="A319">
        <v>70005</v>
      </c>
      <c r="B319" s="46" t="str">
        <f t="shared" si="12"/>
        <v>BP.VG.00018-10088</v>
      </c>
      <c r="C319">
        <f t="shared" si="11"/>
        <v>0</v>
      </c>
      <c r="D319">
        <v>70005</v>
      </c>
      <c r="E319">
        <f>_xlfn.XLOOKUP(J319,'volume holds'!X:X,'volume holds'!C:C)</f>
        <v>308</v>
      </c>
      <c r="H319">
        <f>_xlfn.XLOOKUP(J319,'volume holds'!X:X,'volume holds'!I:I)</f>
        <v>0</v>
      </c>
      <c r="J319" s="636" t="s">
        <v>482</v>
      </c>
      <c r="K319">
        <v>10088</v>
      </c>
    </row>
    <row r="320" spans="1:11">
      <c r="A320">
        <v>70005</v>
      </c>
      <c r="B320" s="46" t="str">
        <f t="shared" si="12"/>
        <v>BP.VG.00025-10129</v>
      </c>
      <c r="C320">
        <f t="shared" si="11"/>
        <v>0</v>
      </c>
      <c r="D320">
        <v>70005</v>
      </c>
      <c r="E320">
        <f>_xlfn.XLOOKUP(J320,'volume holds'!X:X,'volume holds'!C:C)</f>
        <v>766</v>
      </c>
      <c r="H320">
        <f>_xlfn.XLOOKUP(J320,'volume holds'!X:X,'volume holds'!I:I)</f>
        <v>0</v>
      </c>
      <c r="J320" s="636" t="s">
        <v>438</v>
      </c>
      <c r="K320">
        <v>10129</v>
      </c>
    </row>
    <row r="321" spans="1:11">
      <c r="A321">
        <v>70005</v>
      </c>
      <c r="B321" s="46" t="str">
        <f t="shared" si="12"/>
        <v>BP.VG.00026-10129</v>
      </c>
      <c r="C321">
        <f t="shared" si="11"/>
        <v>0</v>
      </c>
      <c r="D321">
        <v>70005</v>
      </c>
      <c r="E321">
        <f>_xlfn.XLOOKUP(J321,'volume holds'!X:X,'volume holds'!C:C)</f>
        <v>766</v>
      </c>
      <c r="H321">
        <f>_xlfn.XLOOKUP(J321,'volume holds'!X:X,'volume holds'!I:I)</f>
        <v>0</v>
      </c>
      <c r="J321" s="636" t="s">
        <v>439</v>
      </c>
      <c r="K321">
        <v>10129</v>
      </c>
    </row>
    <row r="322" spans="1:11">
      <c r="A322">
        <v>70005</v>
      </c>
      <c r="B322" s="46" t="str">
        <f t="shared" si="12"/>
        <v>BP.VG.00023-10129</v>
      </c>
      <c r="C322">
        <f t="shared" ref="C322:C385" si="13">SUM(G322:H322)</f>
        <v>0</v>
      </c>
      <c r="D322">
        <v>70005</v>
      </c>
      <c r="E322">
        <f>_xlfn.XLOOKUP(J322,'volume holds'!X:X,'volume holds'!C:C)</f>
        <v>259</v>
      </c>
      <c r="H322">
        <f>_xlfn.XLOOKUP(J322,'volume holds'!X:X,'volume holds'!I:I)</f>
        <v>0</v>
      </c>
      <c r="J322" s="636" t="s">
        <v>440</v>
      </c>
      <c r="K322">
        <v>10129</v>
      </c>
    </row>
    <row r="323" spans="1:11">
      <c r="A323">
        <v>70005</v>
      </c>
      <c r="B323" s="46" t="str">
        <f t="shared" si="12"/>
        <v>BP.VG.00024-10129</v>
      </c>
      <c r="C323">
        <f t="shared" si="13"/>
        <v>0</v>
      </c>
      <c r="D323">
        <v>70005</v>
      </c>
      <c r="E323">
        <f>_xlfn.XLOOKUP(J323,'volume holds'!X:X,'volume holds'!C:C)</f>
        <v>259</v>
      </c>
      <c r="H323">
        <f>_xlfn.XLOOKUP(J323,'volume holds'!X:X,'volume holds'!I:I)</f>
        <v>0</v>
      </c>
      <c r="J323" s="636" t="s">
        <v>441</v>
      </c>
      <c r="K323">
        <v>10129</v>
      </c>
    </row>
    <row r="324" spans="1:11">
      <c r="A324">
        <v>70005</v>
      </c>
      <c r="B324" s="46" t="str">
        <f t="shared" si="12"/>
        <v>BP.VG.00021-10129</v>
      </c>
      <c r="C324">
        <f t="shared" si="13"/>
        <v>0</v>
      </c>
      <c r="D324">
        <v>70005</v>
      </c>
      <c r="E324">
        <f>_xlfn.XLOOKUP(J324,'volume holds'!X:X,'volume holds'!C:C)</f>
        <v>746</v>
      </c>
      <c r="H324">
        <f>_xlfn.XLOOKUP(J324,'volume holds'!X:X,'volume holds'!I:I)</f>
        <v>0</v>
      </c>
      <c r="J324" s="636" t="s">
        <v>442</v>
      </c>
      <c r="K324">
        <v>10129</v>
      </c>
    </row>
    <row r="325" spans="1:11">
      <c r="A325">
        <v>70005</v>
      </c>
      <c r="B325" s="46" t="str">
        <f t="shared" si="12"/>
        <v>BP.VG.00022-10129</v>
      </c>
      <c r="C325">
        <f t="shared" si="13"/>
        <v>0</v>
      </c>
      <c r="D325">
        <v>70005</v>
      </c>
      <c r="E325">
        <f>_xlfn.XLOOKUP(J325,'volume holds'!X:X,'volume holds'!C:C)</f>
        <v>746</v>
      </c>
      <c r="H325">
        <f>_xlfn.XLOOKUP(J325,'volume holds'!X:X,'volume holds'!I:I)</f>
        <v>0</v>
      </c>
      <c r="J325" s="636" t="s">
        <v>443</v>
      </c>
      <c r="K325">
        <v>10129</v>
      </c>
    </row>
    <row r="326" spans="1:11">
      <c r="A326">
        <v>70005</v>
      </c>
      <c r="B326" s="46" t="str">
        <f t="shared" si="12"/>
        <v>BP.VG.00019-10129</v>
      </c>
      <c r="C326">
        <f t="shared" si="13"/>
        <v>0</v>
      </c>
      <c r="D326">
        <v>70005</v>
      </c>
      <c r="E326">
        <f>_xlfn.XLOOKUP(J326,'volume holds'!X:X,'volume holds'!C:C)</f>
        <v>263</v>
      </c>
      <c r="H326">
        <f>_xlfn.XLOOKUP(J326,'volume holds'!X:X,'volume holds'!I:I)</f>
        <v>0</v>
      </c>
      <c r="J326" s="636" t="s">
        <v>444</v>
      </c>
      <c r="K326">
        <v>10129</v>
      </c>
    </row>
    <row r="327" spans="1:11">
      <c r="A327">
        <v>70005</v>
      </c>
      <c r="B327" s="46" t="str">
        <f t="shared" si="12"/>
        <v>BP.VG.00020-10129</v>
      </c>
      <c r="C327">
        <f t="shared" si="13"/>
        <v>0</v>
      </c>
      <c r="D327">
        <v>70005</v>
      </c>
      <c r="E327">
        <f>_xlfn.XLOOKUP(J327,'volume holds'!X:X,'volume holds'!C:C)</f>
        <v>263</v>
      </c>
      <c r="H327">
        <f>_xlfn.XLOOKUP(J327,'volume holds'!X:X,'volume holds'!I:I)</f>
        <v>0</v>
      </c>
      <c r="J327" s="636" t="s">
        <v>445</v>
      </c>
      <c r="K327">
        <v>10129</v>
      </c>
    </row>
    <row r="328" spans="1:11">
      <c r="A328">
        <v>70005</v>
      </c>
      <c r="B328" s="46" t="str">
        <f t="shared" si="12"/>
        <v>BP.VG.00027-10129</v>
      </c>
      <c r="C328">
        <f t="shared" si="13"/>
        <v>0</v>
      </c>
      <c r="D328">
        <v>70005</v>
      </c>
      <c r="E328">
        <f>_xlfn.XLOOKUP(J328,'volume holds'!X:X,'volume holds'!C:C)</f>
        <v>212</v>
      </c>
      <c r="H328">
        <f>_xlfn.XLOOKUP(J328,'volume holds'!X:X,'volume holds'!I:I)</f>
        <v>0</v>
      </c>
      <c r="J328" s="636" t="s">
        <v>492</v>
      </c>
      <c r="K328">
        <v>10129</v>
      </c>
    </row>
    <row r="329" spans="1:11">
      <c r="A329">
        <v>70005</v>
      </c>
      <c r="B329" s="46" t="str">
        <f t="shared" si="12"/>
        <v>BP.VG.00029-10129</v>
      </c>
      <c r="C329">
        <f t="shared" si="13"/>
        <v>0</v>
      </c>
      <c r="D329">
        <v>70005</v>
      </c>
      <c r="E329">
        <f>_xlfn.XLOOKUP(J329,'volume holds'!X:X,'volume holds'!C:C)</f>
        <v>178</v>
      </c>
      <c r="H329">
        <f>_xlfn.XLOOKUP(J329,'volume holds'!X:X,'volume holds'!I:I)</f>
        <v>0</v>
      </c>
      <c r="J329" s="636" t="s">
        <v>493</v>
      </c>
      <c r="K329">
        <v>10129</v>
      </c>
    </row>
    <row r="330" spans="1:11">
      <c r="A330">
        <v>70005</v>
      </c>
      <c r="B330" s="46" t="str">
        <f t="shared" si="12"/>
        <v>BP.VG.00031-10129</v>
      </c>
      <c r="C330">
        <f t="shared" si="13"/>
        <v>0</v>
      </c>
      <c r="D330">
        <v>70005</v>
      </c>
      <c r="E330">
        <f>_xlfn.XLOOKUP(J330,'volume holds'!X:X,'volume holds'!C:C)</f>
        <v>319</v>
      </c>
      <c r="H330">
        <f>_xlfn.XLOOKUP(J330,'volume holds'!X:X,'volume holds'!I:I)</f>
        <v>0</v>
      </c>
      <c r="J330" s="636" t="s">
        <v>494</v>
      </c>
      <c r="K330">
        <v>10129</v>
      </c>
    </row>
    <row r="331" spans="1:11">
      <c r="A331">
        <v>70005</v>
      </c>
      <c r="B331" s="46" t="str">
        <f t="shared" si="12"/>
        <v>BP.VG.00028-10129</v>
      </c>
      <c r="C331">
        <f t="shared" si="13"/>
        <v>0</v>
      </c>
      <c r="D331">
        <v>70005</v>
      </c>
      <c r="E331">
        <f>_xlfn.XLOOKUP(J331,'volume holds'!X:X,'volume holds'!C:C)</f>
        <v>212</v>
      </c>
      <c r="H331">
        <f>_xlfn.XLOOKUP(J331,'volume holds'!X:X,'volume holds'!I:I)</f>
        <v>0</v>
      </c>
      <c r="J331" s="636" t="s">
        <v>495</v>
      </c>
      <c r="K331">
        <v>10129</v>
      </c>
    </row>
    <row r="332" spans="1:11">
      <c r="A332">
        <v>70005</v>
      </c>
      <c r="B332" s="46" t="str">
        <f t="shared" si="12"/>
        <v>BP.VG.00030-10129</v>
      </c>
      <c r="C332">
        <f t="shared" si="13"/>
        <v>0</v>
      </c>
      <c r="D332">
        <v>70005</v>
      </c>
      <c r="E332">
        <f>_xlfn.XLOOKUP(J332,'volume holds'!X:X,'volume holds'!C:C)</f>
        <v>178</v>
      </c>
      <c r="H332">
        <f>_xlfn.XLOOKUP(J332,'volume holds'!X:X,'volume holds'!I:I)</f>
        <v>0</v>
      </c>
      <c r="J332" s="636" t="s">
        <v>496</v>
      </c>
      <c r="K332">
        <v>10129</v>
      </c>
    </row>
    <row r="333" spans="1:11">
      <c r="A333">
        <v>70005</v>
      </c>
      <c r="B333" s="46" t="str">
        <f t="shared" si="12"/>
        <v>BP.VG.00032-10129</v>
      </c>
      <c r="C333">
        <f t="shared" si="13"/>
        <v>0</v>
      </c>
      <c r="D333">
        <v>70005</v>
      </c>
      <c r="E333">
        <f>_xlfn.XLOOKUP(J333,'volume holds'!X:X,'volume holds'!C:C)</f>
        <v>319</v>
      </c>
      <c r="H333">
        <f>_xlfn.XLOOKUP(J333,'volume holds'!X:X,'volume holds'!I:I)</f>
        <v>0</v>
      </c>
      <c r="J333" s="636" t="s">
        <v>497</v>
      </c>
      <c r="K333">
        <v>10129</v>
      </c>
    </row>
    <row r="334" spans="1:11">
      <c r="A334">
        <v>70005</v>
      </c>
      <c r="B334" s="46" t="str">
        <f t="shared" si="12"/>
        <v>BP.VG.00033-10129</v>
      </c>
      <c r="C334">
        <f t="shared" si="13"/>
        <v>0</v>
      </c>
      <c r="D334">
        <v>70005</v>
      </c>
      <c r="E334">
        <f>_xlfn.XLOOKUP(J334,'volume holds'!X:X,'volume holds'!C:C)</f>
        <v>200</v>
      </c>
      <c r="H334">
        <f>_xlfn.XLOOKUP(J334,'volume holds'!X:X,'volume holds'!I:I)</f>
        <v>0</v>
      </c>
      <c r="J334" s="636" t="s">
        <v>498</v>
      </c>
      <c r="K334">
        <v>10129</v>
      </c>
    </row>
    <row r="335" spans="1:11">
      <c r="A335">
        <v>70005</v>
      </c>
      <c r="B335" s="46" t="str">
        <f t="shared" si="12"/>
        <v>BP.VG.00034-10129</v>
      </c>
      <c r="C335">
        <f t="shared" si="13"/>
        <v>0</v>
      </c>
      <c r="D335">
        <v>70005</v>
      </c>
      <c r="E335">
        <f>_xlfn.XLOOKUP(J335,'volume holds'!X:X,'volume holds'!C:C)</f>
        <v>200</v>
      </c>
      <c r="H335">
        <f>_xlfn.XLOOKUP(J335,'volume holds'!X:X,'volume holds'!I:I)</f>
        <v>0</v>
      </c>
      <c r="J335" s="636" t="s">
        <v>499</v>
      </c>
      <c r="K335">
        <v>10129</v>
      </c>
    </row>
    <row r="336" spans="1:11">
      <c r="A336">
        <v>70005</v>
      </c>
      <c r="B336" s="46" t="str">
        <f t="shared" si="12"/>
        <v>BP.VG.00035-10129</v>
      </c>
      <c r="C336">
        <f t="shared" si="13"/>
        <v>0</v>
      </c>
      <c r="D336">
        <v>70005</v>
      </c>
      <c r="E336">
        <f>_xlfn.XLOOKUP(J336,'volume holds'!X:X,'volume holds'!C:C)</f>
        <v>306</v>
      </c>
      <c r="H336">
        <f>_xlfn.XLOOKUP(J336,'volume holds'!X:X,'volume holds'!I:I)</f>
        <v>0</v>
      </c>
      <c r="J336" s="636" t="s">
        <v>500</v>
      </c>
      <c r="K336">
        <v>10129</v>
      </c>
    </row>
    <row r="337" spans="1:11">
      <c r="A337">
        <v>70005</v>
      </c>
      <c r="B337" s="46" t="str">
        <f t="shared" si="12"/>
        <v>BP.VG.00036-10129</v>
      </c>
      <c r="C337">
        <f t="shared" si="13"/>
        <v>0</v>
      </c>
      <c r="D337">
        <v>70005</v>
      </c>
      <c r="E337">
        <f>_xlfn.XLOOKUP(J337,'volume holds'!X:X,'volume holds'!C:C)</f>
        <v>521</v>
      </c>
      <c r="H337">
        <f>_xlfn.XLOOKUP(J337,'volume holds'!X:X,'volume holds'!I:I)</f>
        <v>0</v>
      </c>
      <c r="J337" s="636" t="s">
        <v>501</v>
      </c>
      <c r="K337">
        <v>10129</v>
      </c>
    </row>
    <row r="338" spans="1:11">
      <c r="A338">
        <v>70005</v>
      </c>
      <c r="B338" s="46" t="str">
        <f t="shared" ref="B338:B401" si="14">J338&amp;"-"&amp;K338</f>
        <v>BP.VG.00037-10088</v>
      </c>
      <c r="C338">
        <f t="shared" si="13"/>
        <v>0</v>
      </c>
      <c r="D338">
        <v>70005</v>
      </c>
      <c r="E338">
        <f>_xlfn.XLOOKUP(J338,'volume holds'!X:X,'volume holds'!C:C)</f>
        <v>305</v>
      </c>
      <c r="H338">
        <f>_xlfn.XLOOKUP(J338,'volume holds'!X:X,'volume holds'!I:I)</f>
        <v>0</v>
      </c>
      <c r="J338" s="636" t="s">
        <v>456</v>
      </c>
      <c r="K338">
        <v>10088</v>
      </c>
    </row>
    <row r="339" spans="1:11">
      <c r="A339">
        <v>70005</v>
      </c>
      <c r="B339" s="46" t="str">
        <f t="shared" si="14"/>
        <v>BP.VG.00038-10088</v>
      </c>
      <c r="C339">
        <f t="shared" si="13"/>
        <v>0</v>
      </c>
      <c r="D339">
        <v>70005</v>
      </c>
      <c r="E339">
        <f>_xlfn.XLOOKUP(J339,'volume holds'!X:X,'volume holds'!C:C)</f>
        <v>267</v>
      </c>
      <c r="H339">
        <f>_xlfn.XLOOKUP(J339,'volume holds'!X:X,'volume holds'!I:I)</f>
        <v>0</v>
      </c>
      <c r="J339" s="636" t="s">
        <v>458</v>
      </c>
      <c r="K339">
        <v>10088</v>
      </c>
    </row>
    <row r="340" spans="1:11">
      <c r="A340">
        <v>70005</v>
      </c>
      <c r="B340" s="46" t="str">
        <f t="shared" si="14"/>
        <v>BP.VG.00039-10088</v>
      </c>
      <c r="C340">
        <f t="shared" si="13"/>
        <v>0</v>
      </c>
      <c r="D340">
        <v>70005</v>
      </c>
      <c r="E340">
        <f>_xlfn.XLOOKUP(J340,'volume holds'!X:X,'volume holds'!C:C)</f>
        <v>305</v>
      </c>
      <c r="H340">
        <f>_xlfn.XLOOKUP(J340,'volume holds'!X:X,'volume holds'!I:I)</f>
        <v>0</v>
      </c>
      <c r="J340" s="636" t="s">
        <v>460</v>
      </c>
      <c r="K340">
        <v>10088</v>
      </c>
    </row>
    <row r="341" spans="1:11">
      <c r="A341">
        <v>70005</v>
      </c>
      <c r="B341" s="46" t="str">
        <f t="shared" si="14"/>
        <v>BP.VG.00040-10088</v>
      </c>
      <c r="C341">
        <f t="shared" si="13"/>
        <v>0</v>
      </c>
      <c r="D341">
        <v>70005</v>
      </c>
      <c r="E341">
        <f>_xlfn.XLOOKUP(J341,'volume holds'!X:X,'volume holds'!C:C)</f>
        <v>267</v>
      </c>
      <c r="H341">
        <f>_xlfn.XLOOKUP(J341,'volume holds'!X:X,'volume holds'!I:I)</f>
        <v>0</v>
      </c>
      <c r="J341" s="636" t="s">
        <v>462</v>
      </c>
      <c r="K341">
        <v>10088</v>
      </c>
    </row>
    <row r="342" spans="1:11">
      <c r="A342">
        <v>70005</v>
      </c>
      <c r="B342" s="46" t="str">
        <f t="shared" si="14"/>
        <v>BP.VG.00041-10088</v>
      </c>
      <c r="C342">
        <f t="shared" si="13"/>
        <v>0</v>
      </c>
      <c r="D342">
        <v>70005</v>
      </c>
      <c r="E342">
        <f>_xlfn.XLOOKUP(J342,'volume holds'!X:X,'volume holds'!C:C)</f>
        <v>565</v>
      </c>
      <c r="H342">
        <f>_xlfn.XLOOKUP(J342,'volume holds'!X:X,'volume holds'!I:I)</f>
        <v>0</v>
      </c>
      <c r="J342" s="636" t="s">
        <v>448</v>
      </c>
      <c r="K342">
        <v>10088</v>
      </c>
    </row>
    <row r="343" spans="1:11">
      <c r="A343">
        <v>70005</v>
      </c>
      <c r="B343" s="46" t="str">
        <f t="shared" si="14"/>
        <v>BP.VG.00042-10088</v>
      </c>
      <c r="C343">
        <f t="shared" si="13"/>
        <v>0</v>
      </c>
      <c r="D343">
        <v>70005</v>
      </c>
      <c r="E343">
        <f>_xlfn.XLOOKUP(J343,'volume holds'!X:X,'volume holds'!C:C)</f>
        <v>487</v>
      </c>
      <c r="H343">
        <f>_xlfn.XLOOKUP(J343,'volume holds'!X:X,'volume holds'!I:I)</f>
        <v>0</v>
      </c>
      <c r="J343" s="636" t="s">
        <v>450</v>
      </c>
      <c r="K343">
        <v>10088</v>
      </c>
    </row>
    <row r="344" spans="1:11">
      <c r="A344">
        <v>70005</v>
      </c>
      <c r="B344" s="46" t="str">
        <f t="shared" si="14"/>
        <v>BP.VG.00043-10088</v>
      </c>
      <c r="C344">
        <f t="shared" si="13"/>
        <v>0</v>
      </c>
      <c r="D344">
        <v>70005</v>
      </c>
      <c r="E344">
        <f>_xlfn.XLOOKUP(J344,'volume holds'!X:X,'volume holds'!C:C)</f>
        <v>565</v>
      </c>
      <c r="H344">
        <f>_xlfn.XLOOKUP(J344,'volume holds'!X:X,'volume holds'!I:I)</f>
        <v>0</v>
      </c>
      <c r="J344" s="636" t="s">
        <v>452</v>
      </c>
      <c r="K344">
        <v>10088</v>
      </c>
    </row>
    <row r="345" spans="1:11">
      <c r="A345">
        <v>70005</v>
      </c>
      <c r="B345" s="46" t="str">
        <f t="shared" si="14"/>
        <v>BP.VG.00044-10088</v>
      </c>
      <c r="C345">
        <f t="shared" si="13"/>
        <v>0</v>
      </c>
      <c r="D345">
        <v>70005</v>
      </c>
      <c r="E345">
        <f>_xlfn.XLOOKUP(J345,'volume holds'!X:X,'volume holds'!C:C)</f>
        <v>487</v>
      </c>
      <c r="H345">
        <f>_xlfn.XLOOKUP(J345,'volume holds'!X:X,'volume holds'!I:I)</f>
        <v>0</v>
      </c>
      <c r="J345" s="636" t="s">
        <v>454</v>
      </c>
      <c r="K345">
        <v>10088</v>
      </c>
    </row>
    <row r="346" spans="1:11">
      <c r="A346">
        <v>70005</v>
      </c>
      <c r="B346" s="46" t="str">
        <f t="shared" si="14"/>
        <v>BP.VG.00045-10129</v>
      </c>
      <c r="C346">
        <f t="shared" si="13"/>
        <v>0</v>
      </c>
      <c r="D346">
        <v>70005</v>
      </c>
      <c r="E346">
        <f>_xlfn.XLOOKUP(J346,'volume holds'!X:X,'volume holds'!C:C)</f>
        <v>530</v>
      </c>
      <c r="H346">
        <f>_xlfn.XLOOKUP(J346,'volume holds'!X:X,'volume holds'!I:I)</f>
        <v>0</v>
      </c>
      <c r="J346" s="636" t="s">
        <v>488</v>
      </c>
      <c r="K346">
        <v>10129</v>
      </c>
    </row>
    <row r="347" spans="1:11">
      <c r="A347">
        <v>70005</v>
      </c>
      <c r="B347" s="46" t="str">
        <f t="shared" si="14"/>
        <v>BP.VG.00046-10129</v>
      </c>
      <c r="C347">
        <f t="shared" si="13"/>
        <v>0</v>
      </c>
      <c r="D347">
        <v>70005</v>
      </c>
      <c r="E347">
        <f>_xlfn.XLOOKUP(J347,'volume holds'!X:X,'volume holds'!C:C)</f>
        <v>456</v>
      </c>
      <c r="H347">
        <f>_xlfn.XLOOKUP(J347,'volume holds'!X:X,'volume holds'!I:I)</f>
        <v>0</v>
      </c>
      <c r="J347" s="636" t="s">
        <v>489</v>
      </c>
      <c r="K347">
        <v>10129</v>
      </c>
    </row>
    <row r="348" spans="1:11">
      <c r="A348">
        <v>70005</v>
      </c>
      <c r="B348" s="46" t="str">
        <f t="shared" si="14"/>
        <v>BP.VG.00047-10129</v>
      </c>
      <c r="C348">
        <f t="shared" si="13"/>
        <v>0</v>
      </c>
      <c r="D348">
        <v>70005</v>
      </c>
      <c r="E348">
        <f>_xlfn.XLOOKUP(J348,'volume holds'!X:X,'volume holds'!C:C)</f>
        <v>530</v>
      </c>
      <c r="H348">
        <f>_xlfn.XLOOKUP(J348,'volume holds'!X:X,'volume holds'!I:I)</f>
        <v>0</v>
      </c>
      <c r="J348" s="636" t="s">
        <v>490</v>
      </c>
      <c r="K348">
        <v>10129</v>
      </c>
    </row>
    <row r="349" spans="1:11">
      <c r="A349">
        <v>70005</v>
      </c>
      <c r="B349" s="46" t="str">
        <f t="shared" si="14"/>
        <v>BP.VG.00048-10129</v>
      </c>
      <c r="C349">
        <f t="shared" si="13"/>
        <v>0</v>
      </c>
      <c r="D349">
        <v>70005</v>
      </c>
      <c r="E349">
        <f>_xlfn.XLOOKUP(J349,'volume holds'!X:X,'volume holds'!C:C)</f>
        <v>456</v>
      </c>
      <c r="H349">
        <f>_xlfn.XLOOKUP(J349,'volume holds'!X:X,'volume holds'!I:I)</f>
        <v>0</v>
      </c>
      <c r="J349" s="636" t="s">
        <v>491</v>
      </c>
      <c r="K349">
        <v>10129</v>
      </c>
    </row>
    <row r="350" spans="1:11">
      <c r="A350">
        <v>70005</v>
      </c>
      <c r="B350" s="46" t="str">
        <f t="shared" si="14"/>
        <v>BP.VG.00049-10129</v>
      </c>
      <c r="C350">
        <f t="shared" si="13"/>
        <v>0</v>
      </c>
      <c r="D350">
        <v>70005</v>
      </c>
      <c r="E350">
        <f>_xlfn.XLOOKUP(J350,'volume holds'!X:X,'volume holds'!C:C)</f>
        <v>1035</v>
      </c>
      <c r="H350">
        <f>_xlfn.XLOOKUP(J350,'volume holds'!X:X,'volume holds'!I:I)</f>
        <v>0</v>
      </c>
      <c r="J350" s="636" t="s">
        <v>484</v>
      </c>
      <c r="K350">
        <v>10129</v>
      </c>
    </row>
    <row r="351" spans="1:11">
      <c r="A351">
        <v>70005</v>
      </c>
      <c r="B351" s="46" t="str">
        <f t="shared" si="14"/>
        <v>BP.VG.00050-10129</v>
      </c>
      <c r="C351">
        <f t="shared" si="13"/>
        <v>0</v>
      </c>
      <c r="D351">
        <v>70005</v>
      </c>
      <c r="E351">
        <f>_xlfn.XLOOKUP(J351,'volume holds'!X:X,'volume holds'!C:C)</f>
        <v>877</v>
      </c>
      <c r="H351">
        <f>_xlfn.XLOOKUP(J351,'volume holds'!X:X,'volume holds'!I:I)</f>
        <v>0</v>
      </c>
      <c r="J351" s="636" t="s">
        <v>485</v>
      </c>
      <c r="K351">
        <v>10129</v>
      </c>
    </row>
    <row r="352" spans="1:11">
      <c r="A352">
        <v>70005</v>
      </c>
      <c r="B352" s="46" t="str">
        <f t="shared" si="14"/>
        <v>BP.VG.00051-10129</v>
      </c>
      <c r="C352">
        <f t="shared" si="13"/>
        <v>0</v>
      </c>
      <c r="D352">
        <v>70005</v>
      </c>
      <c r="E352">
        <f>_xlfn.XLOOKUP(J352,'volume holds'!X:X,'volume holds'!C:C)</f>
        <v>1035</v>
      </c>
      <c r="H352">
        <f>_xlfn.XLOOKUP(J352,'volume holds'!X:X,'volume holds'!I:I)</f>
        <v>0</v>
      </c>
      <c r="J352" s="636" t="s">
        <v>486</v>
      </c>
      <c r="K352">
        <v>10129</v>
      </c>
    </row>
    <row r="353" spans="1:11">
      <c r="A353">
        <v>70005</v>
      </c>
      <c r="B353" s="46" t="str">
        <f t="shared" si="14"/>
        <v>BP.VG.00052-10129</v>
      </c>
      <c r="C353">
        <f t="shared" si="13"/>
        <v>0</v>
      </c>
      <c r="D353">
        <v>70005</v>
      </c>
      <c r="E353">
        <f>_xlfn.XLOOKUP(J353,'volume holds'!X:X,'volume holds'!C:C)</f>
        <v>877</v>
      </c>
      <c r="H353">
        <f>_xlfn.XLOOKUP(J353,'volume holds'!X:X,'volume holds'!I:I)</f>
        <v>0</v>
      </c>
      <c r="J353" s="636" t="s">
        <v>487</v>
      </c>
      <c r="K353">
        <v>10129</v>
      </c>
    </row>
    <row r="354" spans="1:11">
      <c r="A354">
        <v>70005</v>
      </c>
      <c r="B354" s="46" t="str">
        <f t="shared" si="14"/>
        <v>BP.VG.00007-10089</v>
      </c>
      <c r="C354">
        <f t="shared" si="13"/>
        <v>0</v>
      </c>
      <c r="D354">
        <v>70005</v>
      </c>
      <c r="E354">
        <f>_xlfn.XLOOKUP(J354,'volume holds'!X:X,'volume holds'!C:C)</f>
        <v>477</v>
      </c>
      <c r="H354">
        <f>_xlfn.XLOOKUP(J354,'volume holds'!X:X,'volume holds'!J:J)</f>
        <v>0</v>
      </c>
      <c r="J354" s="636" t="s">
        <v>422</v>
      </c>
      <c r="K354">
        <v>10089</v>
      </c>
    </row>
    <row r="355" spans="1:11">
      <c r="A355">
        <v>70005</v>
      </c>
      <c r="B355" s="46" t="str">
        <f t="shared" si="14"/>
        <v>BP.VG.00008-10089</v>
      </c>
      <c r="C355">
        <f t="shared" si="13"/>
        <v>0</v>
      </c>
      <c r="D355">
        <v>70005</v>
      </c>
      <c r="E355">
        <f>_xlfn.XLOOKUP(J355,'volume holds'!X:X,'volume holds'!C:C)</f>
        <v>477</v>
      </c>
      <c r="H355">
        <f>_xlfn.XLOOKUP(J355,'volume holds'!X:X,'volume holds'!J:J)</f>
        <v>0</v>
      </c>
      <c r="J355" s="636" t="s">
        <v>424</v>
      </c>
      <c r="K355">
        <v>10089</v>
      </c>
    </row>
    <row r="356" spans="1:11">
      <c r="A356">
        <v>70005</v>
      </c>
      <c r="B356" s="46" t="str">
        <f t="shared" si="14"/>
        <v>BP.VG.00005-10089</v>
      </c>
      <c r="C356">
        <f t="shared" si="13"/>
        <v>0</v>
      </c>
      <c r="D356">
        <v>70005</v>
      </c>
      <c r="E356">
        <f>_xlfn.XLOOKUP(J356,'volume holds'!X:X,'volume holds'!C:C)</f>
        <v>187</v>
      </c>
      <c r="H356">
        <f>_xlfn.XLOOKUP(J356,'volume holds'!X:X,'volume holds'!J:J)</f>
        <v>0</v>
      </c>
      <c r="J356" s="636" t="s">
        <v>426</v>
      </c>
      <c r="K356">
        <v>10089</v>
      </c>
    </row>
    <row r="357" spans="1:11">
      <c r="A357">
        <v>70005</v>
      </c>
      <c r="B357" s="46" t="str">
        <f t="shared" si="14"/>
        <v>BP.VG.00006-10089</v>
      </c>
      <c r="C357">
        <f t="shared" si="13"/>
        <v>0</v>
      </c>
      <c r="D357">
        <v>70005</v>
      </c>
      <c r="E357">
        <f>_xlfn.XLOOKUP(J357,'volume holds'!X:X,'volume holds'!C:C)</f>
        <v>187</v>
      </c>
      <c r="H357">
        <f>_xlfn.XLOOKUP(J357,'volume holds'!X:X,'volume holds'!J:J)</f>
        <v>0</v>
      </c>
      <c r="J357" s="636" t="s">
        <v>428</v>
      </c>
      <c r="K357">
        <v>10089</v>
      </c>
    </row>
    <row r="358" spans="1:11">
      <c r="A358">
        <v>70005</v>
      </c>
      <c r="B358" s="46" t="str">
        <f t="shared" si="14"/>
        <v>BP.VG.00003-10089</v>
      </c>
      <c r="C358">
        <f t="shared" si="13"/>
        <v>0</v>
      </c>
      <c r="D358">
        <v>70005</v>
      </c>
      <c r="E358">
        <f>_xlfn.XLOOKUP(J358,'volume holds'!X:X,'volume holds'!C:C)</f>
        <v>468</v>
      </c>
      <c r="H358">
        <f>_xlfn.XLOOKUP(J358,'volume holds'!X:X,'volume holds'!J:J)</f>
        <v>0</v>
      </c>
      <c r="J358" s="636" t="s">
        <v>430</v>
      </c>
      <c r="K358">
        <v>10089</v>
      </c>
    </row>
    <row r="359" spans="1:11">
      <c r="A359">
        <v>70005</v>
      </c>
      <c r="B359" s="46" t="str">
        <f t="shared" si="14"/>
        <v>BP.VG.00004-10089</v>
      </c>
      <c r="C359">
        <f t="shared" si="13"/>
        <v>0</v>
      </c>
      <c r="D359">
        <v>70005</v>
      </c>
      <c r="E359">
        <f>_xlfn.XLOOKUP(J359,'volume holds'!X:X,'volume holds'!C:C)</f>
        <v>468</v>
      </c>
      <c r="H359">
        <f>_xlfn.XLOOKUP(J359,'volume holds'!X:X,'volume holds'!J:J)</f>
        <v>0</v>
      </c>
      <c r="J359" s="636" t="s">
        <v>432</v>
      </c>
      <c r="K359">
        <v>10089</v>
      </c>
    </row>
    <row r="360" spans="1:11">
      <c r="A360">
        <v>70005</v>
      </c>
      <c r="B360" s="46" t="str">
        <f t="shared" si="14"/>
        <v>BP.VG.00001-10089</v>
      </c>
      <c r="C360">
        <f t="shared" si="13"/>
        <v>0</v>
      </c>
      <c r="D360">
        <v>70005</v>
      </c>
      <c r="E360">
        <f>_xlfn.XLOOKUP(J360,'volume holds'!X:X,'volume holds'!C:C)</f>
        <v>195</v>
      </c>
      <c r="H360">
        <f>_xlfn.XLOOKUP(J360,'volume holds'!X:X,'volume holds'!J:J)</f>
        <v>0</v>
      </c>
      <c r="J360" s="636" t="s">
        <v>434</v>
      </c>
      <c r="K360">
        <v>10089</v>
      </c>
    </row>
    <row r="361" spans="1:11">
      <c r="A361">
        <v>70005</v>
      </c>
      <c r="B361" s="46" t="str">
        <f t="shared" si="14"/>
        <v>BP.VG.00002-10089</v>
      </c>
      <c r="C361">
        <f t="shared" si="13"/>
        <v>0</v>
      </c>
      <c r="D361">
        <v>70005</v>
      </c>
      <c r="E361">
        <f>_xlfn.XLOOKUP(J361,'volume holds'!X:X,'volume holds'!C:C)</f>
        <v>195</v>
      </c>
      <c r="H361">
        <f>_xlfn.XLOOKUP(J361,'volume holds'!X:X,'volume holds'!J:J)</f>
        <v>0</v>
      </c>
      <c r="J361" s="636" t="s">
        <v>436</v>
      </c>
      <c r="K361">
        <v>10089</v>
      </c>
    </row>
    <row r="362" spans="1:11">
      <c r="A362">
        <v>70005</v>
      </c>
      <c r="B362" s="46" t="str">
        <f t="shared" si="14"/>
        <v>BP.VG.00009-10089</v>
      </c>
      <c r="C362">
        <f t="shared" si="13"/>
        <v>0</v>
      </c>
      <c r="D362">
        <v>70005</v>
      </c>
      <c r="E362">
        <f>_xlfn.XLOOKUP(J362,'volume holds'!X:X,'volume holds'!C:C)</f>
        <v>136</v>
      </c>
      <c r="H362">
        <f>_xlfn.XLOOKUP(J362,'volume holds'!X:X,'volume holds'!J:J)</f>
        <v>0</v>
      </c>
      <c r="J362" s="636" t="s">
        <v>464</v>
      </c>
      <c r="K362">
        <v>10089</v>
      </c>
    </row>
    <row r="363" spans="1:11">
      <c r="A363">
        <v>70005</v>
      </c>
      <c r="B363" s="46" t="str">
        <f t="shared" si="14"/>
        <v>BP.VG.00011-10089</v>
      </c>
      <c r="C363">
        <f t="shared" si="13"/>
        <v>0</v>
      </c>
      <c r="D363">
        <v>70005</v>
      </c>
      <c r="E363">
        <f>_xlfn.XLOOKUP(J363,'volume holds'!X:X,'volume holds'!C:C)</f>
        <v>118</v>
      </c>
      <c r="H363">
        <f>_xlfn.XLOOKUP(J363,'volume holds'!X:X,'volume holds'!J:J)</f>
        <v>0</v>
      </c>
      <c r="J363" s="636" t="s">
        <v>466</v>
      </c>
      <c r="K363">
        <v>10089</v>
      </c>
    </row>
    <row r="364" spans="1:11">
      <c r="A364">
        <v>70005</v>
      </c>
      <c r="B364" s="46" t="str">
        <f t="shared" si="14"/>
        <v>BP.VG.00013-10089</v>
      </c>
      <c r="C364">
        <f t="shared" si="13"/>
        <v>0</v>
      </c>
      <c r="D364">
        <v>70005</v>
      </c>
      <c r="E364">
        <f>_xlfn.XLOOKUP(J364,'volume holds'!X:X,'volume holds'!C:C)</f>
        <v>210</v>
      </c>
      <c r="H364">
        <f>_xlfn.XLOOKUP(J364,'volume holds'!X:X,'volume holds'!J:J)</f>
        <v>0</v>
      </c>
      <c r="J364" s="636" t="s">
        <v>468</v>
      </c>
      <c r="K364">
        <v>10089</v>
      </c>
    </row>
    <row r="365" spans="1:11">
      <c r="A365">
        <v>70005</v>
      </c>
      <c r="B365" s="46" t="str">
        <f t="shared" si="14"/>
        <v>BP.VG.00010-10089</v>
      </c>
      <c r="C365">
        <f t="shared" si="13"/>
        <v>0</v>
      </c>
      <c r="D365">
        <v>70005</v>
      </c>
      <c r="E365">
        <f>_xlfn.XLOOKUP(J365,'volume holds'!X:X,'volume holds'!C:C)</f>
        <v>136</v>
      </c>
      <c r="H365">
        <f>_xlfn.XLOOKUP(J365,'volume holds'!X:X,'volume holds'!J:J)</f>
        <v>0</v>
      </c>
      <c r="J365" s="636" t="s">
        <v>470</v>
      </c>
      <c r="K365">
        <v>10089</v>
      </c>
    </row>
    <row r="366" spans="1:11">
      <c r="A366">
        <v>70005</v>
      </c>
      <c r="B366" s="46" t="str">
        <f t="shared" si="14"/>
        <v>BP.VG.00012-10089</v>
      </c>
      <c r="C366">
        <f t="shared" si="13"/>
        <v>0</v>
      </c>
      <c r="D366">
        <v>70005</v>
      </c>
      <c r="E366">
        <f>_xlfn.XLOOKUP(J366,'volume holds'!X:X,'volume holds'!C:C)</f>
        <v>118</v>
      </c>
      <c r="H366">
        <f>_xlfn.XLOOKUP(J366,'volume holds'!X:X,'volume holds'!J:J)</f>
        <v>0</v>
      </c>
      <c r="J366" s="636" t="s">
        <v>472</v>
      </c>
      <c r="K366">
        <v>10089</v>
      </c>
    </row>
    <row r="367" spans="1:11">
      <c r="A367">
        <v>70005</v>
      </c>
      <c r="B367" s="46" t="str">
        <f t="shared" si="14"/>
        <v>BP.VG.00014-10089</v>
      </c>
      <c r="C367">
        <f t="shared" si="13"/>
        <v>0</v>
      </c>
      <c r="D367">
        <v>70005</v>
      </c>
      <c r="E367">
        <f>_xlfn.XLOOKUP(J367,'volume holds'!X:X,'volume holds'!C:C)</f>
        <v>210</v>
      </c>
      <c r="H367">
        <f>_xlfn.XLOOKUP(J367,'volume holds'!X:X,'volume holds'!J:J)</f>
        <v>0</v>
      </c>
      <c r="J367" s="636" t="s">
        <v>474</v>
      </c>
      <c r="K367">
        <v>10089</v>
      </c>
    </row>
    <row r="368" spans="1:11">
      <c r="A368">
        <v>70005</v>
      </c>
      <c r="B368" s="46" t="str">
        <f t="shared" si="14"/>
        <v>BP.VG.00015-10089</v>
      </c>
      <c r="C368">
        <f t="shared" si="13"/>
        <v>0</v>
      </c>
      <c r="D368">
        <v>70005</v>
      </c>
      <c r="E368">
        <f>_xlfn.XLOOKUP(J368,'volume holds'!X:X,'volume holds'!C:C)</f>
        <v>128</v>
      </c>
      <c r="H368">
        <f>_xlfn.XLOOKUP(J368,'volume holds'!X:X,'volume holds'!J:J)</f>
        <v>0</v>
      </c>
      <c r="J368" s="636" t="s">
        <v>476</v>
      </c>
      <c r="K368">
        <v>10089</v>
      </c>
    </row>
    <row r="369" spans="1:11">
      <c r="A369">
        <v>70005</v>
      </c>
      <c r="B369" s="46" t="str">
        <f t="shared" si="14"/>
        <v>BP.VG.00016-10089</v>
      </c>
      <c r="C369">
        <f t="shared" si="13"/>
        <v>0</v>
      </c>
      <c r="D369">
        <v>70005</v>
      </c>
      <c r="E369">
        <f>_xlfn.XLOOKUP(J369,'volume holds'!X:X,'volume holds'!C:C)</f>
        <v>128</v>
      </c>
      <c r="H369">
        <f>_xlfn.XLOOKUP(J369,'volume holds'!X:X,'volume holds'!J:J)</f>
        <v>0</v>
      </c>
      <c r="J369" s="636" t="s">
        <v>478</v>
      </c>
      <c r="K369">
        <v>10089</v>
      </c>
    </row>
    <row r="370" spans="1:11">
      <c r="A370">
        <v>70005</v>
      </c>
      <c r="B370" s="46" t="str">
        <f t="shared" si="14"/>
        <v>BP.VG.00017-10089</v>
      </c>
      <c r="C370">
        <f t="shared" si="13"/>
        <v>0</v>
      </c>
      <c r="D370">
        <v>70005</v>
      </c>
      <c r="E370">
        <f>_xlfn.XLOOKUP(J370,'volume holds'!X:X,'volume holds'!C:C)</f>
        <v>197</v>
      </c>
      <c r="H370">
        <f>_xlfn.XLOOKUP(J370,'volume holds'!X:X,'volume holds'!J:J)</f>
        <v>0</v>
      </c>
      <c r="J370" s="636" t="s">
        <v>480</v>
      </c>
      <c r="K370">
        <v>10089</v>
      </c>
    </row>
    <row r="371" spans="1:11">
      <c r="A371">
        <v>70005</v>
      </c>
      <c r="B371" s="46" t="str">
        <f t="shared" si="14"/>
        <v>BP.VG.00018-10089</v>
      </c>
      <c r="C371">
        <f t="shared" si="13"/>
        <v>0</v>
      </c>
      <c r="D371">
        <v>70005</v>
      </c>
      <c r="E371">
        <f>_xlfn.XLOOKUP(J371,'volume holds'!X:X,'volume holds'!C:C)</f>
        <v>308</v>
      </c>
      <c r="H371">
        <f>_xlfn.XLOOKUP(J371,'volume holds'!X:X,'volume holds'!J:J)</f>
        <v>0</v>
      </c>
      <c r="J371" s="636" t="s">
        <v>482</v>
      </c>
      <c r="K371">
        <v>10089</v>
      </c>
    </row>
    <row r="372" spans="1:11">
      <c r="A372">
        <v>70005</v>
      </c>
      <c r="B372" s="46" t="str">
        <f t="shared" si="14"/>
        <v>BP.VG.00025-10130</v>
      </c>
      <c r="C372">
        <f t="shared" si="13"/>
        <v>0</v>
      </c>
      <c r="D372">
        <v>70005</v>
      </c>
      <c r="E372">
        <f>_xlfn.XLOOKUP(J372,'volume holds'!X:X,'volume holds'!C:C)</f>
        <v>766</v>
      </c>
      <c r="H372">
        <f>_xlfn.XLOOKUP(J372,'volume holds'!X:X,'volume holds'!J:J)</f>
        <v>0</v>
      </c>
      <c r="J372" s="636" t="s">
        <v>438</v>
      </c>
      <c r="K372">
        <v>10130</v>
      </c>
    </row>
    <row r="373" spans="1:11">
      <c r="A373">
        <v>70005</v>
      </c>
      <c r="B373" s="46" t="str">
        <f t="shared" si="14"/>
        <v>BP.VG.00026-10130</v>
      </c>
      <c r="C373">
        <f t="shared" si="13"/>
        <v>0</v>
      </c>
      <c r="D373">
        <v>70005</v>
      </c>
      <c r="E373">
        <f>_xlfn.XLOOKUP(J373,'volume holds'!X:X,'volume holds'!C:C)</f>
        <v>766</v>
      </c>
      <c r="H373">
        <f>_xlfn.XLOOKUP(J373,'volume holds'!X:X,'volume holds'!J:J)</f>
        <v>0</v>
      </c>
      <c r="J373" s="636" t="s">
        <v>439</v>
      </c>
      <c r="K373">
        <v>10130</v>
      </c>
    </row>
    <row r="374" spans="1:11">
      <c r="A374">
        <v>70005</v>
      </c>
      <c r="B374" s="46" t="str">
        <f t="shared" si="14"/>
        <v>BP.VG.00023-10130</v>
      </c>
      <c r="C374">
        <f t="shared" si="13"/>
        <v>0</v>
      </c>
      <c r="D374">
        <v>70005</v>
      </c>
      <c r="E374">
        <f>_xlfn.XLOOKUP(J374,'volume holds'!X:X,'volume holds'!C:C)</f>
        <v>259</v>
      </c>
      <c r="H374">
        <f>_xlfn.XLOOKUP(J374,'volume holds'!X:X,'volume holds'!J:J)</f>
        <v>0</v>
      </c>
      <c r="J374" s="636" t="s">
        <v>440</v>
      </c>
      <c r="K374">
        <v>10130</v>
      </c>
    </row>
    <row r="375" spans="1:11">
      <c r="A375">
        <v>70005</v>
      </c>
      <c r="B375" s="46" t="str">
        <f t="shared" si="14"/>
        <v>BP.VG.00024-10130</v>
      </c>
      <c r="C375">
        <f t="shared" si="13"/>
        <v>0</v>
      </c>
      <c r="D375">
        <v>70005</v>
      </c>
      <c r="E375">
        <f>_xlfn.XLOOKUP(J375,'volume holds'!X:X,'volume holds'!C:C)</f>
        <v>259</v>
      </c>
      <c r="H375">
        <f>_xlfn.XLOOKUP(J375,'volume holds'!X:X,'volume holds'!J:J)</f>
        <v>0</v>
      </c>
      <c r="J375" s="636" t="s">
        <v>441</v>
      </c>
      <c r="K375">
        <v>10130</v>
      </c>
    </row>
    <row r="376" spans="1:11">
      <c r="A376">
        <v>70005</v>
      </c>
      <c r="B376" s="46" t="str">
        <f t="shared" si="14"/>
        <v>BP.VG.00021-10130</v>
      </c>
      <c r="C376">
        <f t="shared" si="13"/>
        <v>0</v>
      </c>
      <c r="D376">
        <v>70005</v>
      </c>
      <c r="E376">
        <f>_xlfn.XLOOKUP(J376,'volume holds'!X:X,'volume holds'!C:C)</f>
        <v>746</v>
      </c>
      <c r="H376">
        <f>_xlfn.XLOOKUP(J376,'volume holds'!X:X,'volume holds'!J:J)</f>
        <v>0</v>
      </c>
      <c r="J376" s="636" t="s">
        <v>442</v>
      </c>
      <c r="K376">
        <v>10130</v>
      </c>
    </row>
    <row r="377" spans="1:11">
      <c r="A377">
        <v>70005</v>
      </c>
      <c r="B377" s="46" t="str">
        <f t="shared" si="14"/>
        <v>BP.VG.00022-10130</v>
      </c>
      <c r="C377">
        <f t="shared" si="13"/>
        <v>0</v>
      </c>
      <c r="D377">
        <v>70005</v>
      </c>
      <c r="E377">
        <f>_xlfn.XLOOKUP(J377,'volume holds'!X:X,'volume holds'!C:C)</f>
        <v>746</v>
      </c>
      <c r="H377">
        <f>_xlfn.XLOOKUP(J377,'volume holds'!X:X,'volume holds'!J:J)</f>
        <v>0</v>
      </c>
      <c r="J377" s="636" t="s">
        <v>443</v>
      </c>
      <c r="K377">
        <v>10130</v>
      </c>
    </row>
    <row r="378" spans="1:11">
      <c r="A378">
        <v>70005</v>
      </c>
      <c r="B378" s="46" t="str">
        <f t="shared" si="14"/>
        <v>BP.VG.00019-10130</v>
      </c>
      <c r="C378">
        <f t="shared" si="13"/>
        <v>0</v>
      </c>
      <c r="D378">
        <v>70005</v>
      </c>
      <c r="E378">
        <f>_xlfn.XLOOKUP(J378,'volume holds'!X:X,'volume holds'!C:C)</f>
        <v>263</v>
      </c>
      <c r="H378">
        <f>_xlfn.XLOOKUP(J378,'volume holds'!X:X,'volume holds'!J:J)</f>
        <v>0</v>
      </c>
      <c r="J378" s="636" t="s">
        <v>444</v>
      </c>
      <c r="K378">
        <v>10130</v>
      </c>
    </row>
    <row r="379" spans="1:11">
      <c r="A379">
        <v>70005</v>
      </c>
      <c r="B379" s="46" t="str">
        <f t="shared" si="14"/>
        <v>BP.VG.00020-10130</v>
      </c>
      <c r="C379">
        <f t="shared" si="13"/>
        <v>0</v>
      </c>
      <c r="D379">
        <v>70005</v>
      </c>
      <c r="E379">
        <f>_xlfn.XLOOKUP(J379,'volume holds'!X:X,'volume holds'!C:C)</f>
        <v>263</v>
      </c>
      <c r="H379">
        <f>_xlfn.XLOOKUP(J379,'volume holds'!X:X,'volume holds'!J:J)</f>
        <v>0</v>
      </c>
      <c r="J379" s="636" t="s">
        <v>445</v>
      </c>
      <c r="K379">
        <v>10130</v>
      </c>
    </row>
    <row r="380" spans="1:11">
      <c r="A380">
        <v>70005</v>
      </c>
      <c r="B380" s="46" t="str">
        <f t="shared" si="14"/>
        <v>BP.VG.00027-10130</v>
      </c>
      <c r="C380">
        <f t="shared" si="13"/>
        <v>0</v>
      </c>
      <c r="D380">
        <v>70005</v>
      </c>
      <c r="E380">
        <f>_xlfn.XLOOKUP(J380,'volume holds'!X:X,'volume holds'!C:C)</f>
        <v>212</v>
      </c>
      <c r="H380">
        <f>_xlfn.XLOOKUP(J380,'volume holds'!X:X,'volume holds'!J:J)</f>
        <v>0</v>
      </c>
      <c r="J380" s="636" t="s">
        <v>492</v>
      </c>
      <c r="K380">
        <v>10130</v>
      </c>
    </row>
    <row r="381" spans="1:11">
      <c r="A381">
        <v>70005</v>
      </c>
      <c r="B381" s="46" t="str">
        <f t="shared" si="14"/>
        <v>BP.VG.00029-10130</v>
      </c>
      <c r="C381">
        <f t="shared" si="13"/>
        <v>0</v>
      </c>
      <c r="D381">
        <v>70005</v>
      </c>
      <c r="E381">
        <f>_xlfn.XLOOKUP(J381,'volume holds'!X:X,'volume holds'!C:C)</f>
        <v>178</v>
      </c>
      <c r="H381">
        <f>_xlfn.XLOOKUP(J381,'volume holds'!X:X,'volume holds'!J:J)</f>
        <v>0</v>
      </c>
      <c r="J381" s="636" t="s">
        <v>493</v>
      </c>
      <c r="K381">
        <v>10130</v>
      </c>
    </row>
    <row r="382" spans="1:11">
      <c r="A382">
        <v>70005</v>
      </c>
      <c r="B382" s="46" t="str">
        <f t="shared" si="14"/>
        <v>BP.VG.00031-10130</v>
      </c>
      <c r="C382">
        <f t="shared" si="13"/>
        <v>0</v>
      </c>
      <c r="D382">
        <v>70005</v>
      </c>
      <c r="E382">
        <f>_xlfn.XLOOKUP(J382,'volume holds'!X:X,'volume holds'!C:C)</f>
        <v>319</v>
      </c>
      <c r="H382">
        <f>_xlfn.XLOOKUP(J382,'volume holds'!X:X,'volume holds'!J:J)</f>
        <v>0</v>
      </c>
      <c r="J382" s="636" t="s">
        <v>494</v>
      </c>
      <c r="K382">
        <v>10130</v>
      </c>
    </row>
    <row r="383" spans="1:11">
      <c r="A383">
        <v>70005</v>
      </c>
      <c r="B383" s="46" t="str">
        <f t="shared" si="14"/>
        <v>BP.VG.00028-10130</v>
      </c>
      <c r="C383">
        <f t="shared" si="13"/>
        <v>0</v>
      </c>
      <c r="D383">
        <v>70005</v>
      </c>
      <c r="E383">
        <f>_xlfn.XLOOKUP(J383,'volume holds'!X:X,'volume holds'!C:C)</f>
        <v>212</v>
      </c>
      <c r="H383">
        <f>_xlfn.XLOOKUP(J383,'volume holds'!X:X,'volume holds'!J:J)</f>
        <v>0</v>
      </c>
      <c r="J383" s="636" t="s">
        <v>495</v>
      </c>
      <c r="K383">
        <v>10130</v>
      </c>
    </row>
    <row r="384" spans="1:11">
      <c r="A384">
        <v>70005</v>
      </c>
      <c r="B384" s="46" t="str">
        <f t="shared" si="14"/>
        <v>BP.VG.00030-10130</v>
      </c>
      <c r="C384">
        <f t="shared" si="13"/>
        <v>0</v>
      </c>
      <c r="D384">
        <v>70005</v>
      </c>
      <c r="E384">
        <f>_xlfn.XLOOKUP(J384,'volume holds'!X:X,'volume holds'!C:C)</f>
        <v>178</v>
      </c>
      <c r="H384">
        <f>_xlfn.XLOOKUP(J384,'volume holds'!X:X,'volume holds'!J:J)</f>
        <v>0</v>
      </c>
      <c r="J384" s="636" t="s">
        <v>496</v>
      </c>
      <c r="K384">
        <v>10130</v>
      </c>
    </row>
    <row r="385" spans="1:11">
      <c r="A385">
        <v>70005</v>
      </c>
      <c r="B385" s="46" t="str">
        <f t="shared" si="14"/>
        <v>BP.VG.00032-10130</v>
      </c>
      <c r="C385">
        <f t="shared" si="13"/>
        <v>0</v>
      </c>
      <c r="D385">
        <v>70005</v>
      </c>
      <c r="E385">
        <f>_xlfn.XLOOKUP(J385,'volume holds'!X:X,'volume holds'!C:C)</f>
        <v>319</v>
      </c>
      <c r="H385">
        <f>_xlfn.XLOOKUP(J385,'volume holds'!X:X,'volume holds'!J:J)</f>
        <v>0</v>
      </c>
      <c r="J385" s="636" t="s">
        <v>497</v>
      </c>
      <c r="K385">
        <v>10130</v>
      </c>
    </row>
    <row r="386" spans="1:11">
      <c r="A386">
        <v>70005</v>
      </c>
      <c r="B386" s="46" t="str">
        <f t="shared" si="14"/>
        <v>BP.VG.00033-10130</v>
      </c>
      <c r="C386">
        <f t="shared" ref="C386:C449" si="15">SUM(G386:H386)</f>
        <v>0</v>
      </c>
      <c r="D386">
        <v>70005</v>
      </c>
      <c r="E386">
        <f>_xlfn.XLOOKUP(J386,'volume holds'!X:X,'volume holds'!C:C)</f>
        <v>200</v>
      </c>
      <c r="H386">
        <f>_xlfn.XLOOKUP(J386,'volume holds'!X:X,'volume holds'!J:J)</f>
        <v>0</v>
      </c>
      <c r="J386" s="636" t="s">
        <v>498</v>
      </c>
      <c r="K386">
        <v>10130</v>
      </c>
    </row>
    <row r="387" spans="1:11">
      <c r="A387">
        <v>70005</v>
      </c>
      <c r="B387" s="46" t="str">
        <f t="shared" si="14"/>
        <v>BP.VG.00034-10130</v>
      </c>
      <c r="C387">
        <f t="shared" si="15"/>
        <v>0</v>
      </c>
      <c r="D387">
        <v>70005</v>
      </c>
      <c r="E387">
        <f>_xlfn.XLOOKUP(J387,'volume holds'!X:X,'volume holds'!C:C)</f>
        <v>200</v>
      </c>
      <c r="H387">
        <f>_xlfn.XLOOKUP(J387,'volume holds'!X:X,'volume holds'!J:J)</f>
        <v>0</v>
      </c>
      <c r="J387" s="636" t="s">
        <v>499</v>
      </c>
      <c r="K387">
        <v>10130</v>
      </c>
    </row>
    <row r="388" spans="1:11">
      <c r="A388">
        <v>70005</v>
      </c>
      <c r="B388" s="46" t="str">
        <f t="shared" si="14"/>
        <v>BP.VG.00035-10130</v>
      </c>
      <c r="C388">
        <f t="shared" si="15"/>
        <v>0</v>
      </c>
      <c r="D388">
        <v>70005</v>
      </c>
      <c r="E388">
        <f>_xlfn.XLOOKUP(J388,'volume holds'!X:X,'volume holds'!C:C)</f>
        <v>306</v>
      </c>
      <c r="H388">
        <f>_xlfn.XLOOKUP(J388,'volume holds'!X:X,'volume holds'!J:J)</f>
        <v>0</v>
      </c>
      <c r="J388" s="636" t="s">
        <v>500</v>
      </c>
      <c r="K388">
        <v>10130</v>
      </c>
    </row>
    <row r="389" spans="1:11">
      <c r="A389">
        <v>70005</v>
      </c>
      <c r="B389" s="46" t="str">
        <f t="shared" si="14"/>
        <v>BP.VG.00036-10130</v>
      </c>
      <c r="C389">
        <f t="shared" si="15"/>
        <v>0</v>
      </c>
      <c r="D389">
        <v>70005</v>
      </c>
      <c r="E389">
        <f>_xlfn.XLOOKUP(J389,'volume holds'!X:X,'volume holds'!C:C)</f>
        <v>521</v>
      </c>
      <c r="H389">
        <f>_xlfn.XLOOKUP(J389,'volume holds'!X:X,'volume holds'!J:J)</f>
        <v>0</v>
      </c>
      <c r="J389" s="636" t="s">
        <v>501</v>
      </c>
      <c r="K389">
        <v>10130</v>
      </c>
    </row>
    <row r="390" spans="1:11">
      <c r="A390">
        <v>70005</v>
      </c>
      <c r="B390" s="46" t="str">
        <f t="shared" si="14"/>
        <v>BP.VG.00037-10089</v>
      </c>
      <c r="C390">
        <f t="shared" si="15"/>
        <v>0</v>
      </c>
      <c r="D390">
        <v>70005</v>
      </c>
      <c r="E390">
        <f>_xlfn.XLOOKUP(J390,'volume holds'!X:X,'volume holds'!C:C)</f>
        <v>305</v>
      </c>
      <c r="H390">
        <f>_xlfn.XLOOKUP(J390,'volume holds'!X:X,'volume holds'!J:J)</f>
        <v>0</v>
      </c>
      <c r="J390" s="636" t="s">
        <v>456</v>
      </c>
      <c r="K390">
        <v>10089</v>
      </c>
    </row>
    <row r="391" spans="1:11">
      <c r="A391">
        <v>70005</v>
      </c>
      <c r="B391" s="46" t="str">
        <f t="shared" si="14"/>
        <v>BP.VG.00038-10089</v>
      </c>
      <c r="C391">
        <f t="shared" si="15"/>
        <v>0</v>
      </c>
      <c r="D391">
        <v>70005</v>
      </c>
      <c r="E391">
        <f>_xlfn.XLOOKUP(J391,'volume holds'!X:X,'volume holds'!C:C)</f>
        <v>267</v>
      </c>
      <c r="H391">
        <f>_xlfn.XLOOKUP(J391,'volume holds'!X:X,'volume holds'!J:J)</f>
        <v>0</v>
      </c>
      <c r="J391" s="636" t="s">
        <v>458</v>
      </c>
      <c r="K391">
        <v>10089</v>
      </c>
    </row>
    <row r="392" spans="1:11">
      <c r="A392">
        <v>70005</v>
      </c>
      <c r="B392" s="46" t="str">
        <f t="shared" si="14"/>
        <v>BP.VG.00039-10089</v>
      </c>
      <c r="C392">
        <f t="shared" si="15"/>
        <v>0</v>
      </c>
      <c r="D392">
        <v>70005</v>
      </c>
      <c r="E392">
        <f>_xlfn.XLOOKUP(J392,'volume holds'!X:X,'volume holds'!C:C)</f>
        <v>305</v>
      </c>
      <c r="H392">
        <f>_xlfn.XLOOKUP(J392,'volume holds'!X:X,'volume holds'!J:J)</f>
        <v>0</v>
      </c>
      <c r="J392" s="636" t="s">
        <v>460</v>
      </c>
      <c r="K392">
        <v>10089</v>
      </c>
    </row>
    <row r="393" spans="1:11">
      <c r="A393">
        <v>70005</v>
      </c>
      <c r="B393" s="46" t="str">
        <f t="shared" si="14"/>
        <v>BP.VG.00040-10089</v>
      </c>
      <c r="C393">
        <f t="shared" si="15"/>
        <v>0</v>
      </c>
      <c r="D393">
        <v>70005</v>
      </c>
      <c r="E393">
        <f>_xlfn.XLOOKUP(J393,'volume holds'!X:X,'volume holds'!C:C)</f>
        <v>267</v>
      </c>
      <c r="H393">
        <f>_xlfn.XLOOKUP(J393,'volume holds'!X:X,'volume holds'!J:J)</f>
        <v>0</v>
      </c>
      <c r="J393" s="636" t="s">
        <v>462</v>
      </c>
      <c r="K393">
        <v>10089</v>
      </c>
    </row>
    <row r="394" spans="1:11">
      <c r="A394">
        <v>70005</v>
      </c>
      <c r="B394" s="46" t="str">
        <f t="shared" si="14"/>
        <v>BP.VG.00041-10089</v>
      </c>
      <c r="C394">
        <f t="shared" si="15"/>
        <v>0</v>
      </c>
      <c r="D394">
        <v>70005</v>
      </c>
      <c r="E394">
        <f>_xlfn.XLOOKUP(J394,'volume holds'!X:X,'volume holds'!C:C)</f>
        <v>565</v>
      </c>
      <c r="H394">
        <f>_xlfn.XLOOKUP(J394,'volume holds'!X:X,'volume holds'!J:J)</f>
        <v>0</v>
      </c>
      <c r="J394" s="636" t="s">
        <v>448</v>
      </c>
      <c r="K394">
        <v>10089</v>
      </c>
    </row>
    <row r="395" spans="1:11">
      <c r="A395">
        <v>70005</v>
      </c>
      <c r="B395" s="46" t="str">
        <f t="shared" si="14"/>
        <v>BP.VG.00042-10089</v>
      </c>
      <c r="C395">
        <f t="shared" si="15"/>
        <v>0</v>
      </c>
      <c r="D395">
        <v>70005</v>
      </c>
      <c r="E395">
        <f>_xlfn.XLOOKUP(J395,'volume holds'!X:X,'volume holds'!C:C)</f>
        <v>487</v>
      </c>
      <c r="H395">
        <f>_xlfn.XLOOKUP(J395,'volume holds'!X:X,'volume holds'!J:J)</f>
        <v>0</v>
      </c>
      <c r="J395" s="636" t="s">
        <v>450</v>
      </c>
      <c r="K395">
        <v>10089</v>
      </c>
    </row>
    <row r="396" spans="1:11">
      <c r="A396">
        <v>70005</v>
      </c>
      <c r="B396" s="46" t="str">
        <f t="shared" si="14"/>
        <v>BP.VG.00043-10089</v>
      </c>
      <c r="C396">
        <f t="shared" si="15"/>
        <v>0</v>
      </c>
      <c r="D396">
        <v>70005</v>
      </c>
      <c r="E396">
        <f>_xlfn.XLOOKUP(J396,'volume holds'!X:X,'volume holds'!C:C)</f>
        <v>565</v>
      </c>
      <c r="H396">
        <f>_xlfn.XLOOKUP(J396,'volume holds'!X:X,'volume holds'!J:J)</f>
        <v>0</v>
      </c>
      <c r="J396" s="636" t="s">
        <v>452</v>
      </c>
      <c r="K396">
        <v>10089</v>
      </c>
    </row>
    <row r="397" spans="1:11">
      <c r="A397">
        <v>70005</v>
      </c>
      <c r="B397" s="46" t="str">
        <f t="shared" si="14"/>
        <v>BP.VG.00044-10089</v>
      </c>
      <c r="C397">
        <f t="shared" si="15"/>
        <v>0</v>
      </c>
      <c r="D397">
        <v>70005</v>
      </c>
      <c r="E397">
        <f>_xlfn.XLOOKUP(J397,'volume holds'!X:X,'volume holds'!C:C)</f>
        <v>487</v>
      </c>
      <c r="H397">
        <f>_xlfn.XLOOKUP(J397,'volume holds'!X:X,'volume holds'!J:J)</f>
        <v>0</v>
      </c>
      <c r="J397" s="636" t="s">
        <v>454</v>
      </c>
      <c r="K397">
        <v>10089</v>
      </c>
    </row>
    <row r="398" spans="1:11">
      <c r="A398">
        <v>70005</v>
      </c>
      <c r="B398" s="46" t="str">
        <f t="shared" si="14"/>
        <v>BP.VG.00045-10130</v>
      </c>
      <c r="C398">
        <f t="shared" si="15"/>
        <v>0</v>
      </c>
      <c r="D398">
        <v>70005</v>
      </c>
      <c r="E398">
        <f>_xlfn.XLOOKUP(J398,'volume holds'!X:X,'volume holds'!C:C)</f>
        <v>530</v>
      </c>
      <c r="H398">
        <f>_xlfn.XLOOKUP(J398,'volume holds'!X:X,'volume holds'!J:J)</f>
        <v>0</v>
      </c>
      <c r="J398" s="636" t="s">
        <v>488</v>
      </c>
      <c r="K398">
        <v>10130</v>
      </c>
    </row>
    <row r="399" spans="1:11">
      <c r="A399">
        <v>70005</v>
      </c>
      <c r="B399" s="46" t="str">
        <f t="shared" si="14"/>
        <v>BP.VG.00046-10130</v>
      </c>
      <c r="C399">
        <f t="shared" si="15"/>
        <v>0</v>
      </c>
      <c r="D399">
        <v>70005</v>
      </c>
      <c r="E399">
        <f>_xlfn.XLOOKUP(J399,'volume holds'!X:X,'volume holds'!C:C)</f>
        <v>456</v>
      </c>
      <c r="H399">
        <f>_xlfn.XLOOKUP(J399,'volume holds'!X:X,'volume holds'!J:J)</f>
        <v>0</v>
      </c>
      <c r="J399" s="636" t="s">
        <v>489</v>
      </c>
      <c r="K399">
        <v>10130</v>
      </c>
    </row>
    <row r="400" spans="1:11">
      <c r="A400">
        <v>70005</v>
      </c>
      <c r="B400" s="46" t="str">
        <f t="shared" si="14"/>
        <v>BP.VG.00047-10130</v>
      </c>
      <c r="C400">
        <f t="shared" si="15"/>
        <v>0</v>
      </c>
      <c r="D400">
        <v>70005</v>
      </c>
      <c r="E400">
        <f>_xlfn.XLOOKUP(J400,'volume holds'!X:X,'volume holds'!C:C)</f>
        <v>530</v>
      </c>
      <c r="H400">
        <f>_xlfn.XLOOKUP(J400,'volume holds'!X:X,'volume holds'!J:J)</f>
        <v>0</v>
      </c>
      <c r="J400" s="636" t="s">
        <v>490</v>
      </c>
      <c r="K400">
        <v>10130</v>
      </c>
    </row>
    <row r="401" spans="1:11">
      <c r="A401">
        <v>70005</v>
      </c>
      <c r="B401" s="46" t="str">
        <f t="shared" si="14"/>
        <v>BP.VG.00048-10130</v>
      </c>
      <c r="C401">
        <f t="shared" si="15"/>
        <v>0</v>
      </c>
      <c r="D401">
        <v>70005</v>
      </c>
      <c r="E401">
        <f>_xlfn.XLOOKUP(J401,'volume holds'!X:X,'volume holds'!C:C)</f>
        <v>456</v>
      </c>
      <c r="H401">
        <f>_xlfn.XLOOKUP(J401,'volume holds'!X:X,'volume holds'!J:J)</f>
        <v>0</v>
      </c>
      <c r="J401" s="636" t="s">
        <v>491</v>
      </c>
      <c r="K401">
        <v>10130</v>
      </c>
    </row>
    <row r="402" spans="1:11">
      <c r="A402">
        <v>70005</v>
      </c>
      <c r="B402" s="46" t="str">
        <f t="shared" ref="B402:B465" si="16">J402&amp;"-"&amp;K402</f>
        <v>BP.VG.00049-10130</v>
      </c>
      <c r="C402">
        <f t="shared" si="15"/>
        <v>0</v>
      </c>
      <c r="D402">
        <v>70005</v>
      </c>
      <c r="E402">
        <f>_xlfn.XLOOKUP(J402,'volume holds'!X:X,'volume holds'!C:C)</f>
        <v>1035</v>
      </c>
      <c r="H402">
        <f>_xlfn.XLOOKUP(J402,'volume holds'!X:X,'volume holds'!J:J)</f>
        <v>0</v>
      </c>
      <c r="J402" s="636" t="s">
        <v>484</v>
      </c>
      <c r="K402">
        <v>10130</v>
      </c>
    </row>
    <row r="403" spans="1:11">
      <c r="A403">
        <v>70005</v>
      </c>
      <c r="B403" s="46" t="str">
        <f t="shared" si="16"/>
        <v>BP.VG.00050-10130</v>
      </c>
      <c r="C403">
        <f t="shared" si="15"/>
        <v>0</v>
      </c>
      <c r="D403">
        <v>70005</v>
      </c>
      <c r="E403">
        <f>_xlfn.XLOOKUP(J403,'volume holds'!X:X,'volume holds'!C:C)</f>
        <v>877</v>
      </c>
      <c r="H403">
        <f>_xlfn.XLOOKUP(J403,'volume holds'!X:X,'volume holds'!J:J)</f>
        <v>0</v>
      </c>
      <c r="J403" s="636" t="s">
        <v>485</v>
      </c>
      <c r="K403">
        <v>10130</v>
      </c>
    </row>
    <row r="404" spans="1:11">
      <c r="A404">
        <v>70005</v>
      </c>
      <c r="B404" s="46" t="str">
        <f t="shared" si="16"/>
        <v>BP.VG.00051-10130</v>
      </c>
      <c r="C404">
        <f t="shared" si="15"/>
        <v>0</v>
      </c>
      <c r="D404">
        <v>70005</v>
      </c>
      <c r="E404">
        <f>_xlfn.XLOOKUP(J404,'volume holds'!X:X,'volume holds'!C:C)</f>
        <v>1035</v>
      </c>
      <c r="H404">
        <f>_xlfn.XLOOKUP(J404,'volume holds'!X:X,'volume holds'!J:J)</f>
        <v>0</v>
      </c>
      <c r="J404" s="636" t="s">
        <v>486</v>
      </c>
      <c r="K404">
        <v>10130</v>
      </c>
    </row>
    <row r="405" spans="1:11">
      <c r="A405">
        <v>70005</v>
      </c>
      <c r="B405" s="46" t="str">
        <f t="shared" si="16"/>
        <v>BP.VG.00052-10130</v>
      </c>
      <c r="C405">
        <f t="shared" si="15"/>
        <v>0</v>
      </c>
      <c r="D405">
        <v>70005</v>
      </c>
      <c r="E405">
        <f>_xlfn.XLOOKUP(J405,'volume holds'!X:X,'volume holds'!C:C)</f>
        <v>877</v>
      </c>
      <c r="H405">
        <f>_xlfn.XLOOKUP(J405,'volume holds'!X:X,'volume holds'!J:J)</f>
        <v>0</v>
      </c>
      <c r="J405" s="636" t="s">
        <v>487</v>
      </c>
      <c r="K405">
        <v>10130</v>
      </c>
    </row>
    <row r="406" spans="1:11">
      <c r="A406">
        <v>70005</v>
      </c>
      <c r="B406" s="46" t="str">
        <f t="shared" si="16"/>
        <v>BP.VG.00007-10090</v>
      </c>
      <c r="C406">
        <f t="shared" si="15"/>
        <v>0</v>
      </c>
      <c r="D406">
        <v>70005</v>
      </c>
      <c r="E406">
        <f>_xlfn.XLOOKUP(J406,'volume holds'!X:X,'volume holds'!C:C)</f>
        <v>477</v>
      </c>
      <c r="H406">
        <f>_xlfn.XLOOKUP(J406,'volume holds'!X:X,'volume holds'!K:K)</f>
        <v>0</v>
      </c>
      <c r="J406" s="636" t="s">
        <v>422</v>
      </c>
      <c r="K406">
        <v>10090</v>
      </c>
    </row>
    <row r="407" spans="1:11">
      <c r="A407">
        <v>70005</v>
      </c>
      <c r="B407" s="46" t="str">
        <f t="shared" si="16"/>
        <v>BP.VG.00008-10090</v>
      </c>
      <c r="C407">
        <f t="shared" si="15"/>
        <v>0</v>
      </c>
      <c r="D407">
        <v>70005</v>
      </c>
      <c r="E407">
        <f>_xlfn.XLOOKUP(J407,'volume holds'!X:X,'volume holds'!C:C)</f>
        <v>477</v>
      </c>
      <c r="H407">
        <f>_xlfn.XLOOKUP(J407,'volume holds'!X:X,'volume holds'!K:K)</f>
        <v>0</v>
      </c>
      <c r="J407" s="636" t="s">
        <v>424</v>
      </c>
      <c r="K407">
        <v>10090</v>
      </c>
    </row>
    <row r="408" spans="1:11">
      <c r="A408">
        <v>70005</v>
      </c>
      <c r="B408" s="46" t="str">
        <f t="shared" si="16"/>
        <v>BP.VG.00005-10090</v>
      </c>
      <c r="C408">
        <f t="shared" si="15"/>
        <v>0</v>
      </c>
      <c r="D408">
        <v>70005</v>
      </c>
      <c r="E408">
        <f>_xlfn.XLOOKUP(J408,'volume holds'!X:X,'volume holds'!C:C)</f>
        <v>187</v>
      </c>
      <c r="H408">
        <f>_xlfn.XLOOKUP(J408,'volume holds'!X:X,'volume holds'!K:K)</f>
        <v>0</v>
      </c>
      <c r="J408" s="636" t="s">
        <v>426</v>
      </c>
      <c r="K408">
        <v>10090</v>
      </c>
    </row>
    <row r="409" spans="1:11">
      <c r="A409">
        <v>70005</v>
      </c>
      <c r="B409" s="46" t="str">
        <f t="shared" si="16"/>
        <v>BP.VG.00006-10090</v>
      </c>
      <c r="C409">
        <f t="shared" si="15"/>
        <v>0</v>
      </c>
      <c r="D409">
        <v>70005</v>
      </c>
      <c r="E409">
        <f>_xlfn.XLOOKUP(J409,'volume holds'!X:X,'volume holds'!C:C)</f>
        <v>187</v>
      </c>
      <c r="H409">
        <f>_xlfn.XLOOKUP(J409,'volume holds'!X:X,'volume holds'!K:K)</f>
        <v>0</v>
      </c>
      <c r="J409" s="636" t="s">
        <v>428</v>
      </c>
      <c r="K409">
        <v>10090</v>
      </c>
    </row>
    <row r="410" spans="1:11">
      <c r="A410">
        <v>70005</v>
      </c>
      <c r="B410" s="46" t="str">
        <f t="shared" si="16"/>
        <v>BP.VG.00003-10090</v>
      </c>
      <c r="C410">
        <f t="shared" si="15"/>
        <v>0</v>
      </c>
      <c r="D410">
        <v>70005</v>
      </c>
      <c r="E410">
        <f>_xlfn.XLOOKUP(J410,'volume holds'!X:X,'volume holds'!C:C)</f>
        <v>468</v>
      </c>
      <c r="H410">
        <f>_xlfn.XLOOKUP(J410,'volume holds'!X:X,'volume holds'!K:K)</f>
        <v>0</v>
      </c>
      <c r="J410" s="636" t="s">
        <v>430</v>
      </c>
      <c r="K410">
        <v>10090</v>
      </c>
    </row>
    <row r="411" spans="1:11">
      <c r="A411">
        <v>70005</v>
      </c>
      <c r="B411" s="46" t="str">
        <f t="shared" si="16"/>
        <v>BP.VG.00004-10090</v>
      </c>
      <c r="C411">
        <f t="shared" si="15"/>
        <v>0</v>
      </c>
      <c r="D411">
        <v>70005</v>
      </c>
      <c r="E411">
        <f>_xlfn.XLOOKUP(J411,'volume holds'!X:X,'volume holds'!C:C)</f>
        <v>468</v>
      </c>
      <c r="H411">
        <f>_xlfn.XLOOKUP(J411,'volume holds'!X:X,'volume holds'!K:K)</f>
        <v>0</v>
      </c>
      <c r="J411" s="636" t="s">
        <v>432</v>
      </c>
      <c r="K411">
        <v>10090</v>
      </c>
    </row>
    <row r="412" spans="1:11">
      <c r="A412">
        <v>70005</v>
      </c>
      <c r="B412" s="46" t="str">
        <f t="shared" si="16"/>
        <v>BP.VG.00001-10090</v>
      </c>
      <c r="C412">
        <f t="shared" si="15"/>
        <v>0</v>
      </c>
      <c r="D412">
        <v>70005</v>
      </c>
      <c r="E412">
        <f>_xlfn.XLOOKUP(J412,'volume holds'!X:X,'volume holds'!C:C)</f>
        <v>195</v>
      </c>
      <c r="H412">
        <f>_xlfn.XLOOKUP(J412,'volume holds'!X:X,'volume holds'!K:K)</f>
        <v>0</v>
      </c>
      <c r="J412" s="636" t="s">
        <v>434</v>
      </c>
      <c r="K412">
        <v>10090</v>
      </c>
    </row>
    <row r="413" spans="1:11">
      <c r="A413">
        <v>70005</v>
      </c>
      <c r="B413" s="46" t="str">
        <f t="shared" si="16"/>
        <v>BP.VG.00002-10090</v>
      </c>
      <c r="C413">
        <f t="shared" si="15"/>
        <v>0</v>
      </c>
      <c r="D413">
        <v>70005</v>
      </c>
      <c r="E413">
        <f>_xlfn.XLOOKUP(J413,'volume holds'!X:X,'volume holds'!C:C)</f>
        <v>195</v>
      </c>
      <c r="H413">
        <f>_xlfn.XLOOKUP(J413,'volume holds'!X:X,'volume holds'!K:K)</f>
        <v>0</v>
      </c>
      <c r="J413" s="636" t="s">
        <v>436</v>
      </c>
      <c r="K413">
        <v>10090</v>
      </c>
    </row>
    <row r="414" spans="1:11">
      <c r="A414">
        <v>70005</v>
      </c>
      <c r="B414" s="46" t="str">
        <f t="shared" si="16"/>
        <v>BP.VG.00009-10090</v>
      </c>
      <c r="C414">
        <f t="shared" si="15"/>
        <v>0</v>
      </c>
      <c r="D414">
        <v>70005</v>
      </c>
      <c r="E414">
        <f>_xlfn.XLOOKUP(J414,'volume holds'!X:X,'volume holds'!C:C)</f>
        <v>136</v>
      </c>
      <c r="H414">
        <f>_xlfn.XLOOKUP(J414,'volume holds'!X:X,'volume holds'!K:K)</f>
        <v>0</v>
      </c>
      <c r="J414" s="636" t="s">
        <v>464</v>
      </c>
      <c r="K414">
        <v>10090</v>
      </c>
    </row>
    <row r="415" spans="1:11">
      <c r="A415">
        <v>70005</v>
      </c>
      <c r="B415" s="46" t="str">
        <f t="shared" si="16"/>
        <v>BP.VG.00011-10090</v>
      </c>
      <c r="C415">
        <f t="shared" si="15"/>
        <v>0</v>
      </c>
      <c r="D415">
        <v>70005</v>
      </c>
      <c r="E415">
        <f>_xlfn.XLOOKUP(J415,'volume holds'!X:X,'volume holds'!C:C)</f>
        <v>118</v>
      </c>
      <c r="H415">
        <f>_xlfn.XLOOKUP(J415,'volume holds'!X:X,'volume holds'!K:K)</f>
        <v>0</v>
      </c>
      <c r="J415" s="636" t="s">
        <v>466</v>
      </c>
      <c r="K415">
        <v>10090</v>
      </c>
    </row>
    <row r="416" spans="1:11">
      <c r="A416">
        <v>70005</v>
      </c>
      <c r="B416" s="46" t="str">
        <f t="shared" si="16"/>
        <v>BP.VG.00013-10090</v>
      </c>
      <c r="C416">
        <f t="shared" si="15"/>
        <v>0</v>
      </c>
      <c r="D416">
        <v>70005</v>
      </c>
      <c r="E416">
        <f>_xlfn.XLOOKUP(J416,'volume holds'!X:X,'volume holds'!C:C)</f>
        <v>210</v>
      </c>
      <c r="H416">
        <f>_xlfn.XLOOKUP(J416,'volume holds'!X:X,'volume holds'!K:K)</f>
        <v>0</v>
      </c>
      <c r="J416" s="636" t="s">
        <v>468</v>
      </c>
      <c r="K416">
        <v>10090</v>
      </c>
    </row>
    <row r="417" spans="1:11">
      <c r="A417">
        <v>70005</v>
      </c>
      <c r="B417" s="46" t="str">
        <f t="shared" si="16"/>
        <v>BP.VG.00010-10090</v>
      </c>
      <c r="C417">
        <f t="shared" si="15"/>
        <v>0</v>
      </c>
      <c r="D417">
        <v>70005</v>
      </c>
      <c r="E417">
        <f>_xlfn.XLOOKUP(J417,'volume holds'!X:X,'volume holds'!C:C)</f>
        <v>136</v>
      </c>
      <c r="H417">
        <f>_xlfn.XLOOKUP(J417,'volume holds'!X:X,'volume holds'!K:K)</f>
        <v>0</v>
      </c>
      <c r="J417" s="636" t="s">
        <v>470</v>
      </c>
      <c r="K417">
        <v>10090</v>
      </c>
    </row>
    <row r="418" spans="1:11">
      <c r="A418">
        <v>70005</v>
      </c>
      <c r="B418" s="46" t="str">
        <f t="shared" si="16"/>
        <v>BP.VG.00012-10090</v>
      </c>
      <c r="C418">
        <f t="shared" si="15"/>
        <v>0</v>
      </c>
      <c r="D418">
        <v>70005</v>
      </c>
      <c r="E418">
        <f>_xlfn.XLOOKUP(J418,'volume holds'!X:X,'volume holds'!C:C)</f>
        <v>118</v>
      </c>
      <c r="H418">
        <f>_xlfn.XLOOKUP(J418,'volume holds'!X:X,'volume holds'!K:K)</f>
        <v>0</v>
      </c>
      <c r="J418" s="636" t="s">
        <v>472</v>
      </c>
      <c r="K418">
        <v>10090</v>
      </c>
    </row>
    <row r="419" spans="1:11">
      <c r="A419">
        <v>70005</v>
      </c>
      <c r="B419" s="46" t="str">
        <f t="shared" si="16"/>
        <v>BP.VG.00014-10090</v>
      </c>
      <c r="C419">
        <f t="shared" si="15"/>
        <v>0</v>
      </c>
      <c r="D419">
        <v>70005</v>
      </c>
      <c r="E419">
        <f>_xlfn.XLOOKUP(J419,'volume holds'!X:X,'volume holds'!C:C)</f>
        <v>210</v>
      </c>
      <c r="H419">
        <f>_xlfn.XLOOKUP(J419,'volume holds'!X:X,'volume holds'!K:K)</f>
        <v>0</v>
      </c>
      <c r="J419" s="636" t="s">
        <v>474</v>
      </c>
      <c r="K419">
        <v>10090</v>
      </c>
    </row>
    <row r="420" spans="1:11">
      <c r="A420">
        <v>70005</v>
      </c>
      <c r="B420" s="46" t="str">
        <f t="shared" si="16"/>
        <v>BP.VG.00015-10090</v>
      </c>
      <c r="C420">
        <f t="shared" si="15"/>
        <v>0</v>
      </c>
      <c r="D420">
        <v>70005</v>
      </c>
      <c r="E420">
        <f>_xlfn.XLOOKUP(J420,'volume holds'!X:X,'volume holds'!C:C)</f>
        <v>128</v>
      </c>
      <c r="H420">
        <f>_xlfn.XLOOKUP(J420,'volume holds'!X:X,'volume holds'!K:K)</f>
        <v>0</v>
      </c>
      <c r="J420" s="636" t="s">
        <v>476</v>
      </c>
      <c r="K420">
        <v>10090</v>
      </c>
    </row>
    <row r="421" spans="1:11">
      <c r="A421">
        <v>70005</v>
      </c>
      <c r="B421" s="46" t="str">
        <f t="shared" si="16"/>
        <v>BP.VG.00016-10090</v>
      </c>
      <c r="C421">
        <f t="shared" si="15"/>
        <v>0</v>
      </c>
      <c r="D421">
        <v>70005</v>
      </c>
      <c r="E421">
        <f>_xlfn.XLOOKUP(J421,'volume holds'!X:X,'volume holds'!C:C)</f>
        <v>128</v>
      </c>
      <c r="H421">
        <f>_xlfn.XLOOKUP(J421,'volume holds'!X:X,'volume holds'!K:K)</f>
        <v>0</v>
      </c>
      <c r="J421" s="636" t="s">
        <v>478</v>
      </c>
      <c r="K421">
        <v>10090</v>
      </c>
    </row>
    <row r="422" spans="1:11">
      <c r="A422">
        <v>70005</v>
      </c>
      <c r="B422" s="46" t="str">
        <f t="shared" si="16"/>
        <v>BP.VG.00017-10090</v>
      </c>
      <c r="C422">
        <f t="shared" si="15"/>
        <v>0</v>
      </c>
      <c r="D422">
        <v>70005</v>
      </c>
      <c r="E422">
        <f>_xlfn.XLOOKUP(J422,'volume holds'!X:X,'volume holds'!C:C)</f>
        <v>197</v>
      </c>
      <c r="H422">
        <f>_xlfn.XLOOKUP(J422,'volume holds'!X:X,'volume holds'!K:K)</f>
        <v>0</v>
      </c>
      <c r="J422" s="636" t="s">
        <v>480</v>
      </c>
      <c r="K422">
        <v>10090</v>
      </c>
    </row>
    <row r="423" spans="1:11">
      <c r="A423">
        <v>70005</v>
      </c>
      <c r="B423" s="46" t="str">
        <f t="shared" si="16"/>
        <v>BP.VG.00018-10090</v>
      </c>
      <c r="C423">
        <f t="shared" si="15"/>
        <v>0</v>
      </c>
      <c r="D423">
        <v>70005</v>
      </c>
      <c r="E423">
        <f>_xlfn.XLOOKUP(J423,'volume holds'!X:X,'volume holds'!C:C)</f>
        <v>308</v>
      </c>
      <c r="H423">
        <f>_xlfn.XLOOKUP(J423,'volume holds'!X:X,'volume holds'!K:K)</f>
        <v>0</v>
      </c>
      <c r="J423" s="636" t="s">
        <v>482</v>
      </c>
      <c r="K423">
        <v>10090</v>
      </c>
    </row>
    <row r="424" spans="1:11">
      <c r="A424">
        <v>70005</v>
      </c>
      <c r="B424" s="46" t="str">
        <f t="shared" si="16"/>
        <v>BP.VG.00025-10139</v>
      </c>
      <c r="C424">
        <f t="shared" si="15"/>
        <v>0</v>
      </c>
      <c r="D424">
        <v>70005</v>
      </c>
      <c r="E424">
        <f>_xlfn.XLOOKUP(J424,'volume holds'!X:X,'volume holds'!C:C)</f>
        <v>766</v>
      </c>
      <c r="H424">
        <f>_xlfn.XLOOKUP(J424,'volume holds'!X:X,'volume holds'!K:K)</f>
        <v>0</v>
      </c>
      <c r="J424" s="636" t="s">
        <v>438</v>
      </c>
      <c r="K424">
        <v>10139</v>
      </c>
    </row>
    <row r="425" spans="1:11">
      <c r="A425">
        <v>70005</v>
      </c>
      <c r="B425" s="46" t="str">
        <f t="shared" si="16"/>
        <v>BP.VG.00026-10139</v>
      </c>
      <c r="C425">
        <f t="shared" si="15"/>
        <v>0</v>
      </c>
      <c r="D425">
        <v>70005</v>
      </c>
      <c r="E425">
        <f>_xlfn.XLOOKUP(J425,'volume holds'!X:X,'volume holds'!C:C)</f>
        <v>766</v>
      </c>
      <c r="H425">
        <f>_xlfn.XLOOKUP(J425,'volume holds'!X:X,'volume holds'!K:K)</f>
        <v>0</v>
      </c>
      <c r="J425" s="636" t="s">
        <v>439</v>
      </c>
      <c r="K425">
        <v>10139</v>
      </c>
    </row>
    <row r="426" spans="1:11">
      <c r="A426">
        <v>70005</v>
      </c>
      <c r="B426" s="46" t="str">
        <f t="shared" si="16"/>
        <v>BP.VG.00023-10139</v>
      </c>
      <c r="C426">
        <f t="shared" si="15"/>
        <v>0</v>
      </c>
      <c r="D426">
        <v>70005</v>
      </c>
      <c r="E426">
        <f>_xlfn.XLOOKUP(J426,'volume holds'!X:X,'volume holds'!C:C)</f>
        <v>259</v>
      </c>
      <c r="H426">
        <f>_xlfn.XLOOKUP(J426,'volume holds'!X:X,'volume holds'!K:K)</f>
        <v>0</v>
      </c>
      <c r="J426" s="636" t="s">
        <v>440</v>
      </c>
      <c r="K426">
        <v>10139</v>
      </c>
    </row>
    <row r="427" spans="1:11">
      <c r="A427">
        <v>70005</v>
      </c>
      <c r="B427" s="46" t="str">
        <f t="shared" si="16"/>
        <v>BP.VG.00024-10139</v>
      </c>
      <c r="C427">
        <f t="shared" si="15"/>
        <v>0</v>
      </c>
      <c r="D427">
        <v>70005</v>
      </c>
      <c r="E427">
        <f>_xlfn.XLOOKUP(J427,'volume holds'!X:X,'volume holds'!C:C)</f>
        <v>259</v>
      </c>
      <c r="H427">
        <f>_xlfn.XLOOKUP(J427,'volume holds'!X:X,'volume holds'!K:K)</f>
        <v>0</v>
      </c>
      <c r="J427" s="636" t="s">
        <v>441</v>
      </c>
      <c r="K427">
        <v>10139</v>
      </c>
    </row>
    <row r="428" spans="1:11">
      <c r="A428">
        <v>70005</v>
      </c>
      <c r="B428" s="46" t="str">
        <f t="shared" si="16"/>
        <v>BP.VG.00021-10139</v>
      </c>
      <c r="C428">
        <f t="shared" si="15"/>
        <v>0</v>
      </c>
      <c r="D428">
        <v>70005</v>
      </c>
      <c r="E428">
        <f>_xlfn.XLOOKUP(J428,'volume holds'!X:X,'volume holds'!C:C)</f>
        <v>746</v>
      </c>
      <c r="H428">
        <f>_xlfn.XLOOKUP(J428,'volume holds'!X:X,'volume holds'!K:K)</f>
        <v>0</v>
      </c>
      <c r="J428" s="636" t="s">
        <v>442</v>
      </c>
      <c r="K428">
        <v>10139</v>
      </c>
    </row>
    <row r="429" spans="1:11">
      <c r="A429">
        <v>70005</v>
      </c>
      <c r="B429" s="46" t="str">
        <f t="shared" si="16"/>
        <v>BP.VG.00022-10139</v>
      </c>
      <c r="C429">
        <f t="shared" si="15"/>
        <v>0</v>
      </c>
      <c r="D429">
        <v>70005</v>
      </c>
      <c r="E429">
        <f>_xlfn.XLOOKUP(J429,'volume holds'!X:X,'volume holds'!C:C)</f>
        <v>746</v>
      </c>
      <c r="H429">
        <f>_xlfn.XLOOKUP(J429,'volume holds'!X:X,'volume holds'!K:K)</f>
        <v>0</v>
      </c>
      <c r="J429" s="636" t="s">
        <v>443</v>
      </c>
      <c r="K429">
        <v>10139</v>
      </c>
    </row>
    <row r="430" spans="1:11">
      <c r="A430">
        <v>70005</v>
      </c>
      <c r="B430" s="46" t="str">
        <f t="shared" si="16"/>
        <v>BP.VG.00019-10139</v>
      </c>
      <c r="C430">
        <f t="shared" si="15"/>
        <v>0</v>
      </c>
      <c r="D430">
        <v>70005</v>
      </c>
      <c r="E430">
        <f>_xlfn.XLOOKUP(J430,'volume holds'!X:X,'volume holds'!C:C)</f>
        <v>263</v>
      </c>
      <c r="H430">
        <f>_xlfn.XLOOKUP(J430,'volume holds'!X:X,'volume holds'!K:K)</f>
        <v>0</v>
      </c>
      <c r="J430" s="636" t="s">
        <v>444</v>
      </c>
      <c r="K430">
        <v>10139</v>
      </c>
    </row>
    <row r="431" spans="1:11">
      <c r="A431">
        <v>70005</v>
      </c>
      <c r="B431" s="46" t="str">
        <f t="shared" si="16"/>
        <v>BP.VG.00020-10139</v>
      </c>
      <c r="C431">
        <f t="shared" si="15"/>
        <v>0</v>
      </c>
      <c r="D431">
        <v>70005</v>
      </c>
      <c r="E431">
        <f>_xlfn.XLOOKUP(J431,'volume holds'!X:X,'volume holds'!C:C)</f>
        <v>263</v>
      </c>
      <c r="H431">
        <f>_xlfn.XLOOKUP(J431,'volume holds'!X:X,'volume holds'!K:K)</f>
        <v>0</v>
      </c>
      <c r="J431" s="636" t="s">
        <v>445</v>
      </c>
      <c r="K431">
        <v>10139</v>
      </c>
    </row>
    <row r="432" spans="1:11">
      <c r="A432">
        <v>70005</v>
      </c>
      <c r="B432" s="46" t="str">
        <f t="shared" si="16"/>
        <v>BP.VG.00027-10139</v>
      </c>
      <c r="C432">
        <f t="shared" si="15"/>
        <v>0</v>
      </c>
      <c r="D432">
        <v>70005</v>
      </c>
      <c r="E432">
        <f>_xlfn.XLOOKUP(J432,'volume holds'!X:X,'volume holds'!C:C)</f>
        <v>212</v>
      </c>
      <c r="H432">
        <f>_xlfn.XLOOKUP(J432,'volume holds'!X:X,'volume holds'!K:K)</f>
        <v>0</v>
      </c>
      <c r="J432" s="636" t="s">
        <v>492</v>
      </c>
      <c r="K432">
        <v>10139</v>
      </c>
    </row>
    <row r="433" spans="1:11">
      <c r="A433">
        <v>70005</v>
      </c>
      <c r="B433" s="46" t="str">
        <f t="shared" si="16"/>
        <v>BP.VG.00029-10139</v>
      </c>
      <c r="C433">
        <f t="shared" si="15"/>
        <v>0</v>
      </c>
      <c r="D433">
        <v>70005</v>
      </c>
      <c r="E433">
        <f>_xlfn.XLOOKUP(J433,'volume holds'!X:X,'volume holds'!C:C)</f>
        <v>178</v>
      </c>
      <c r="H433">
        <f>_xlfn.XLOOKUP(J433,'volume holds'!X:X,'volume holds'!K:K)</f>
        <v>0</v>
      </c>
      <c r="J433" s="636" t="s">
        <v>493</v>
      </c>
      <c r="K433">
        <v>10139</v>
      </c>
    </row>
    <row r="434" spans="1:11">
      <c r="A434">
        <v>70005</v>
      </c>
      <c r="B434" s="46" t="str">
        <f t="shared" si="16"/>
        <v>BP.VG.00031-10139</v>
      </c>
      <c r="C434">
        <f t="shared" si="15"/>
        <v>0</v>
      </c>
      <c r="D434">
        <v>70005</v>
      </c>
      <c r="E434">
        <f>_xlfn.XLOOKUP(J434,'volume holds'!X:X,'volume holds'!C:C)</f>
        <v>319</v>
      </c>
      <c r="H434">
        <f>_xlfn.XLOOKUP(J434,'volume holds'!X:X,'volume holds'!K:K)</f>
        <v>0</v>
      </c>
      <c r="J434" s="636" t="s">
        <v>494</v>
      </c>
      <c r="K434">
        <v>10139</v>
      </c>
    </row>
    <row r="435" spans="1:11">
      <c r="A435">
        <v>70005</v>
      </c>
      <c r="B435" s="46" t="str">
        <f t="shared" si="16"/>
        <v>BP.VG.00028-10139</v>
      </c>
      <c r="C435">
        <f t="shared" si="15"/>
        <v>0</v>
      </c>
      <c r="D435">
        <v>70005</v>
      </c>
      <c r="E435">
        <f>_xlfn.XLOOKUP(J435,'volume holds'!X:X,'volume holds'!C:C)</f>
        <v>212</v>
      </c>
      <c r="H435">
        <f>_xlfn.XLOOKUP(J435,'volume holds'!X:X,'volume holds'!K:K)</f>
        <v>0</v>
      </c>
      <c r="J435" s="636" t="s">
        <v>495</v>
      </c>
      <c r="K435">
        <v>10139</v>
      </c>
    </row>
    <row r="436" spans="1:11">
      <c r="A436">
        <v>70005</v>
      </c>
      <c r="B436" s="46" t="str">
        <f t="shared" si="16"/>
        <v>BP.VG.00030-10139</v>
      </c>
      <c r="C436">
        <f t="shared" si="15"/>
        <v>0</v>
      </c>
      <c r="D436">
        <v>70005</v>
      </c>
      <c r="E436">
        <f>_xlfn.XLOOKUP(J436,'volume holds'!X:X,'volume holds'!C:C)</f>
        <v>178</v>
      </c>
      <c r="H436">
        <f>_xlfn.XLOOKUP(J436,'volume holds'!X:X,'volume holds'!K:K)</f>
        <v>0</v>
      </c>
      <c r="J436" s="636" t="s">
        <v>496</v>
      </c>
      <c r="K436">
        <v>10139</v>
      </c>
    </row>
    <row r="437" spans="1:11">
      <c r="A437">
        <v>70005</v>
      </c>
      <c r="B437" s="46" t="str">
        <f t="shared" si="16"/>
        <v>BP.VG.00032-10139</v>
      </c>
      <c r="C437">
        <f t="shared" si="15"/>
        <v>0</v>
      </c>
      <c r="D437">
        <v>70005</v>
      </c>
      <c r="E437">
        <f>_xlfn.XLOOKUP(J437,'volume holds'!X:X,'volume holds'!C:C)</f>
        <v>319</v>
      </c>
      <c r="H437">
        <f>_xlfn.XLOOKUP(J437,'volume holds'!X:X,'volume holds'!K:K)</f>
        <v>0</v>
      </c>
      <c r="J437" s="636" t="s">
        <v>497</v>
      </c>
      <c r="K437">
        <v>10139</v>
      </c>
    </row>
    <row r="438" spans="1:11">
      <c r="A438">
        <v>70005</v>
      </c>
      <c r="B438" s="46" t="str">
        <f t="shared" si="16"/>
        <v>BP.VG.00033-10139</v>
      </c>
      <c r="C438">
        <f t="shared" si="15"/>
        <v>0</v>
      </c>
      <c r="D438">
        <v>70005</v>
      </c>
      <c r="E438">
        <f>_xlfn.XLOOKUP(J438,'volume holds'!X:X,'volume holds'!C:C)</f>
        <v>200</v>
      </c>
      <c r="H438">
        <f>_xlfn.XLOOKUP(J438,'volume holds'!X:X,'volume holds'!K:K)</f>
        <v>0</v>
      </c>
      <c r="J438" s="636" t="s">
        <v>498</v>
      </c>
      <c r="K438">
        <v>10139</v>
      </c>
    </row>
    <row r="439" spans="1:11">
      <c r="A439">
        <v>70005</v>
      </c>
      <c r="B439" s="46" t="str">
        <f t="shared" si="16"/>
        <v>BP.VG.00034-10139</v>
      </c>
      <c r="C439">
        <f t="shared" si="15"/>
        <v>0</v>
      </c>
      <c r="D439">
        <v>70005</v>
      </c>
      <c r="E439">
        <f>_xlfn.XLOOKUP(J439,'volume holds'!X:X,'volume holds'!C:C)</f>
        <v>200</v>
      </c>
      <c r="H439">
        <f>_xlfn.XLOOKUP(J439,'volume holds'!X:X,'volume holds'!K:K)</f>
        <v>0</v>
      </c>
      <c r="J439" s="636" t="s">
        <v>499</v>
      </c>
      <c r="K439">
        <v>10139</v>
      </c>
    </row>
    <row r="440" spans="1:11">
      <c r="A440">
        <v>70005</v>
      </c>
      <c r="B440" s="46" t="str">
        <f t="shared" si="16"/>
        <v>BP.VG.00035-10139</v>
      </c>
      <c r="C440">
        <f t="shared" si="15"/>
        <v>0</v>
      </c>
      <c r="D440">
        <v>70005</v>
      </c>
      <c r="E440">
        <f>_xlfn.XLOOKUP(J440,'volume holds'!X:X,'volume holds'!C:C)</f>
        <v>306</v>
      </c>
      <c r="H440">
        <f>_xlfn.XLOOKUP(J440,'volume holds'!X:X,'volume holds'!K:K)</f>
        <v>0</v>
      </c>
      <c r="J440" s="636" t="s">
        <v>500</v>
      </c>
      <c r="K440">
        <v>10139</v>
      </c>
    </row>
    <row r="441" spans="1:11">
      <c r="A441">
        <v>70005</v>
      </c>
      <c r="B441" s="46" t="str">
        <f t="shared" si="16"/>
        <v>BP.VG.00036-10139</v>
      </c>
      <c r="C441">
        <f t="shared" si="15"/>
        <v>0</v>
      </c>
      <c r="D441">
        <v>70005</v>
      </c>
      <c r="E441">
        <f>_xlfn.XLOOKUP(J441,'volume holds'!X:X,'volume holds'!C:C)</f>
        <v>521</v>
      </c>
      <c r="H441">
        <f>_xlfn.XLOOKUP(J441,'volume holds'!X:X,'volume holds'!K:K)</f>
        <v>0</v>
      </c>
      <c r="J441" s="636" t="s">
        <v>501</v>
      </c>
      <c r="K441">
        <v>10139</v>
      </c>
    </row>
    <row r="442" spans="1:11">
      <c r="A442">
        <v>70005</v>
      </c>
      <c r="B442" s="46" t="str">
        <f t="shared" si="16"/>
        <v>BP.VG.00037-10090</v>
      </c>
      <c r="C442">
        <f t="shared" si="15"/>
        <v>0</v>
      </c>
      <c r="D442">
        <v>70005</v>
      </c>
      <c r="E442">
        <f>_xlfn.XLOOKUP(J442,'volume holds'!X:X,'volume holds'!C:C)</f>
        <v>305</v>
      </c>
      <c r="H442">
        <f>_xlfn.XLOOKUP(J442,'volume holds'!X:X,'volume holds'!K:K)</f>
        <v>0</v>
      </c>
      <c r="J442" s="636" t="s">
        <v>456</v>
      </c>
      <c r="K442">
        <v>10090</v>
      </c>
    </row>
    <row r="443" spans="1:11">
      <c r="A443">
        <v>70005</v>
      </c>
      <c r="B443" s="46" t="str">
        <f t="shared" si="16"/>
        <v>BP.VG.00038-10090</v>
      </c>
      <c r="C443">
        <f t="shared" si="15"/>
        <v>0</v>
      </c>
      <c r="D443">
        <v>70005</v>
      </c>
      <c r="E443">
        <f>_xlfn.XLOOKUP(J443,'volume holds'!X:X,'volume holds'!C:C)</f>
        <v>267</v>
      </c>
      <c r="H443">
        <f>_xlfn.XLOOKUP(J443,'volume holds'!X:X,'volume holds'!K:K)</f>
        <v>0</v>
      </c>
      <c r="J443" s="636" t="s">
        <v>458</v>
      </c>
      <c r="K443">
        <v>10090</v>
      </c>
    </row>
    <row r="444" spans="1:11">
      <c r="A444">
        <v>70005</v>
      </c>
      <c r="B444" s="46" t="str">
        <f t="shared" si="16"/>
        <v>BP.VG.00039-10090</v>
      </c>
      <c r="C444">
        <f t="shared" si="15"/>
        <v>0</v>
      </c>
      <c r="D444">
        <v>70005</v>
      </c>
      <c r="E444">
        <f>_xlfn.XLOOKUP(J444,'volume holds'!X:X,'volume holds'!C:C)</f>
        <v>305</v>
      </c>
      <c r="H444">
        <f>_xlfn.XLOOKUP(J444,'volume holds'!X:X,'volume holds'!K:K)</f>
        <v>0</v>
      </c>
      <c r="J444" s="636" t="s">
        <v>460</v>
      </c>
      <c r="K444">
        <v>10090</v>
      </c>
    </row>
    <row r="445" spans="1:11">
      <c r="A445">
        <v>70005</v>
      </c>
      <c r="B445" s="46" t="str">
        <f t="shared" si="16"/>
        <v>BP.VG.00040-10090</v>
      </c>
      <c r="C445">
        <f t="shared" si="15"/>
        <v>0</v>
      </c>
      <c r="D445">
        <v>70005</v>
      </c>
      <c r="E445">
        <f>_xlfn.XLOOKUP(J445,'volume holds'!X:X,'volume holds'!C:C)</f>
        <v>267</v>
      </c>
      <c r="H445">
        <f>_xlfn.XLOOKUP(J445,'volume holds'!X:X,'volume holds'!K:K)</f>
        <v>0</v>
      </c>
      <c r="J445" s="636" t="s">
        <v>462</v>
      </c>
      <c r="K445">
        <v>10090</v>
      </c>
    </row>
    <row r="446" spans="1:11">
      <c r="A446">
        <v>70005</v>
      </c>
      <c r="B446" s="46" t="str">
        <f t="shared" si="16"/>
        <v>BP.VG.00041-10090</v>
      </c>
      <c r="C446">
        <f t="shared" si="15"/>
        <v>0</v>
      </c>
      <c r="D446">
        <v>70005</v>
      </c>
      <c r="E446">
        <f>_xlfn.XLOOKUP(J446,'volume holds'!X:X,'volume holds'!C:C)</f>
        <v>565</v>
      </c>
      <c r="H446">
        <f>_xlfn.XLOOKUP(J446,'volume holds'!X:X,'volume holds'!K:K)</f>
        <v>0</v>
      </c>
      <c r="J446" s="636" t="s">
        <v>448</v>
      </c>
      <c r="K446">
        <v>10090</v>
      </c>
    </row>
    <row r="447" spans="1:11">
      <c r="A447">
        <v>70005</v>
      </c>
      <c r="B447" s="46" t="str">
        <f t="shared" si="16"/>
        <v>BP.VG.00042-10090</v>
      </c>
      <c r="C447">
        <f t="shared" si="15"/>
        <v>0</v>
      </c>
      <c r="D447">
        <v>70005</v>
      </c>
      <c r="E447">
        <f>_xlfn.XLOOKUP(J447,'volume holds'!X:X,'volume holds'!C:C)</f>
        <v>487</v>
      </c>
      <c r="H447">
        <f>_xlfn.XLOOKUP(J447,'volume holds'!X:X,'volume holds'!K:K)</f>
        <v>0</v>
      </c>
      <c r="J447" s="636" t="s">
        <v>450</v>
      </c>
      <c r="K447">
        <v>10090</v>
      </c>
    </row>
    <row r="448" spans="1:11">
      <c r="A448">
        <v>70005</v>
      </c>
      <c r="B448" s="46" t="str">
        <f t="shared" si="16"/>
        <v>BP.VG.00043-10090</v>
      </c>
      <c r="C448">
        <f t="shared" si="15"/>
        <v>0</v>
      </c>
      <c r="D448">
        <v>70005</v>
      </c>
      <c r="E448">
        <f>_xlfn.XLOOKUP(J448,'volume holds'!X:X,'volume holds'!C:C)</f>
        <v>565</v>
      </c>
      <c r="H448">
        <f>_xlfn.XLOOKUP(J448,'volume holds'!X:X,'volume holds'!K:K)</f>
        <v>0</v>
      </c>
      <c r="J448" s="636" t="s">
        <v>452</v>
      </c>
      <c r="K448">
        <v>10090</v>
      </c>
    </row>
    <row r="449" spans="1:11">
      <c r="A449">
        <v>70005</v>
      </c>
      <c r="B449" s="46" t="str">
        <f t="shared" si="16"/>
        <v>BP.VG.00044-10090</v>
      </c>
      <c r="C449">
        <f t="shared" si="15"/>
        <v>0</v>
      </c>
      <c r="D449">
        <v>70005</v>
      </c>
      <c r="E449">
        <f>_xlfn.XLOOKUP(J449,'volume holds'!X:X,'volume holds'!C:C)</f>
        <v>487</v>
      </c>
      <c r="H449">
        <f>_xlfn.XLOOKUP(J449,'volume holds'!X:X,'volume holds'!K:K)</f>
        <v>0</v>
      </c>
      <c r="J449" s="636" t="s">
        <v>454</v>
      </c>
      <c r="K449">
        <v>10090</v>
      </c>
    </row>
    <row r="450" spans="1:11">
      <c r="A450">
        <v>70005</v>
      </c>
      <c r="B450" s="46" t="str">
        <f t="shared" si="16"/>
        <v>BP.VG.00045-10139</v>
      </c>
      <c r="C450">
        <f t="shared" ref="C450:C513" si="17">SUM(G450:H450)</f>
        <v>0</v>
      </c>
      <c r="D450">
        <v>70005</v>
      </c>
      <c r="E450">
        <f>_xlfn.XLOOKUP(J450,'volume holds'!X:X,'volume holds'!C:C)</f>
        <v>530</v>
      </c>
      <c r="H450">
        <f>_xlfn.XLOOKUP(J450,'volume holds'!X:X,'volume holds'!K:K)</f>
        <v>0</v>
      </c>
      <c r="J450" s="636" t="s">
        <v>488</v>
      </c>
      <c r="K450">
        <v>10139</v>
      </c>
    </row>
    <row r="451" spans="1:11">
      <c r="A451">
        <v>70005</v>
      </c>
      <c r="B451" s="46" t="str">
        <f t="shared" si="16"/>
        <v>BP.VG.00046-10139</v>
      </c>
      <c r="C451">
        <f t="shared" si="17"/>
        <v>0</v>
      </c>
      <c r="D451">
        <v>70005</v>
      </c>
      <c r="E451">
        <f>_xlfn.XLOOKUP(J451,'volume holds'!X:X,'volume holds'!C:C)</f>
        <v>456</v>
      </c>
      <c r="H451">
        <f>_xlfn.XLOOKUP(J451,'volume holds'!X:X,'volume holds'!K:K)</f>
        <v>0</v>
      </c>
      <c r="J451" s="636" t="s">
        <v>489</v>
      </c>
      <c r="K451">
        <v>10139</v>
      </c>
    </row>
    <row r="452" spans="1:11">
      <c r="A452">
        <v>70005</v>
      </c>
      <c r="B452" s="46" t="str">
        <f t="shared" si="16"/>
        <v>BP.VG.00047-10139</v>
      </c>
      <c r="C452">
        <f t="shared" si="17"/>
        <v>0</v>
      </c>
      <c r="D452">
        <v>70005</v>
      </c>
      <c r="E452">
        <f>_xlfn.XLOOKUP(J452,'volume holds'!X:X,'volume holds'!C:C)</f>
        <v>530</v>
      </c>
      <c r="H452">
        <f>_xlfn.XLOOKUP(J452,'volume holds'!X:X,'volume holds'!K:K)</f>
        <v>0</v>
      </c>
      <c r="J452" s="636" t="s">
        <v>490</v>
      </c>
      <c r="K452">
        <v>10139</v>
      </c>
    </row>
    <row r="453" spans="1:11">
      <c r="A453">
        <v>70005</v>
      </c>
      <c r="B453" s="46" t="str">
        <f t="shared" si="16"/>
        <v>BP.VG.00048-10139</v>
      </c>
      <c r="C453">
        <f t="shared" si="17"/>
        <v>0</v>
      </c>
      <c r="D453">
        <v>70005</v>
      </c>
      <c r="E453">
        <f>_xlfn.XLOOKUP(J453,'volume holds'!X:X,'volume holds'!C:C)</f>
        <v>456</v>
      </c>
      <c r="H453">
        <f>_xlfn.XLOOKUP(J453,'volume holds'!X:X,'volume holds'!K:K)</f>
        <v>0</v>
      </c>
      <c r="J453" s="636" t="s">
        <v>491</v>
      </c>
      <c r="K453">
        <v>10139</v>
      </c>
    </row>
    <row r="454" spans="1:11">
      <c r="A454">
        <v>70005</v>
      </c>
      <c r="B454" s="46" t="str">
        <f t="shared" si="16"/>
        <v>BP.VG.00049-10139</v>
      </c>
      <c r="C454">
        <f t="shared" si="17"/>
        <v>0</v>
      </c>
      <c r="D454">
        <v>70005</v>
      </c>
      <c r="E454">
        <f>_xlfn.XLOOKUP(J454,'volume holds'!X:X,'volume holds'!C:C)</f>
        <v>1035</v>
      </c>
      <c r="H454">
        <f>_xlfn.XLOOKUP(J454,'volume holds'!X:X,'volume holds'!K:K)</f>
        <v>0</v>
      </c>
      <c r="J454" s="636" t="s">
        <v>484</v>
      </c>
      <c r="K454">
        <v>10139</v>
      </c>
    </row>
    <row r="455" spans="1:11">
      <c r="A455">
        <v>70005</v>
      </c>
      <c r="B455" s="46" t="str">
        <f t="shared" si="16"/>
        <v>BP.VG.00050-10139</v>
      </c>
      <c r="C455">
        <f t="shared" si="17"/>
        <v>0</v>
      </c>
      <c r="D455">
        <v>70005</v>
      </c>
      <c r="E455">
        <f>_xlfn.XLOOKUP(J455,'volume holds'!X:X,'volume holds'!C:C)</f>
        <v>877</v>
      </c>
      <c r="H455">
        <f>_xlfn.XLOOKUP(J455,'volume holds'!X:X,'volume holds'!K:K)</f>
        <v>0</v>
      </c>
      <c r="J455" s="636" t="s">
        <v>485</v>
      </c>
      <c r="K455">
        <v>10139</v>
      </c>
    </row>
    <row r="456" spans="1:11">
      <c r="A456">
        <v>70005</v>
      </c>
      <c r="B456" s="46" t="str">
        <f t="shared" si="16"/>
        <v>BP.VG.00051-10139</v>
      </c>
      <c r="C456">
        <f t="shared" si="17"/>
        <v>0</v>
      </c>
      <c r="D456">
        <v>70005</v>
      </c>
      <c r="E456">
        <f>_xlfn.XLOOKUP(J456,'volume holds'!X:X,'volume holds'!C:C)</f>
        <v>1035</v>
      </c>
      <c r="H456">
        <f>_xlfn.XLOOKUP(J456,'volume holds'!X:X,'volume holds'!K:K)</f>
        <v>0</v>
      </c>
      <c r="J456" s="636" t="s">
        <v>486</v>
      </c>
      <c r="K456">
        <v>10139</v>
      </c>
    </row>
    <row r="457" spans="1:11">
      <c r="A457">
        <v>70005</v>
      </c>
      <c r="B457" s="46" t="str">
        <f t="shared" si="16"/>
        <v>BP.VG.00052-10139</v>
      </c>
      <c r="C457">
        <f t="shared" si="17"/>
        <v>0</v>
      </c>
      <c r="D457">
        <v>70005</v>
      </c>
      <c r="E457">
        <f>_xlfn.XLOOKUP(J457,'volume holds'!X:X,'volume holds'!C:C)</f>
        <v>877</v>
      </c>
      <c r="H457">
        <f>_xlfn.XLOOKUP(J457,'volume holds'!X:X,'volume holds'!K:K)</f>
        <v>0</v>
      </c>
      <c r="J457" s="636" t="s">
        <v>487</v>
      </c>
      <c r="K457">
        <v>10139</v>
      </c>
    </row>
    <row r="458" spans="1:11">
      <c r="A458">
        <v>70005</v>
      </c>
      <c r="B458" s="46" t="str">
        <f t="shared" si="16"/>
        <v>BP.VG.00007-10091</v>
      </c>
      <c r="C458">
        <f t="shared" si="17"/>
        <v>0</v>
      </c>
      <c r="D458">
        <v>70005</v>
      </c>
      <c r="E458">
        <f>_xlfn.XLOOKUP(J458,'volume holds'!X:X,'volume holds'!C:C)</f>
        <v>477</v>
      </c>
      <c r="H458">
        <f>_xlfn.XLOOKUP(J458,'volume holds'!X:X,'volume holds'!L:L)</f>
        <v>0</v>
      </c>
      <c r="J458" s="636" t="s">
        <v>422</v>
      </c>
      <c r="K458">
        <v>10091</v>
      </c>
    </row>
    <row r="459" spans="1:11">
      <c r="A459">
        <v>70005</v>
      </c>
      <c r="B459" s="46" t="str">
        <f t="shared" si="16"/>
        <v>BP.VG.00008-10091</v>
      </c>
      <c r="C459">
        <f t="shared" si="17"/>
        <v>0</v>
      </c>
      <c r="D459">
        <v>70005</v>
      </c>
      <c r="E459">
        <f>_xlfn.XLOOKUP(J459,'volume holds'!X:X,'volume holds'!C:C)</f>
        <v>477</v>
      </c>
      <c r="H459">
        <f>_xlfn.XLOOKUP(J459,'volume holds'!X:X,'volume holds'!L:L)</f>
        <v>0</v>
      </c>
      <c r="J459" s="636" t="s">
        <v>424</v>
      </c>
      <c r="K459">
        <v>10091</v>
      </c>
    </row>
    <row r="460" spans="1:11">
      <c r="A460">
        <v>70005</v>
      </c>
      <c r="B460" s="46" t="str">
        <f t="shared" si="16"/>
        <v>BP.VG.00005-10091</v>
      </c>
      <c r="C460">
        <f t="shared" si="17"/>
        <v>0</v>
      </c>
      <c r="D460">
        <v>70005</v>
      </c>
      <c r="E460">
        <f>_xlfn.XLOOKUP(J460,'volume holds'!X:X,'volume holds'!C:C)</f>
        <v>187</v>
      </c>
      <c r="H460">
        <f>_xlfn.XLOOKUP(J460,'volume holds'!X:X,'volume holds'!L:L)</f>
        <v>0</v>
      </c>
      <c r="J460" s="636" t="s">
        <v>426</v>
      </c>
      <c r="K460">
        <v>10091</v>
      </c>
    </row>
    <row r="461" spans="1:11">
      <c r="A461">
        <v>70005</v>
      </c>
      <c r="B461" s="46" t="str">
        <f t="shared" si="16"/>
        <v>BP.VG.00006-10091</v>
      </c>
      <c r="C461">
        <f t="shared" si="17"/>
        <v>0</v>
      </c>
      <c r="D461">
        <v>70005</v>
      </c>
      <c r="E461">
        <f>_xlfn.XLOOKUP(J461,'volume holds'!X:X,'volume holds'!C:C)</f>
        <v>187</v>
      </c>
      <c r="H461">
        <f>_xlfn.XLOOKUP(J461,'volume holds'!X:X,'volume holds'!L:L)</f>
        <v>0</v>
      </c>
      <c r="J461" s="636" t="s">
        <v>428</v>
      </c>
      <c r="K461">
        <v>10091</v>
      </c>
    </row>
    <row r="462" spans="1:11">
      <c r="A462">
        <v>70005</v>
      </c>
      <c r="B462" s="46" t="str">
        <f t="shared" si="16"/>
        <v>BP.VG.00003-10091</v>
      </c>
      <c r="C462">
        <f t="shared" si="17"/>
        <v>0</v>
      </c>
      <c r="D462">
        <v>70005</v>
      </c>
      <c r="E462">
        <f>_xlfn.XLOOKUP(J462,'volume holds'!X:X,'volume holds'!C:C)</f>
        <v>468</v>
      </c>
      <c r="H462">
        <f>_xlfn.XLOOKUP(J462,'volume holds'!X:X,'volume holds'!L:L)</f>
        <v>0</v>
      </c>
      <c r="J462" s="636" t="s">
        <v>430</v>
      </c>
      <c r="K462">
        <v>10091</v>
      </c>
    </row>
    <row r="463" spans="1:11">
      <c r="A463">
        <v>70005</v>
      </c>
      <c r="B463" s="46" t="str">
        <f t="shared" si="16"/>
        <v>BP.VG.00004-10091</v>
      </c>
      <c r="C463">
        <f t="shared" si="17"/>
        <v>0</v>
      </c>
      <c r="D463">
        <v>70005</v>
      </c>
      <c r="E463">
        <f>_xlfn.XLOOKUP(J463,'volume holds'!X:X,'volume holds'!C:C)</f>
        <v>468</v>
      </c>
      <c r="H463">
        <f>_xlfn.XLOOKUP(J463,'volume holds'!X:X,'volume holds'!L:L)</f>
        <v>0</v>
      </c>
      <c r="J463" s="636" t="s">
        <v>432</v>
      </c>
      <c r="K463">
        <v>10091</v>
      </c>
    </row>
    <row r="464" spans="1:11">
      <c r="A464">
        <v>70005</v>
      </c>
      <c r="B464" s="46" t="str">
        <f t="shared" si="16"/>
        <v>BP.VG.00001-10091</v>
      </c>
      <c r="C464">
        <f t="shared" si="17"/>
        <v>0</v>
      </c>
      <c r="D464">
        <v>70005</v>
      </c>
      <c r="E464">
        <f>_xlfn.XLOOKUP(J464,'volume holds'!X:X,'volume holds'!C:C)</f>
        <v>195</v>
      </c>
      <c r="H464">
        <f>_xlfn.XLOOKUP(J464,'volume holds'!X:X,'volume holds'!L:L)</f>
        <v>0</v>
      </c>
      <c r="J464" s="636" t="s">
        <v>434</v>
      </c>
      <c r="K464">
        <v>10091</v>
      </c>
    </row>
    <row r="465" spans="1:11">
      <c r="A465">
        <v>70005</v>
      </c>
      <c r="B465" s="46" t="str">
        <f t="shared" si="16"/>
        <v>BP.VG.00002-10091</v>
      </c>
      <c r="C465">
        <f t="shared" si="17"/>
        <v>0</v>
      </c>
      <c r="D465">
        <v>70005</v>
      </c>
      <c r="E465">
        <f>_xlfn.XLOOKUP(J465,'volume holds'!X:X,'volume holds'!C:C)</f>
        <v>195</v>
      </c>
      <c r="H465">
        <f>_xlfn.XLOOKUP(J465,'volume holds'!X:X,'volume holds'!L:L)</f>
        <v>0</v>
      </c>
      <c r="J465" s="636" t="s">
        <v>436</v>
      </c>
      <c r="K465">
        <v>10091</v>
      </c>
    </row>
    <row r="466" spans="1:11">
      <c r="A466">
        <v>70005</v>
      </c>
      <c r="B466" s="46" t="str">
        <f t="shared" ref="B466:B529" si="18">J466&amp;"-"&amp;K466</f>
        <v>BP.VG.00009-10091</v>
      </c>
      <c r="C466">
        <f t="shared" si="17"/>
        <v>0</v>
      </c>
      <c r="D466">
        <v>70005</v>
      </c>
      <c r="E466">
        <f>_xlfn.XLOOKUP(J466,'volume holds'!X:X,'volume holds'!C:C)</f>
        <v>136</v>
      </c>
      <c r="H466">
        <f>_xlfn.XLOOKUP(J466,'volume holds'!X:X,'volume holds'!L:L)</f>
        <v>0</v>
      </c>
      <c r="J466" s="636" t="s">
        <v>464</v>
      </c>
      <c r="K466">
        <v>10091</v>
      </c>
    </row>
    <row r="467" spans="1:11">
      <c r="A467">
        <v>70005</v>
      </c>
      <c r="B467" s="46" t="str">
        <f t="shared" si="18"/>
        <v>BP.VG.00011-10091</v>
      </c>
      <c r="C467">
        <f t="shared" si="17"/>
        <v>0</v>
      </c>
      <c r="D467">
        <v>70005</v>
      </c>
      <c r="E467">
        <f>_xlfn.XLOOKUP(J467,'volume holds'!X:X,'volume holds'!C:C)</f>
        <v>118</v>
      </c>
      <c r="H467">
        <f>_xlfn.XLOOKUP(J467,'volume holds'!X:X,'volume holds'!L:L)</f>
        <v>0</v>
      </c>
      <c r="J467" s="636" t="s">
        <v>466</v>
      </c>
      <c r="K467">
        <v>10091</v>
      </c>
    </row>
    <row r="468" spans="1:11">
      <c r="A468">
        <v>70005</v>
      </c>
      <c r="B468" s="46" t="str">
        <f t="shared" si="18"/>
        <v>BP.VG.00013-10091</v>
      </c>
      <c r="C468">
        <f t="shared" si="17"/>
        <v>0</v>
      </c>
      <c r="D468">
        <v>70005</v>
      </c>
      <c r="E468">
        <f>_xlfn.XLOOKUP(J468,'volume holds'!X:X,'volume holds'!C:C)</f>
        <v>210</v>
      </c>
      <c r="H468">
        <f>_xlfn.XLOOKUP(J468,'volume holds'!X:X,'volume holds'!L:L)</f>
        <v>0</v>
      </c>
      <c r="J468" s="636" t="s">
        <v>468</v>
      </c>
      <c r="K468">
        <v>10091</v>
      </c>
    </row>
    <row r="469" spans="1:11">
      <c r="A469">
        <v>70005</v>
      </c>
      <c r="B469" s="46" t="str">
        <f t="shared" si="18"/>
        <v>BP.VG.00010-10091</v>
      </c>
      <c r="C469">
        <f t="shared" si="17"/>
        <v>0</v>
      </c>
      <c r="D469">
        <v>70005</v>
      </c>
      <c r="E469">
        <f>_xlfn.XLOOKUP(J469,'volume holds'!X:X,'volume holds'!C:C)</f>
        <v>136</v>
      </c>
      <c r="H469">
        <f>_xlfn.XLOOKUP(J469,'volume holds'!X:X,'volume holds'!L:L)</f>
        <v>0</v>
      </c>
      <c r="J469" s="636" t="s">
        <v>470</v>
      </c>
      <c r="K469">
        <v>10091</v>
      </c>
    </row>
    <row r="470" spans="1:11">
      <c r="A470">
        <v>70005</v>
      </c>
      <c r="B470" s="46" t="str">
        <f t="shared" si="18"/>
        <v>BP.VG.00012-10091</v>
      </c>
      <c r="C470">
        <f t="shared" si="17"/>
        <v>0</v>
      </c>
      <c r="D470">
        <v>70005</v>
      </c>
      <c r="E470">
        <f>_xlfn.XLOOKUP(J470,'volume holds'!X:X,'volume holds'!C:C)</f>
        <v>118</v>
      </c>
      <c r="H470">
        <f>_xlfn.XLOOKUP(J470,'volume holds'!X:X,'volume holds'!L:L)</f>
        <v>0</v>
      </c>
      <c r="J470" s="636" t="s">
        <v>472</v>
      </c>
      <c r="K470">
        <v>10091</v>
      </c>
    </row>
    <row r="471" spans="1:11">
      <c r="A471">
        <v>70005</v>
      </c>
      <c r="B471" s="46" t="str">
        <f t="shared" si="18"/>
        <v>BP.VG.00014-10091</v>
      </c>
      <c r="C471">
        <f t="shared" si="17"/>
        <v>0</v>
      </c>
      <c r="D471">
        <v>70005</v>
      </c>
      <c r="E471">
        <f>_xlfn.XLOOKUP(J471,'volume holds'!X:X,'volume holds'!C:C)</f>
        <v>210</v>
      </c>
      <c r="H471">
        <f>_xlfn.XLOOKUP(J471,'volume holds'!X:X,'volume holds'!L:L)</f>
        <v>0</v>
      </c>
      <c r="J471" s="636" t="s">
        <v>474</v>
      </c>
      <c r="K471">
        <v>10091</v>
      </c>
    </row>
    <row r="472" spans="1:11">
      <c r="A472">
        <v>70005</v>
      </c>
      <c r="B472" s="46" t="str">
        <f t="shared" si="18"/>
        <v>BP.VG.00015-10091</v>
      </c>
      <c r="C472">
        <f t="shared" si="17"/>
        <v>0</v>
      </c>
      <c r="D472">
        <v>70005</v>
      </c>
      <c r="E472">
        <f>_xlfn.XLOOKUP(J472,'volume holds'!X:X,'volume holds'!C:C)</f>
        <v>128</v>
      </c>
      <c r="H472">
        <f>_xlfn.XLOOKUP(J472,'volume holds'!X:X,'volume holds'!L:L)</f>
        <v>0</v>
      </c>
      <c r="J472" s="636" t="s">
        <v>476</v>
      </c>
      <c r="K472">
        <v>10091</v>
      </c>
    </row>
    <row r="473" spans="1:11">
      <c r="A473">
        <v>70005</v>
      </c>
      <c r="B473" s="46" t="str">
        <f t="shared" si="18"/>
        <v>BP.VG.00016-10091</v>
      </c>
      <c r="C473">
        <f t="shared" si="17"/>
        <v>0</v>
      </c>
      <c r="D473">
        <v>70005</v>
      </c>
      <c r="E473">
        <f>_xlfn.XLOOKUP(J473,'volume holds'!X:X,'volume holds'!C:C)</f>
        <v>128</v>
      </c>
      <c r="H473">
        <f>_xlfn.XLOOKUP(J473,'volume holds'!X:X,'volume holds'!L:L)</f>
        <v>0</v>
      </c>
      <c r="J473" s="636" t="s">
        <v>478</v>
      </c>
      <c r="K473">
        <v>10091</v>
      </c>
    </row>
    <row r="474" spans="1:11">
      <c r="A474">
        <v>70005</v>
      </c>
      <c r="B474" s="46" t="str">
        <f t="shared" si="18"/>
        <v>BP.VG.00017-10091</v>
      </c>
      <c r="C474">
        <f t="shared" si="17"/>
        <v>0</v>
      </c>
      <c r="D474">
        <v>70005</v>
      </c>
      <c r="E474">
        <f>_xlfn.XLOOKUP(J474,'volume holds'!X:X,'volume holds'!C:C)</f>
        <v>197</v>
      </c>
      <c r="H474">
        <f>_xlfn.XLOOKUP(J474,'volume holds'!X:X,'volume holds'!L:L)</f>
        <v>0</v>
      </c>
      <c r="J474" s="636" t="s">
        <v>480</v>
      </c>
      <c r="K474">
        <v>10091</v>
      </c>
    </row>
    <row r="475" spans="1:11">
      <c r="A475">
        <v>70005</v>
      </c>
      <c r="B475" s="46" t="str">
        <f t="shared" si="18"/>
        <v>BP.VG.00018-10091</v>
      </c>
      <c r="C475">
        <f t="shared" si="17"/>
        <v>0</v>
      </c>
      <c r="D475">
        <v>70005</v>
      </c>
      <c r="E475">
        <f>_xlfn.XLOOKUP(J475,'volume holds'!X:X,'volume holds'!C:C)</f>
        <v>308</v>
      </c>
      <c r="H475">
        <f>_xlfn.XLOOKUP(J475,'volume holds'!X:X,'volume holds'!L:L)</f>
        <v>0</v>
      </c>
      <c r="J475" s="636" t="s">
        <v>482</v>
      </c>
      <c r="K475">
        <v>10091</v>
      </c>
    </row>
    <row r="476" spans="1:11">
      <c r="A476">
        <v>70005</v>
      </c>
      <c r="B476" s="46" t="str">
        <f t="shared" si="18"/>
        <v>BP.VG.00025-10131</v>
      </c>
      <c r="C476">
        <f t="shared" si="17"/>
        <v>0</v>
      </c>
      <c r="D476">
        <v>70005</v>
      </c>
      <c r="E476">
        <f>_xlfn.XLOOKUP(J476,'volume holds'!X:X,'volume holds'!C:C)</f>
        <v>766</v>
      </c>
      <c r="H476">
        <f>_xlfn.XLOOKUP(J476,'volume holds'!X:X,'volume holds'!L:L)</f>
        <v>0</v>
      </c>
      <c r="J476" s="636" t="s">
        <v>438</v>
      </c>
      <c r="K476">
        <v>10131</v>
      </c>
    </row>
    <row r="477" spans="1:11">
      <c r="A477">
        <v>70005</v>
      </c>
      <c r="B477" s="46" t="str">
        <f t="shared" si="18"/>
        <v>BP.VG.00026-10131</v>
      </c>
      <c r="C477">
        <f t="shared" si="17"/>
        <v>0</v>
      </c>
      <c r="D477">
        <v>70005</v>
      </c>
      <c r="E477">
        <f>_xlfn.XLOOKUP(J477,'volume holds'!X:X,'volume holds'!C:C)</f>
        <v>766</v>
      </c>
      <c r="H477">
        <f>_xlfn.XLOOKUP(J477,'volume holds'!X:X,'volume holds'!L:L)</f>
        <v>0</v>
      </c>
      <c r="J477" s="636" t="s">
        <v>439</v>
      </c>
      <c r="K477">
        <v>10131</v>
      </c>
    </row>
    <row r="478" spans="1:11">
      <c r="A478">
        <v>70005</v>
      </c>
      <c r="B478" s="46" t="str">
        <f t="shared" si="18"/>
        <v>BP.VG.00023-10131</v>
      </c>
      <c r="C478">
        <f t="shared" si="17"/>
        <v>0</v>
      </c>
      <c r="D478">
        <v>70005</v>
      </c>
      <c r="E478">
        <f>_xlfn.XLOOKUP(J478,'volume holds'!X:X,'volume holds'!C:C)</f>
        <v>259</v>
      </c>
      <c r="H478">
        <f>_xlfn.XLOOKUP(J478,'volume holds'!X:X,'volume holds'!L:L)</f>
        <v>0</v>
      </c>
      <c r="J478" s="636" t="s">
        <v>440</v>
      </c>
      <c r="K478">
        <v>10131</v>
      </c>
    </row>
    <row r="479" spans="1:11">
      <c r="A479">
        <v>70005</v>
      </c>
      <c r="B479" s="46" t="str">
        <f t="shared" si="18"/>
        <v>BP.VG.00024-10131</v>
      </c>
      <c r="C479">
        <f t="shared" si="17"/>
        <v>0</v>
      </c>
      <c r="D479">
        <v>70005</v>
      </c>
      <c r="E479">
        <f>_xlfn.XLOOKUP(J479,'volume holds'!X:X,'volume holds'!C:C)</f>
        <v>259</v>
      </c>
      <c r="H479">
        <f>_xlfn.XLOOKUP(J479,'volume holds'!X:X,'volume holds'!L:L)</f>
        <v>0</v>
      </c>
      <c r="J479" s="636" t="s">
        <v>441</v>
      </c>
      <c r="K479">
        <v>10131</v>
      </c>
    </row>
    <row r="480" spans="1:11">
      <c r="A480">
        <v>70005</v>
      </c>
      <c r="B480" s="46" t="str">
        <f t="shared" si="18"/>
        <v>BP.VG.00021-10131</v>
      </c>
      <c r="C480">
        <f t="shared" si="17"/>
        <v>0</v>
      </c>
      <c r="D480">
        <v>70005</v>
      </c>
      <c r="E480">
        <f>_xlfn.XLOOKUP(J480,'volume holds'!X:X,'volume holds'!C:C)</f>
        <v>746</v>
      </c>
      <c r="H480">
        <f>_xlfn.XLOOKUP(J480,'volume holds'!X:X,'volume holds'!L:L)</f>
        <v>0</v>
      </c>
      <c r="J480" s="636" t="s">
        <v>442</v>
      </c>
      <c r="K480">
        <v>10131</v>
      </c>
    </row>
    <row r="481" spans="1:11">
      <c r="A481">
        <v>70005</v>
      </c>
      <c r="B481" s="46" t="str">
        <f t="shared" si="18"/>
        <v>BP.VG.00022-10131</v>
      </c>
      <c r="C481">
        <f t="shared" si="17"/>
        <v>0</v>
      </c>
      <c r="D481">
        <v>70005</v>
      </c>
      <c r="E481">
        <f>_xlfn.XLOOKUP(J481,'volume holds'!X:X,'volume holds'!C:C)</f>
        <v>746</v>
      </c>
      <c r="H481">
        <f>_xlfn.XLOOKUP(J481,'volume holds'!X:X,'volume holds'!L:L)</f>
        <v>0</v>
      </c>
      <c r="J481" s="636" t="s">
        <v>443</v>
      </c>
      <c r="K481">
        <v>10131</v>
      </c>
    </row>
    <row r="482" spans="1:11">
      <c r="A482">
        <v>70005</v>
      </c>
      <c r="B482" s="46" t="str">
        <f t="shared" si="18"/>
        <v>BP.VG.00019-10131</v>
      </c>
      <c r="C482">
        <f t="shared" si="17"/>
        <v>0</v>
      </c>
      <c r="D482">
        <v>70005</v>
      </c>
      <c r="E482">
        <f>_xlfn.XLOOKUP(J482,'volume holds'!X:X,'volume holds'!C:C)</f>
        <v>263</v>
      </c>
      <c r="H482">
        <f>_xlfn.XLOOKUP(J482,'volume holds'!X:X,'volume holds'!L:L)</f>
        <v>0</v>
      </c>
      <c r="J482" s="636" t="s">
        <v>444</v>
      </c>
      <c r="K482">
        <v>10131</v>
      </c>
    </row>
    <row r="483" spans="1:11">
      <c r="A483">
        <v>70005</v>
      </c>
      <c r="B483" s="46" t="str">
        <f t="shared" si="18"/>
        <v>BP.VG.00020-10131</v>
      </c>
      <c r="C483">
        <f t="shared" si="17"/>
        <v>0</v>
      </c>
      <c r="D483">
        <v>70005</v>
      </c>
      <c r="E483">
        <f>_xlfn.XLOOKUP(J483,'volume holds'!X:X,'volume holds'!C:C)</f>
        <v>263</v>
      </c>
      <c r="H483">
        <f>_xlfn.XLOOKUP(J483,'volume holds'!X:X,'volume holds'!L:L)</f>
        <v>0</v>
      </c>
      <c r="J483" s="636" t="s">
        <v>445</v>
      </c>
      <c r="K483">
        <v>10131</v>
      </c>
    </row>
    <row r="484" spans="1:11">
      <c r="A484">
        <v>70005</v>
      </c>
      <c r="B484" s="46" t="str">
        <f t="shared" si="18"/>
        <v>BP.VG.00027-10131</v>
      </c>
      <c r="C484">
        <f t="shared" si="17"/>
        <v>0</v>
      </c>
      <c r="D484">
        <v>70005</v>
      </c>
      <c r="E484">
        <f>_xlfn.XLOOKUP(J484,'volume holds'!X:X,'volume holds'!C:C)</f>
        <v>212</v>
      </c>
      <c r="H484">
        <f>_xlfn.XLOOKUP(J484,'volume holds'!X:X,'volume holds'!L:L)</f>
        <v>0</v>
      </c>
      <c r="J484" s="636" t="s">
        <v>492</v>
      </c>
      <c r="K484">
        <v>10131</v>
      </c>
    </row>
    <row r="485" spans="1:11">
      <c r="A485">
        <v>70005</v>
      </c>
      <c r="B485" s="46" t="str">
        <f t="shared" si="18"/>
        <v>BP.VG.00029-10131</v>
      </c>
      <c r="C485">
        <f t="shared" si="17"/>
        <v>0</v>
      </c>
      <c r="D485">
        <v>70005</v>
      </c>
      <c r="E485">
        <f>_xlfn.XLOOKUP(J485,'volume holds'!X:X,'volume holds'!C:C)</f>
        <v>178</v>
      </c>
      <c r="H485">
        <f>_xlfn.XLOOKUP(J485,'volume holds'!X:X,'volume holds'!L:L)</f>
        <v>0</v>
      </c>
      <c r="J485" s="636" t="s">
        <v>493</v>
      </c>
      <c r="K485">
        <v>10131</v>
      </c>
    </row>
    <row r="486" spans="1:11">
      <c r="A486">
        <v>70005</v>
      </c>
      <c r="B486" s="46" t="str">
        <f t="shared" si="18"/>
        <v>BP.VG.00031-10131</v>
      </c>
      <c r="C486">
        <f t="shared" si="17"/>
        <v>0</v>
      </c>
      <c r="D486">
        <v>70005</v>
      </c>
      <c r="E486">
        <f>_xlfn.XLOOKUP(J486,'volume holds'!X:X,'volume holds'!C:C)</f>
        <v>319</v>
      </c>
      <c r="H486">
        <f>_xlfn.XLOOKUP(J486,'volume holds'!X:X,'volume holds'!L:L)</f>
        <v>0</v>
      </c>
      <c r="J486" s="636" t="s">
        <v>494</v>
      </c>
      <c r="K486">
        <v>10131</v>
      </c>
    </row>
    <row r="487" spans="1:11">
      <c r="A487">
        <v>70005</v>
      </c>
      <c r="B487" s="46" t="str">
        <f t="shared" si="18"/>
        <v>BP.VG.00028-10131</v>
      </c>
      <c r="C487">
        <f t="shared" si="17"/>
        <v>0</v>
      </c>
      <c r="D487">
        <v>70005</v>
      </c>
      <c r="E487">
        <f>_xlfn.XLOOKUP(J487,'volume holds'!X:X,'volume holds'!C:C)</f>
        <v>212</v>
      </c>
      <c r="H487">
        <f>_xlfn.XLOOKUP(J487,'volume holds'!X:X,'volume holds'!L:L)</f>
        <v>0</v>
      </c>
      <c r="J487" s="636" t="s">
        <v>495</v>
      </c>
      <c r="K487">
        <v>10131</v>
      </c>
    </row>
    <row r="488" spans="1:11">
      <c r="A488">
        <v>70005</v>
      </c>
      <c r="B488" s="46" t="str">
        <f t="shared" si="18"/>
        <v>BP.VG.00030-10131</v>
      </c>
      <c r="C488">
        <f t="shared" si="17"/>
        <v>0</v>
      </c>
      <c r="D488">
        <v>70005</v>
      </c>
      <c r="E488">
        <f>_xlfn.XLOOKUP(J488,'volume holds'!X:X,'volume holds'!C:C)</f>
        <v>178</v>
      </c>
      <c r="H488">
        <f>_xlfn.XLOOKUP(J488,'volume holds'!X:X,'volume holds'!L:L)</f>
        <v>0</v>
      </c>
      <c r="J488" s="636" t="s">
        <v>496</v>
      </c>
      <c r="K488">
        <v>10131</v>
      </c>
    </row>
    <row r="489" spans="1:11">
      <c r="A489">
        <v>70005</v>
      </c>
      <c r="B489" s="46" t="str">
        <f t="shared" si="18"/>
        <v>BP.VG.00032-10131</v>
      </c>
      <c r="C489">
        <f t="shared" si="17"/>
        <v>0</v>
      </c>
      <c r="D489">
        <v>70005</v>
      </c>
      <c r="E489">
        <f>_xlfn.XLOOKUP(J489,'volume holds'!X:X,'volume holds'!C:C)</f>
        <v>319</v>
      </c>
      <c r="H489">
        <f>_xlfn.XLOOKUP(J489,'volume holds'!X:X,'volume holds'!L:L)</f>
        <v>0</v>
      </c>
      <c r="J489" s="636" t="s">
        <v>497</v>
      </c>
      <c r="K489">
        <v>10131</v>
      </c>
    </row>
    <row r="490" spans="1:11">
      <c r="A490">
        <v>70005</v>
      </c>
      <c r="B490" s="46" t="str">
        <f t="shared" si="18"/>
        <v>BP.VG.00033-10131</v>
      </c>
      <c r="C490">
        <f t="shared" si="17"/>
        <v>0</v>
      </c>
      <c r="D490">
        <v>70005</v>
      </c>
      <c r="E490">
        <f>_xlfn.XLOOKUP(J490,'volume holds'!X:X,'volume holds'!C:C)</f>
        <v>200</v>
      </c>
      <c r="H490">
        <f>_xlfn.XLOOKUP(J490,'volume holds'!X:X,'volume holds'!L:L)</f>
        <v>0</v>
      </c>
      <c r="J490" s="636" t="s">
        <v>498</v>
      </c>
      <c r="K490">
        <v>10131</v>
      </c>
    </row>
    <row r="491" spans="1:11">
      <c r="A491">
        <v>70005</v>
      </c>
      <c r="B491" s="46" t="str">
        <f t="shared" si="18"/>
        <v>BP.VG.00034-10131</v>
      </c>
      <c r="C491">
        <f t="shared" si="17"/>
        <v>0</v>
      </c>
      <c r="D491">
        <v>70005</v>
      </c>
      <c r="E491">
        <f>_xlfn.XLOOKUP(J491,'volume holds'!X:X,'volume holds'!C:C)</f>
        <v>200</v>
      </c>
      <c r="H491">
        <f>_xlfn.XLOOKUP(J491,'volume holds'!X:X,'volume holds'!L:L)</f>
        <v>0</v>
      </c>
      <c r="J491" s="636" t="s">
        <v>499</v>
      </c>
      <c r="K491">
        <v>10131</v>
      </c>
    </row>
    <row r="492" spans="1:11">
      <c r="A492">
        <v>70005</v>
      </c>
      <c r="B492" s="46" t="str">
        <f t="shared" si="18"/>
        <v>BP.VG.00035-10131</v>
      </c>
      <c r="C492">
        <f t="shared" si="17"/>
        <v>0</v>
      </c>
      <c r="D492">
        <v>70005</v>
      </c>
      <c r="E492">
        <f>_xlfn.XLOOKUP(J492,'volume holds'!X:X,'volume holds'!C:C)</f>
        <v>306</v>
      </c>
      <c r="H492">
        <f>_xlfn.XLOOKUP(J492,'volume holds'!X:X,'volume holds'!L:L)</f>
        <v>0</v>
      </c>
      <c r="J492" s="636" t="s">
        <v>500</v>
      </c>
      <c r="K492">
        <v>10131</v>
      </c>
    </row>
    <row r="493" spans="1:11">
      <c r="A493">
        <v>70005</v>
      </c>
      <c r="B493" s="46" t="str">
        <f t="shared" si="18"/>
        <v>BP.VG.00036-10131</v>
      </c>
      <c r="C493">
        <f t="shared" si="17"/>
        <v>0</v>
      </c>
      <c r="D493">
        <v>70005</v>
      </c>
      <c r="E493">
        <f>_xlfn.XLOOKUP(J493,'volume holds'!X:X,'volume holds'!C:C)</f>
        <v>521</v>
      </c>
      <c r="H493">
        <f>_xlfn.XLOOKUP(J493,'volume holds'!X:X,'volume holds'!L:L)</f>
        <v>0</v>
      </c>
      <c r="J493" s="636" t="s">
        <v>501</v>
      </c>
      <c r="K493">
        <v>10131</v>
      </c>
    </row>
    <row r="494" spans="1:11">
      <c r="A494">
        <v>70005</v>
      </c>
      <c r="B494" s="46" t="str">
        <f t="shared" si="18"/>
        <v>BP.VG.00037-10091</v>
      </c>
      <c r="C494">
        <f t="shared" si="17"/>
        <v>0</v>
      </c>
      <c r="D494">
        <v>70005</v>
      </c>
      <c r="E494">
        <f>_xlfn.XLOOKUP(J494,'volume holds'!X:X,'volume holds'!C:C)</f>
        <v>305</v>
      </c>
      <c r="H494">
        <f>_xlfn.XLOOKUP(J494,'volume holds'!X:X,'volume holds'!L:L)</f>
        <v>0</v>
      </c>
      <c r="J494" s="636" t="s">
        <v>456</v>
      </c>
      <c r="K494">
        <v>10091</v>
      </c>
    </row>
    <row r="495" spans="1:11">
      <c r="A495">
        <v>70005</v>
      </c>
      <c r="B495" s="46" t="str">
        <f t="shared" si="18"/>
        <v>BP.VG.00038-10091</v>
      </c>
      <c r="C495">
        <f t="shared" si="17"/>
        <v>0</v>
      </c>
      <c r="D495">
        <v>70005</v>
      </c>
      <c r="E495">
        <f>_xlfn.XLOOKUP(J495,'volume holds'!X:X,'volume holds'!C:C)</f>
        <v>267</v>
      </c>
      <c r="H495">
        <f>_xlfn.XLOOKUP(J495,'volume holds'!X:X,'volume holds'!L:L)</f>
        <v>0</v>
      </c>
      <c r="J495" s="636" t="s">
        <v>458</v>
      </c>
      <c r="K495">
        <v>10091</v>
      </c>
    </row>
    <row r="496" spans="1:11">
      <c r="A496">
        <v>70005</v>
      </c>
      <c r="B496" s="46" t="str">
        <f t="shared" si="18"/>
        <v>BP.VG.00039-10091</v>
      </c>
      <c r="C496">
        <f t="shared" si="17"/>
        <v>0</v>
      </c>
      <c r="D496">
        <v>70005</v>
      </c>
      <c r="E496">
        <f>_xlfn.XLOOKUP(J496,'volume holds'!X:X,'volume holds'!C:C)</f>
        <v>305</v>
      </c>
      <c r="H496">
        <f>_xlfn.XLOOKUP(J496,'volume holds'!X:X,'volume holds'!L:L)</f>
        <v>0</v>
      </c>
      <c r="J496" s="636" t="s">
        <v>460</v>
      </c>
      <c r="K496">
        <v>10091</v>
      </c>
    </row>
    <row r="497" spans="1:11">
      <c r="A497">
        <v>70005</v>
      </c>
      <c r="B497" s="46" t="str">
        <f t="shared" si="18"/>
        <v>BP.VG.00040-10091</v>
      </c>
      <c r="C497">
        <f t="shared" si="17"/>
        <v>0</v>
      </c>
      <c r="D497">
        <v>70005</v>
      </c>
      <c r="E497">
        <f>_xlfn.XLOOKUP(J497,'volume holds'!X:X,'volume holds'!C:C)</f>
        <v>267</v>
      </c>
      <c r="H497">
        <f>_xlfn.XLOOKUP(J497,'volume holds'!X:X,'volume holds'!L:L)</f>
        <v>0</v>
      </c>
      <c r="J497" s="636" t="s">
        <v>462</v>
      </c>
      <c r="K497">
        <v>10091</v>
      </c>
    </row>
    <row r="498" spans="1:11">
      <c r="A498">
        <v>70005</v>
      </c>
      <c r="B498" s="46" t="str">
        <f t="shared" si="18"/>
        <v>BP.VG.00041-10091</v>
      </c>
      <c r="C498">
        <f t="shared" si="17"/>
        <v>0</v>
      </c>
      <c r="D498">
        <v>70005</v>
      </c>
      <c r="E498">
        <f>_xlfn.XLOOKUP(J498,'volume holds'!X:X,'volume holds'!C:C)</f>
        <v>565</v>
      </c>
      <c r="H498">
        <f>_xlfn.XLOOKUP(J498,'volume holds'!X:X,'volume holds'!L:L)</f>
        <v>0</v>
      </c>
      <c r="J498" s="636" t="s">
        <v>448</v>
      </c>
      <c r="K498">
        <v>10091</v>
      </c>
    </row>
    <row r="499" spans="1:11">
      <c r="A499">
        <v>70005</v>
      </c>
      <c r="B499" s="46" t="str">
        <f t="shared" si="18"/>
        <v>BP.VG.00042-10091</v>
      </c>
      <c r="C499">
        <f t="shared" si="17"/>
        <v>0</v>
      </c>
      <c r="D499">
        <v>70005</v>
      </c>
      <c r="E499">
        <f>_xlfn.XLOOKUP(J499,'volume holds'!X:X,'volume holds'!C:C)</f>
        <v>487</v>
      </c>
      <c r="H499">
        <f>_xlfn.XLOOKUP(J499,'volume holds'!X:X,'volume holds'!L:L)</f>
        <v>0</v>
      </c>
      <c r="J499" s="636" t="s">
        <v>450</v>
      </c>
      <c r="K499">
        <v>10091</v>
      </c>
    </row>
    <row r="500" spans="1:11">
      <c r="A500">
        <v>70005</v>
      </c>
      <c r="B500" s="46" t="str">
        <f t="shared" si="18"/>
        <v>BP.VG.00043-10091</v>
      </c>
      <c r="C500">
        <f t="shared" si="17"/>
        <v>0</v>
      </c>
      <c r="D500">
        <v>70005</v>
      </c>
      <c r="E500">
        <f>_xlfn.XLOOKUP(J500,'volume holds'!X:X,'volume holds'!C:C)</f>
        <v>565</v>
      </c>
      <c r="H500">
        <f>_xlfn.XLOOKUP(J500,'volume holds'!X:X,'volume holds'!L:L)</f>
        <v>0</v>
      </c>
      <c r="J500" s="636" t="s">
        <v>452</v>
      </c>
      <c r="K500">
        <v>10091</v>
      </c>
    </row>
    <row r="501" spans="1:11">
      <c r="A501">
        <v>70005</v>
      </c>
      <c r="B501" s="46" t="str">
        <f t="shared" si="18"/>
        <v>BP.VG.00044-10091</v>
      </c>
      <c r="C501">
        <f t="shared" si="17"/>
        <v>0</v>
      </c>
      <c r="D501">
        <v>70005</v>
      </c>
      <c r="E501">
        <f>_xlfn.XLOOKUP(J501,'volume holds'!X:X,'volume holds'!C:C)</f>
        <v>487</v>
      </c>
      <c r="H501">
        <f>_xlfn.XLOOKUP(J501,'volume holds'!X:X,'volume holds'!L:L)</f>
        <v>0</v>
      </c>
      <c r="J501" s="636" t="s">
        <v>454</v>
      </c>
      <c r="K501">
        <v>10091</v>
      </c>
    </row>
    <row r="502" spans="1:11">
      <c r="A502">
        <v>70005</v>
      </c>
      <c r="B502" s="46" t="str">
        <f t="shared" si="18"/>
        <v>BP.VG.00045-10131</v>
      </c>
      <c r="C502">
        <f t="shared" si="17"/>
        <v>0</v>
      </c>
      <c r="D502">
        <v>70005</v>
      </c>
      <c r="E502">
        <f>_xlfn.XLOOKUP(J502,'volume holds'!X:X,'volume holds'!C:C)</f>
        <v>530</v>
      </c>
      <c r="H502">
        <f>_xlfn.XLOOKUP(J502,'volume holds'!X:X,'volume holds'!L:L)</f>
        <v>0</v>
      </c>
      <c r="J502" s="636" t="s">
        <v>488</v>
      </c>
      <c r="K502">
        <v>10131</v>
      </c>
    </row>
    <row r="503" spans="1:11">
      <c r="A503">
        <v>70005</v>
      </c>
      <c r="B503" s="46" t="str">
        <f t="shared" si="18"/>
        <v>BP.VG.00046-10131</v>
      </c>
      <c r="C503">
        <f t="shared" si="17"/>
        <v>0</v>
      </c>
      <c r="D503">
        <v>70005</v>
      </c>
      <c r="E503">
        <f>_xlfn.XLOOKUP(J503,'volume holds'!X:X,'volume holds'!C:C)</f>
        <v>456</v>
      </c>
      <c r="H503">
        <f>_xlfn.XLOOKUP(J503,'volume holds'!X:X,'volume holds'!L:L)</f>
        <v>0</v>
      </c>
      <c r="J503" s="636" t="s">
        <v>489</v>
      </c>
      <c r="K503">
        <v>10131</v>
      </c>
    </row>
    <row r="504" spans="1:11">
      <c r="A504">
        <v>70005</v>
      </c>
      <c r="B504" s="46" t="str">
        <f t="shared" si="18"/>
        <v>BP.VG.00047-10131</v>
      </c>
      <c r="C504">
        <f t="shared" si="17"/>
        <v>0</v>
      </c>
      <c r="D504">
        <v>70005</v>
      </c>
      <c r="E504">
        <f>_xlfn.XLOOKUP(J504,'volume holds'!X:X,'volume holds'!C:C)</f>
        <v>530</v>
      </c>
      <c r="H504">
        <f>_xlfn.XLOOKUP(J504,'volume holds'!X:X,'volume holds'!L:L)</f>
        <v>0</v>
      </c>
      <c r="J504" s="636" t="s">
        <v>490</v>
      </c>
      <c r="K504">
        <v>10131</v>
      </c>
    </row>
    <row r="505" spans="1:11">
      <c r="A505">
        <v>70005</v>
      </c>
      <c r="B505" s="46" t="str">
        <f t="shared" si="18"/>
        <v>BP.VG.00048-10131</v>
      </c>
      <c r="C505">
        <f t="shared" si="17"/>
        <v>0</v>
      </c>
      <c r="D505">
        <v>70005</v>
      </c>
      <c r="E505">
        <f>_xlfn.XLOOKUP(J505,'volume holds'!X:X,'volume holds'!C:C)</f>
        <v>456</v>
      </c>
      <c r="H505">
        <f>_xlfn.XLOOKUP(J505,'volume holds'!X:X,'volume holds'!L:L)</f>
        <v>0</v>
      </c>
      <c r="J505" s="636" t="s">
        <v>491</v>
      </c>
      <c r="K505">
        <v>10131</v>
      </c>
    </row>
    <row r="506" spans="1:11">
      <c r="A506">
        <v>70005</v>
      </c>
      <c r="B506" s="46" t="str">
        <f t="shared" si="18"/>
        <v>BP.VG.00049-10131</v>
      </c>
      <c r="C506">
        <f t="shared" si="17"/>
        <v>0</v>
      </c>
      <c r="D506">
        <v>70005</v>
      </c>
      <c r="E506">
        <f>_xlfn.XLOOKUP(J506,'volume holds'!X:X,'volume holds'!C:C)</f>
        <v>1035</v>
      </c>
      <c r="H506">
        <f>_xlfn.XLOOKUP(J506,'volume holds'!X:X,'volume holds'!L:L)</f>
        <v>0</v>
      </c>
      <c r="J506" s="636" t="s">
        <v>484</v>
      </c>
      <c r="K506">
        <v>10131</v>
      </c>
    </row>
    <row r="507" spans="1:11">
      <c r="A507">
        <v>70005</v>
      </c>
      <c r="B507" s="46" t="str">
        <f t="shared" si="18"/>
        <v>BP.VG.00050-10131</v>
      </c>
      <c r="C507">
        <f t="shared" si="17"/>
        <v>0</v>
      </c>
      <c r="D507">
        <v>70005</v>
      </c>
      <c r="E507">
        <f>_xlfn.XLOOKUP(J507,'volume holds'!X:X,'volume holds'!C:C)</f>
        <v>877</v>
      </c>
      <c r="H507">
        <f>_xlfn.XLOOKUP(J507,'volume holds'!X:X,'volume holds'!L:L)</f>
        <v>0</v>
      </c>
      <c r="J507" s="636" t="s">
        <v>485</v>
      </c>
      <c r="K507">
        <v>10131</v>
      </c>
    </row>
    <row r="508" spans="1:11">
      <c r="A508">
        <v>70005</v>
      </c>
      <c r="B508" s="46" t="str">
        <f t="shared" si="18"/>
        <v>BP.VG.00051-10131</v>
      </c>
      <c r="C508">
        <f t="shared" si="17"/>
        <v>0</v>
      </c>
      <c r="D508">
        <v>70005</v>
      </c>
      <c r="E508">
        <f>_xlfn.XLOOKUP(J508,'volume holds'!X:X,'volume holds'!C:C)</f>
        <v>1035</v>
      </c>
      <c r="H508">
        <f>_xlfn.XLOOKUP(J508,'volume holds'!X:X,'volume holds'!L:L)</f>
        <v>0</v>
      </c>
      <c r="J508" s="636" t="s">
        <v>486</v>
      </c>
      <c r="K508">
        <v>10131</v>
      </c>
    </row>
    <row r="509" spans="1:11">
      <c r="A509">
        <v>70005</v>
      </c>
      <c r="B509" s="46" t="str">
        <f t="shared" si="18"/>
        <v>BP.VG.00052-10131</v>
      </c>
      <c r="C509">
        <f t="shared" si="17"/>
        <v>0</v>
      </c>
      <c r="D509">
        <v>70005</v>
      </c>
      <c r="E509">
        <f>_xlfn.XLOOKUP(J509,'volume holds'!X:X,'volume holds'!C:C)</f>
        <v>877</v>
      </c>
      <c r="H509">
        <f>_xlfn.XLOOKUP(J509,'volume holds'!X:X,'volume holds'!L:L)</f>
        <v>0</v>
      </c>
      <c r="J509" s="636" t="s">
        <v>487</v>
      </c>
      <c r="K509">
        <v>10131</v>
      </c>
    </row>
    <row r="510" spans="1:11">
      <c r="A510">
        <v>70005</v>
      </c>
      <c r="B510" s="46" t="str">
        <f t="shared" si="18"/>
        <v>BP.VG.00007-10093</v>
      </c>
      <c r="C510">
        <f t="shared" si="17"/>
        <v>0</v>
      </c>
      <c r="D510">
        <v>70005</v>
      </c>
      <c r="E510">
        <f>_xlfn.XLOOKUP(J510,'volume holds'!X:X,'volume holds'!C:C)</f>
        <v>477</v>
      </c>
      <c r="H510">
        <f>_xlfn.XLOOKUP(J510,'volume holds'!X:X,'volume holds'!M:M)</f>
        <v>0</v>
      </c>
      <c r="J510" s="636" t="s">
        <v>422</v>
      </c>
      <c r="K510">
        <v>10093</v>
      </c>
    </row>
    <row r="511" spans="1:11">
      <c r="A511">
        <v>70005</v>
      </c>
      <c r="B511" s="46" t="str">
        <f t="shared" si="18"/>
        <v>BP.VG.00008-10093</v>
      </c>
      <c r="C511">
        <f t="shared" si="17"/>
        <v>0</v>
      </c>
      <c r="D511">
        <v>70005</v>
      </c>
      <c r="E511">
        <f>_xlfn.XLOOKUP(J511,'volume holds'!X:X,'volume holds'!C:C)</f>
        <v>477</v>
      </c>
      <c r="H511">
        <f>_xlfn.XLOOKUP(J511,'volume holds'!X:X,'volume holds'!M:M)</f>
        <v>0</v>
      </c>
      <c r="J511" s="636" t="s">
        <v>424</v>
      </c>
      <c r="K511">
        <v>10093</v>
      </c>
    </row>
    <row r="512" spans="1:11">
      <c r="A512">
        <v>70005</v>
      </c>
      <c r="B512" s="46" t="str">
        <f t="shared" si="18"/>
        <v>BP.VG.00005-10093</v>
      </c>
      <c r="C512">
        <f t="shared" si="17"/>
        <v>0</v>
      </c>
      <c r="D512">
        <v>70005</v>
      </c>
      <c r="E512">
        <f>_xlfn.XLOOKUP(J512,'volume holds'!X:X,'volume holds'!C:C)</f>
        <v>187</v>
      </c>
      <c r="H512">
        <f>_xlfn.XLOOKUP(J512,'volume holds'!X:X,'volume holds'!M:M)</f>
        <v>0</v>
      </c>
      <c r="J512" s="636" t="s">
        <v>426</v>
      </c>
      <c r="K512">
        <v>10093</v>
      </c>
    </row>
    <row r="513" spans="1:11">
      <c r="A513">
        <v>70005</v>
      </c>
      <c r="B513" s="46" t="str">
        <f t="shared" si="18"/>
        <v>BP.VG.00006-10093</v>
      </c>
      <c r="C513">
        <f t="shared" si="17"/>
        <v>0</v>
      </c>
      <c r="D513">
        <v>70005</v>
      </c>
      <c r="E513">
        <f>_xlfn.XLOOKUP(J513,'volume holds'!X:X,'volume holds'!C:C)</f>
        <v>187</v>
      </c>
      <c r="H513">
        <f>_xlfn.XLOOKUP(J513,'volume holds'!X:X,'volume holds'!M:M)</f>
        <v>0</v>
      </c>
      <c r="J513" s="636" t="s">
        <v>428</v>
      </c>
      <c r="K513">
        <v>10093</v>
      </c>
    </row>
    <row r="514" spans="1:11">
      <c r="A514">
        <v>70005</v>
      </c>
      <c r="B514" s="46" t="str">
        <f t="shared" si="18"/>
        <v>BP.VG.00003-10093</v>
      </c>
      <c r="C514">
        <f t="shared" ref="C514:C577" si="19">SUM(G514:H514)</f>
        <v>0</v>
      </c>
      <c r="D514">
        <v>70005</v>
      </c>
      <c r="E514">
        <f>_xlfn.XLOOKUP(J514,'volume holds'!X:X,'volume holds'!C:C)</f>
        <v>468</v>
      </c>
      <c r="H514">
        <f>_xlfn.XLOOKUP(J514,'volume holds'!X:X,'volume holds'!M:M)</f>
        <v>0</v>
      </c>
      <c r="J514" s="636" t="s">
        <v>430</v>
      </c>
      <c r="K514">
        <v>10093</v>
      </c>
    </row>
    <row r="515" spans="1:11">
      <c r="A515">
        <v>70005</v>
      </c>
      <c r="B515" s="46" t="str">
        <f t="shared" si="18"/>
        <v>BP.VG.00004-10093</v>
      </c>
      <c r="C515">
        <f t="shared" si="19"/>
        <v>0</v>
      </c>
      <c r="D515">
        <v>70005</v>
      </c>
      <c r="E515">
        <f>_xlfn.XLOOKUP(J515,'volume holds'!X:X,'volume holds'!C:C)</f>
        <v>468</v>
      </c>
      <c r="H515">
        <f>_xlfn.XLOOKUP(J515,'volume holds'!X:X,'volume holds'!M:M)</f>
        <v>0</v>
      </c>
      <c r="J515" s="636" t="s">
        <v>432</v>
      </c>
      <c r="K515">
        <v>10093</v>
      </c>
    </row>
    <row r="516" spans="1:11">
      <c r="A516">
        <v>70005</v>
      </c>
      <c r="B516" s="46" t="str">
        <f t="shared" si="18"/>
        <v>BP.VG.00001-10093</v>
      </c>
      <c r="C516">
        <f t="shared" si="19"/>
        <v>0</v>
      </c>
      <c r="D516">
        <v>70005</v>
      </c>
      <c r="E516">
        <f>_xlfn.XLOOKUP(J516,'volume holds'!X:X,'volume holds'!C:C)</f>
        <v>195</v>
      </c>
      <c r="H516">
        <f>_xlfn.XLOOKUP(J516,'volume holds'!X:X,'volume holds'!M:M)</f>
        <v>0</v>
      </c>
      <c r="J516" s="636" t="s">
        <v>434</v>
      </c>
      <c r="K516">
        <v>10093</v>
      </c>
    </row>
    <row r="517" spans="1:11">
      <c r="A517">
        <v>70005</v>
      </c>
      <c r="B517" s="46" t="str">
        <f t="shared" si="18"/>
        <v>BP.VG.00002-10093</v>
      </c>
      <c r="C517">
        <f t="shared" si="19"/>
        <v>0</v>
      </c>
      <c r="D517">
        <v>70005</v>
      </c>
      <c r="E517">
        <f>_xlfn.XLOOKUP(J517,'volume holds'!X:X,'volume holds'!C:C)</f>
        <v>195</v>
      </c>
      <c r="H517">
        <f>_xlfn.XLOOKUP(J517,'volume holds'!X:X,'volume holds'!M:M)</f>
        <v>0</v>
      </c>
      <c r="J517" s="636" t="s">
        <v>436</v>
      </c>
      <c r="K517">
        <v>10093</v>
      </c>
    </row>
    <row r="518" spans="1:11">
      <c r="A518">
        <v>70005</v>
      </c>
      <c r="B518" s="46" t="str">
        <f t="shared" si="18"/>
        <v>BP.VG.00009-10093</v>
      </c>
      <c r="C518">
        <f t="shared" si="19"/>
        <v>0</v>
      </c>
      <c r="D518">
        <v>70005</v>
      </c>
      <c r="E518">
        <f>_xlfn.XLOOKUP(J518,'volume holds'!X:X,'volume holds'!C:C)</f>
        <v>136</v>
      </c>
      <c r="H518">
        <f>_xlfn.XLOOKUP(J518,'volume holds'!X:X,'volume holds'!M:M)</f>
        <v>0</v>
      </c>
      <c r="J518" s="636" t="s">
        <v>464</v>
      </c>
      <c r="K518">
        <v>10093</v>
      </c>
    </row>
    <row r="519" spans="1:11">
      <c r="A519">
        <v>70005</v>
      </c>
      <c r="B519" s="46" t="str">
        <f t="shared" si="18"/>
        <v>BP.VG.00011-10093</v>
      </c>
      <c r="C519">
        <f t="shared" si="19"/>
        <v>0</v>
      </c>
      <c r="D519">
        <v>70005</v>
      </c>
      <c r="E519">
        <f>_xlfn.XLOOKUP(J519,'volume holds'!X:X,'volume holds'!C:C)</f>
        <v>118</v>
      </c>
      <c r="H519">
        <f>_xlfn.XLOOKUP(J519,'volume holds'!X:X,'volume holds'!M:M)</f>
        <v>0</v>
      </c>
      <c r="J519" s="636" t="s">
        <v>466</v>
      </c>
      <c r="K519">
        <v>10093</v>
      </c>
    </row>
    <row r="520" spans="1:11">
      <c r="A520">
        <v>70005</v>
      </c>
      <c r="B520" s="46" t="str">
        <f t="shared" si="18"/>
        <v>BP.VG.00013-10093</v>
      </c>
      <c r="C520">
        <f t="shared" si="19"/>
        <v>0</v>
      </c>
      <c r="D520">
        <v>70005</v>
      </c>
      <c r="E520">
        <f>_xlfn.XLOOKUP(J520,'volume holds'!X:X,'volume holds'!C:C)</f>
        <v>210</v>
      </c>
      <c r="H520">
        <f>_xlfn.XLOOKUP(J520,'volume holds'!X:X,'volume holds'!M:M)</f>
        <v>0</v>
      </c>
      <c r="J520" s="636" t="s">
        <v>468</v>
      </c>
      <c r="K520">
        <v>10093</v>
      </c>
    </row>
    <row r="521" spans="1:11">
      <c r="A521">
        <v>70005</v>
      </c>
      <c r="B521" s="46" t="str">
        <f t="shared" si="18"/>
        <v>BP.VG.00010-10093</v>
      </c>
      <c r="C521">
        <f t="shared" si="19"/>
        <v>0</v>
      </c>
      <c r="D521">
        <v>70005</v>
      </c>
      <c r="E521">
        <f>_xlfn.XLOOKUP(J521,'volume holds'!X:X,'volume holds'!C:C)</f>
        <v>136</v>
      </c>
      <c r="H521">
        <f>_xlfn.XLOOKUP(J521,'volume holds'!X:X,'volume holds'!M:M)</f>
        <v>0</v>
      </c>
      <c r="J521" s="636" t="s">
        <v>470</v>
      </c>
      <c r="K521">
        <v>10093</v>
      </c>
    </row>
    <row r="522" spans="1:11">
      <c r="A522">
        <v>70005</v>
      </c>
      <c r="B522" s="46" t="str">
        <f t="shared" si="18"/>
        <v>BP.VG.00012-10093</v>
      </c>
      <c r="C522">
        <f t="shared" si="19"/>
        <v>0</v>
      </c>
      <c r="D522">
        <v>70005</v>
      </c>
      <c r="E522">
        <f>_xlfn.XLOOKUP(J522,'volume holds'!X:X,'volume holds'!C:C)</f>
        <v>118</v>
      </c>
      <c r="H522">
        <f>_xlfn.XLOOKUP(J522,'volume holds'!X:X,'volume holds'!M:M)</f>
        <v>0</v>
      </c>
      <c r="J522" s="636" t="s">
        <v>472</v>
      </c>
      <c r="K522">
        <v>10093</v>
      </c>
    </row>
    <row r="523" spans="1:11">
      <c r="A523">
        <v>70005</v>
      </c>
      <c r="B523" s="46" t="str">
        <f t="shared" si="18"/>
        <v>BP.VG.00014-10093</v>
      </c>
      <c r="C523">
        <f t="shared" si="19"/>
        <v>0</v>
      </c>
      <c r="D523">
        <v>70005</v>
      </c>
      <c r="E523">
        <f>_xlfn.XLOOKUP(J523,'volume holds'!X:X,'volume holds'!C:C)</f>
        <v>210</v>
      </c>
      <c r="H523">
        <f>_xlfn.XLOOKUP(J523,'volume holds'!X:X,'volume holds'!M:M)</f>
        <v>0</v>
      </c>
      <c r="J523" s="636" t="s">
        <v>474</v>
      </c>
      <c r="K523">
        <v>10093</v>
      </c>
    </row>
    <row r="524" spans="1:11">
      <c r="A524">
        <v>70005</v>
      </c>
      <c r="B524" s="46" t="str">
        <f t="shared" si="18"/>
        <v>BP.VG.00015-10093</v>
      </c>
      <c r="C524">
        <f t="shared" si="19"/>
        <v>0</v>
      </c>
      <c r="D524">
        <v>70005</v>
      </c>
      <c r="E524">
        <f>_xlfn.XLOOKUP(J524,'volume holds'!X:X,'volume holds'!C:C)</f>
        <v>128</v>
      </c>
      <c r="H524">
        <f>_xlfn.XLOOKUP(J524,'volume holds'!X:X,'volume holds'!M:M)</f>
        <v>0</v>
      </c>
      <c r="J524" s="636" t="s">
        <v>476</v>
      </c>
      <c r="K524">
        <v>10093</v>
      </c>
    </row>
    <row r="525" spans="1:11">
      <c r="A525">
        <v>70005</v>
      </c>
      <c r="B525" s="46" t="str">
        <f t="shared" si="18"/>
        <v>BP.VG.00016-10093</v>
      </c>
      <c r="C525">
        <f t="shared" si="19"/>
        <v>0</v>
      </c>
      <c r="D525">
        <v>70005</v>
      </c>
      <c r="E525">
        <f>_xlfn.XLOOKUP(J525,'volume holds'!X:X,'volume holds'!C:C)</f>
        <v>128</v>
      </c>
      <c r="H525">
        <f>_xlfn.XLOOKUP(J525,'volume holds'!X:X,'volume holds'!M:M)</f>
        <v>0</v>
      </c>
      <c r="J525" s="636" t="s">
        <v>478</v>
      </c>
      <c r="K525">
        <v>10093</v>
      </c>
    </row>
    <row r="526" spans="1:11">
      <c r="A526">
        <v>70005</v>
      </c>
      <c r="B526" s="46" t="str">
        <f t="shared" si="18"/>
        <v>BP.VG.00017-10093</v>
      </c>
      <c r="C526">
        <f t="shared" si="19"/>
        <v>0</v>
      </c>
      <c r="D526">
        <v>70005</v>
      </c>
      <c r="E526">
        <f>_xlfn.XLOOKUP(J526,'volume holds'!X:X,'volume holds'!C:C)</f>
        <v>197</v>
      </c>
      <c r="H526">
        <f>_xlfn.XLOOKUP(J526,'volume holds'!X:X,'volume holds'!M:M)</f>
        <v>0</v>
      </c>
      <c r="J526" s="636" t="s">
        <v>480</v>
      </c>
      <c r="K526">
        <v>10093</v>
      </c>
    </row>
    <row r="527" spans="1:11">
      <c r="A527">
        <v>70005</v>
      </c>
      <c r="B527" s="46" t="str">
        <f t="shared" si="18"/>
        <v>BP.VG.00018-10093</v>
      </c>
      <c r="C527">
        <f t="shared" si="19"/>
        <v>0</v>
      </c>
      <c r="D527">
        <v>70005</v>
      </c>
      <c r="E527">
        <f>_xlfn.XLOOKUP(J527,'volume holds'!X:X,'volume holds'!C:C)</f>
        <v>308</v>
      </c>
      <c r="H527">
        <f>_xlfn.XLOOKUP(J527,'volume holds'!X:X,'volume holds'!M:M)</f>
        <v>0</v>
      </c>
      <c r="J527" s="636" t="s">
        <v>482</v>
      </c>
      <c r="K527">
        <v>10093</v>
      </c>
    </row>
    <row r="528" spans="1:11">
      <c r="A528">
        <v>70005</v>
      </c>
      <c r="B528" s="46" t="str">
        <f t="shared" si="18"/>
        <v>BP.VG.00025-10140</v>
      </c>
      <c r="C528">
        <f t="shared" si="19"/>
        <v>0</v>
      </c>
      <c r="D528">
        <v>70005</v>
      </c>
      <c r="E528">
        <f>_xlfn.XLOOKUP(J528,'volume holds'!X:X,'volume holds'!C:C)</f>
        <v>766</v>
      </c>
      <c r="H528">
        <f>_xlfn.XLOOKUP(J528,'volume holds'!X:X,'volume holds'!M:M)</f>
        <v>0</v>
      </c>
      <c r="J528" s="636" t="s">
        <v>438</v>
      </c>
      <c r="K528">
        <v>10140</v>
      </c>
    </row>
    <row r="529" spans="1:11">
      <c r="A529">
        <v>70005</v>
      </c>
      <c r="B529" s="46" t="str">
        <f t="shared" si="18"/>
        <v>BP.VG.00026-10140</v>
      </c>
      <c r="C529">
        <f t="shared" si="19"/>
        <v>0</v>
      </c>
      <c r="D529">
        <v>70005</v>
      </c>
      <c r="E529">
        <f>_xlfn.XLOOKUP(J529,'volume holds'!X:X,'volume holds'!C:C)</f>
        <v>766</v>
      </c>
      <c r="H529">
        <f>_xlfn.XLOOKUP(J529,'volume holds'!X:X,'volume holds'!M:M)</f>
        <v>0</v>
      </c>
      <c r="J529" s="636" t="s">
        <v>439</v>
      </c>
      <c r="K529">
        <v>10140</v>
      </c>
    </row>
    <row r="530" spans="1:11">
      <c r="A530">
        <v>70005</v>
      </c>
      <c r="B530" s="46" t="str">
        <f t="shared" ref="B530:B593" si="20">J530&amp;"-"&amp;K530</f>
        <v>BP.VG.00023-10140</v>
      </c>
      <c r="C530">
        <f t="shared" si="19"/>
        <v>0</v>
      </c>
      <c r="D530">
        <v>70005</v>
      </c>
      <c r="E530">
        <f>_xlfn.XLOOKUP(J530,'volume holds'!X:X,'volume holds'!C:C)</f>
        <v>259</v>
      </c>
      <c r="H530">
        <f>_xlfn.XLOOKUP(J530,'volume holds'!X:X,'volume holds'!M:M)</f>
        <v>0</v>
      </c>
      <c r="J530" s="636" t="s">
        <v>440</v>
      </c>
      <c r="K530">
        <v>10140</v>
      </c>
    </row>
    <row r="531" spans="1:11">
      <c r="A531">
        <v>70005</v>
      </c>
      <c r="B531" s="46" t="str">
        <f t="shared" si="20"/>
        <v>BP.VG.00024-10140</v>
      </c>
      <c r="C531">
        <f t="shared" si="19"/>
        <v>0</v>
      </c>
      <c r="D531">
        <v>70005</v>
      </c>
      <c r="E531">
        <f>_xlfn.XLOOKUP(J531,'volume holds'!X:X,'volume holds'!C:C)</f>
        <v>259</v>
      </c>
      <c r="H531">
        <f>_xlfn.XLOOKUP(J531,'volume holds'!X:X,'volume holds'!M:M)</f>
        <v>0</v>
      </c>
      <c r="J531" s="636" t="s">
        <v>441</v>
      </c>
      <c r="K531">
        <v>10140</v>
      </c>
    </row>
    <row r="532" spans="1:11">
      <c r="A532">
        <v>70005</v>
      </c>
      <c r="B532" s="46" t="str">
        <f t="shared" si="20"/>
        <v>BP.VG.00021-10140</v>
      </c>
      <c r="C532">
        <f t="shared" si="19"/>
        <v>0</v>
      </c>
      <c r="D532">
        <v>70005</v>
      </c>
      <c r="E532">
        <f>_xlfn.XLOOKUP(J532,'volume holds'!X:X,'volume holds'!C:C)</f>
        <v>746</v>
      </c>
      <c r="H532">
        <f>_xlfn.XLOOKUP(J532,'volume holds'!X:X,'volume holds'!M:M)</f>
        <v>0</v>
      </c>
      <c r="J532" s="636" t="s">
        <v>442</v>
      </c>
      <c r="K532">
        <v>10140</v>
      </c>
    </row>
    <row r="533" spans="1:11">
      <c r="A533">
        <v>70005</v>
      </c>
      <c r="B533" s="46" t="str">
        <f t="shared" si="20"/>
        <v>BP.VG.00022-10140</v>
      </c>
      <c r="C533">
        <f t="shared" si="19"/>
        <v>0</v>
      </c>
      <c r="D533">
        <v>70005</v>
      </c>
      <c r="E533">
        <f>_xlfn.XLOOKUP(J533,'volume holds'!X:X,'volume holds'!C:C)</f>
        <v>746</v>
      </c>
      <c r="H533">
        <f>_xlfn.XLOOKUP(J533,'volume holds'!X:X,'volume holds'!M:M)</f>
        <v>0</v>
      </c>
      <c r="J533" s="636" t="s">
        <v>443</v>
      </c>
      <c r="K533">
        <v>10140</v>
      </c>
    </row>
    <row r="534" spans="1:11">
      <c r="A534">
        <v>70005</v>
      </c>
      <c r="B534" s="46" t="str">
        <f t="shared" si="20"/>
        <v>BP.VG.00019-10140</v>
      </c>
      <c r="C534">
        <f t="shared" si="19"/>
        <v>0</v>
      </c>
      <c r="D534">
        <v>70005</v>
      </c>
      <c r="E534">
        <f>_xlfn.XLOOKUP(J534,'volume holds'!X:X,'volume holds'!C:C)</f>
        <v>263</v>
      </c>
      <c r="H534">
        <f>_xlfn.XLOOKUP(J534,'volume holds'!X:X,'volume holds'!M:M)</f>
        <v>0</v>
      </c>
      <c r="J534" s="636" t="s">
        <v>444</v>
      </c>
      <c r="K534">
        <v>10140</v>
      </c>
    </row>
    <row r="535" spans="1:11">
      <c r="A535">
        <v>70005</v>
      </c>
      <c r="B535" s="46" t="str">
        <f t="shared" si="20"/>
        <v>BP.VG.00020-10140</v>
      </c>
      <c r="C535">
        <f t="shared" si="19"/>
        <v>0</v>
      </c>
      <c r="D535">
        <v>70005</v>
      </c>
      <c r="E535">
        <f>_xlfn.XLOOKUP(J535,'volume holds'!X:X,'volume holds'!C:C)</f>
        <v>263</v>
      </c>
      <c r="H535">
        <f>_xlfn.XLOOKUP(J535,'volume holds'!X:X,'volume holds'!M:M)</f>
        <v>0</v>
      </c>
      <c r="J535" s="636" t="s">
        <v>445</v>
      </c>
      <c r="K535">
        <v>10140</v>
      </c>
    </row>
    <row r="536" spans="1:11">
      <c r="A536">
        <v>70005</v>
      </c>
      <c r="B536" s="46" t="str">
        <f t="shared" si="20"/>
        <v>BP.VG.00027-10140</v>
      </c>
      <c r="C536">
        <f t="shared" si="19"/>
        <v>0</v>
      </c>
      <c r="D536">
        <v>70005</v>
      </c>
      <c r="E536">
        <f>_xlfn.XLOOKUP(J536,'volume holds'!X:X,'volume holds'!C:C)</f>
        <v>212</v>
      </c>
      <c r="H536">
        <f>_xlfn.XLOOKUP(J536,'volume holds'!X:X,'volume holds'!M:M)</f>
        <v>0</v>
      </c>
      <c r="J536" s="636" t="s">
        <v>492</v>
      </c>
      <c r="K536">
        <v>10140</v>
      </c>
    </row>
    <row r="537" spans="1:11">
      <c r="A537">
        <v>70005</v>
      </c>
      <c r="B537" s="46" t="str">
        <f t="shared" si="20"/>
        <v>BP.VG.00029-10140</v>
      </c>
      <c r="C537">
        <f t="shared" si="19"/>
        <v>0</v>
      </c>
      <c r="D537">
        <v>70005</v>
      </c>
      <c r="E537">
        <f>_xlfn.XLOOKUP(J537,'volume holds'!X:X,'volume holds'!C:C)</f>
        <v>178</v>
      </c>
      <c r="H537">
        <f>_xlfn.XLOOKUP(J537,'volume holds'!X:X,'volume holds'!M:M)</f>
        <v>0</v>
      </c>
      <c r="J537" s="636" t="s">
        <v>493</v>
      </c>
      <c r="K537">
        <v>10140</v>
      </c>
    </row>
    <row r="538" spans="1:11">
      <c r="A538">
        <v>70005</v>
      </c>
      <c r="B538" s="46" t="str">
        <f t="shared" si="20"/>
        <v>BP.VG.00031-10140</v>
      </c>
      <c r="C538">
        <f t="shared" si="19"/>
        <v>0</v>
      </c>
      <c r="D538">
        <v>70005</v>
      </c>
      <c r="E538">
        <f>_xlfn.XLOOKUP(J538,'volume holds'!X:X,'volume holds'!C:C)</f>
        <v>319</v>
      </c>
      <c r="H538">
        <f>_xlfn.XLOOKUP(J538,'volume holds'!X:X,'volume holds'!M:M)</f>
        <v>0</v>
      </c>
      <c r="J538" s="636" t="s">
        <v>494</v>
      </c>
      <c r="K538">
        <v>10140</v>
      </c>
    </row>
    <row r="539" spans="1:11">
      <c r="A539">
        <v>70005</v>
      </c>
      <c r="B539" s="46" t="str">
        <f t="shared" si="20"/>
        <v>BP.VG.00028-10140</v>
      </c>
      <c r="C539">
        <f t="shared" si="19"/>
        <v>0</v>
      </c>
      <c r="D539">
        <v>70005</v>
      </c>
      <c r="E539">
        <f>_xlfn.XLOOKUP(J539,'volume holds'!X:X,'volume holds'!C:C)</f>
        <v>212</v>
      </c>
      <c r="H539">
        <f>_xlfn.XLOOKUP(J539,'volume holds'!X:X,'volume holds'!M:M)</f>
        <v>0</v>
      </c>
      <c r="J539" s="636" t="s">
        <v>495</v>
      </c>
      <c r="K539">
        <v>10140</v>
      </c>
    </row>
    <row r="540" spans="1:11">
      <c r="A540">
        <v>70005</v>
      </c>
      <c r="B540" s="46" t="str">
        <f t="shared" si="20"/>
        <v>BP.VG.00030-10140</v>
      </c>
      <c r="C540">
        <f t="shared" si="19"/>
        <v>0</v>
      </c>
      <c r="D540">
        <v>70005</v>
      </c>
      <c r="E540">
        <f>_xlfn.XLOOKUP(J540,'volume holds'!X:X,'volume holds'!C:C)</f>
        <v>178</v>
      </c>
      <c r="H540">
        <f>_xlfn.XLOOKUP(J540,'volume holds'!X:X,'volume holds'!M:M)</f>
        <v>0</v>
      </c>
      <c r="J540" s="636" t="s">
        <v>496</v>
      </c>
      <c r="K540">
        <v>10140</v>
      </c>
    </row>
    <row r="541" spans="1:11">
      <c r="A541">
        <v>70005</v>
      </c>
      <c r="B541" s="46" t="str">
        <f t="shared" si="20"/>
        <v>BP.VG.00032-10140</v>
      </c>
      <c r="C541">
        <f t="shared" si="19"/>
        <v>0</v>
      </c>
      <c r="D541">
        <v>70005</v>
      </c>
      <c r="E541">
        <f>_xlfn.XLOOKUP(J541,'volume holds'!X:X,'volume holds'!C:C)</f>
        <v>319</v>
      </c>
      <c r="H541">
        <f>_xlfn.XLOOKUP(J541,'volume holds'!X:X,'volume holds'!M:M)</f>
        <v>0</v>
      </c>
      <c r="J541" s="636" t="s">
        <v>497</v>
      </c>
      <c r="K541">
        <v>10140</v>
      </c>
    </row>
    <row r="542" spans="1:11">
      <c r="A542">
        <v>70005</v>
      </c>
      <c r="B542" s="46" t="str">
        <f t="shared" si="20"/>
        <v>BP.VG.00033-10140</v>
      </c>
      <c r="C542">
        <f t="shared" si="19"/>
        <v>0</v>
      </c>
      <c r="D542">
        <v>70005</v>
      </c>
      <c r="E542">
        <f>_xlfn.XLOOKUP(J542,'volume holds'!X:X,'volume holds'!C:C)</f>
        <v>200</v>
      </c>
      <c r="H542">
        <f>_xlfn.XLOOKUP(J542,'volume holds'!X:X,'volume holds'!M:M)</f>
        <v>0</v>
      </c>
      <c r="J542" s="636" t="s">
        <v>498</v>
      </c>
      <c r="K542">
        <v>10140</v>
      </c>
    </row>
    <row r="543" spans="1:11">
      <c r="A543">
        <v>70005</v>
      </c>
      <c r="B543" s="46" t="str">
        <f t="shared" si="20"/>
        <v>BP.VG.00034-10140</v>
      </c>
      <c r="C543">
        <f t="shared" si="19"/>
        <v>0</v>
      </c>
      <c r="D543">
        <v>70005</v>
      </c>
      <c r="E543">
        <f>_xlfn.XLOOKUP(J543,'volume holds'!X:X,'volume holds'!C:C)</f>
        <v>200</v>
      </c>
      <c r="H543">
        <f>_xlfn.XLOOKUP(J543,'volume holds'!X:X,'volume holds'!M:M)</f>
        <v>0</v>
      </c>
      <c r="J543" s="636" t="s">
        <v>499</v>
      </c>
      <c r="K543">
        <v>10140</v>
      </c>
    </row>
    <row r="544" spans="1:11">
      <c r="A544">
        <v>70005</v>
      </c>
      <c r="B544" s="46" t="str">
        <f t="shared" si="20"/>
        <v>BP.VG.00035-10140</v>
      </c>
      <c r="C544">
        <f t="shared" si="19"/>
        <v>0</v>
      </c>
      <c r="D544">
        <v>70005</v>
      </c>
      <c r="E544">
        <f>_xlfn.XLOOKUP(J544,'volume holds'!X:X,'volume holds'!C:C)</f>
        <v>306</v>
      </c>
      <c r="H544">
        <f>_xlfn.XLOOKUP(J544,'volume holds'!X:X,'volume holds'!M:M)</f>
        <v>0</v>
      </c>
      <c r="J544" s="636" t="s">
        <v>500</v>
      </c>
      <c r="K544">
        <v>10140</v>
      </c>
    </row>
    <row r="545" spans="1:11">
      <c r="A545">
        <v>70005</v>
      </c>
      <c r="B545" s="46" t="str">
        <f t="shared" si="20"/>
        <v>BP.VG.00036-10140</v>
      </c>
      <c r="C545">
        <f t="shared" si="19"/>
        <v>0</v>
      </c>
      <c r="D545">
        <v>70005</v>
      </c>
      <c r="E545">
        <f>_xlfn.XLOOKUP(J545,'volume holds'!X:X,'volume holds'!C:C)</f>
        <v>521</v>
      </c>
      <c r="H545">
        <f>_xlfn.XLOOKUP(J545,'volume holds'!X:X,'volume holds'!M:M)</f>
        <v>0</v>
      </c>
      <c r="J545" s="636" t="s">
        <v>501</v>
      </c>
      <c r="K545">
        <v>10140</v>
      </c>
    </row>
    <row r="546" spans="1:11">
      <c r="A546">
        <v>70005</v>
      </c>
      <c r="B546" s="46" t="str">
        <f t="shared" si="20"/>
        <v>BP.VG.00037-10093</v>
      </c>
      <c r="C546">
        <f t="shared" si="19"/>
        <v>0</v>
      </c>
      <c r="D546">
        <v>70005</v>
      </c>
      <c r="E546">
        <f>_xlfn.XLOOKUP(J546,'volume holds'!X:X,'volume holds'!C:C)</f>
        <v>305</v>
      </c>
      <c r="H546">
        <f>_xlfn.XLOOKUP(J546,'volume holds'!X:X,'volume holds'!M:M)</f>
        <v>0</v>
      </c>
      <c r="J546" s="636" t="s">
        <v>456</v>
      </c>
      <c r="K546">
        <v>10093</v>
      </c>
    </row>
    <row r="547" spans="1:11">
      <c r="A547">
        <v>70005</v>
      </c>
      <c r="B547" s="46" t="str">
        <f t="shared" si="20"/>
        <v>BP.VG.00038-10093</v>
      </c>
      <c r="C547">
        <f t="shared" si="19"/>
        <v>0</v>
      </c>
      <c r="D547">
        <v>70005</v>
      </c>
      <c r="E547">
        <f>_xlfn.XLOOKUP(J547,'volume holds'!X:X,'volume holds'!C:C)</f>
        <v>267</v>
      </c>
      <c r="H547">
        <f>_xlfn.XLOOKUP(J547,'volume holds'!X:X,'volume holds'!M:M)</f>
        <v>0</v>
      </c>
      <c r="J547" s="636" t="s">
        <v>458</v>
      </c>
      <c r="K547">
        <v>10093</v>
      </c>
    </row>
    <row r="548" spans="1:11">
      <c r="A548">
        <v>70005</v>
      </c>
      <c r="B548" s="46" t="str">
        <f t="shared" si="20"/>
        <v>BP.VG.00039-10093</v>
      </c>
      <c r="C548">
        <f t="shared" si="19"/>
        <v>0</v>
      </c>
      <c r="D548">
        <v>70005</v>
      </c>
      <c r="E548">
        <f>_xlfn.XLOOKUP(J548,'volume holds'!X:X,'volume holds'!C:C)</f>
        <v>305</v>
      </c>
      <c r="H548">
        <f>_xlfn.XLOOKUP(J548,'volume holds'!X:X,'volume holds'!M:M)</f>
        <v>0</v>
      </c>
      <c r="J548" s="636" t="s">
        <v>460</v>
      </c>
      <c r="K548">
        <v>10093</v>
      </c>
    </row>
    <row r="549" spans="1:11">
      <c r="A549">
        <v>70005</v>
      </c>
      <c r="B549" s="46" t="str">
        <f t="shared" si="20"/>
        <v>BP.VG.00040-10093</v>
      </c>
      <c r="C549">
        <f t="shared" si="19"/>
        <v>0</v>
      </c>
      <c r="D549">
        <v>70005</v>
      </c>
      <c r="E549">
        <f>_xlfn.XLOOKUP(J549,'volume holds'!X:X,'volume holds'!C:C)</f>
        <v>267</v>
      </c>
      <c r="H549">
        <f>_xlfn.XLOOKUP(J549,'volume holds'!X:X,'volume holds'!M:M)</f>
        <v>0</v>
      </c>
      <c r="J549" s="636" t="s">
        <v>462</v>
      </c>
      <c r="K549">
        <v>10093</v>
      </c>
    </row>
    <row r="550" spans="1:11">
      <c r="A550">
        <v>70005</v>
      </c>
      <c r="B550" s="46" t="str">
        <f t="shared" si="20"/>
        <v>BP.VG.00041-10093</v>
      </c>
      <c r="C550">
        <f t="shared" si="19"/>
        <v>0</v>
      </c>
      <c r="D550">
        <v>70005</v>
      </c>
      <c r="E550">
        <f>_xlfn.XLOOKUP(J550,'volume holds'!X:X,'volume holds'!C:C)</f>
        <v>565</v>
      </c>
      <c r="H550">
        <f>_xlfn.XLOOKUP(J550,'volume holds'!X:X,'volume holds'!M:M)</f>
        <v>0</v>
      </c>
      <c r="J550" s="636" t="s">
        <v>448</v>
      </c>
      <c r="K550">
        <v>10093</v>
      </c>
    </row>
    <row r="551" spans="1:11">
      <c r="A551">
        <v>70005</v>
      </c>
      <c r="B551" s="46" t="str">
        <f t="shared" si="20"/>
        <v>BP.VG.00042-10093</v>
      </c>
      <c r="C551">
        <f t="shared" si="19"/>
        <v>0</v>
      </c>
      <c r="D551">
        <v>70005</v>
      </c>
      <c r="E551">
        <f>_xlfn.XLOOKUP(J551,'volume holds'!X:X,'volume holds'!C:C)</f>
        <v>487</v>
      </c>
      <c r="H551">
        <f>_xlfn.XLOOKUP(J551,'volume holds'!X:X,'volume holds'!M:M)</f>
        <v>0</v>
      </c>
      <c r="J551" s="636" t="s">
        <v>450</v>
      </c>
      <c r="K551">
        <v>10093</v>
      </c>
    </row>
    <row r="552" spans="1:11">
      <c r="A552">
        <v>70005</v>
      </c>
      <c r="B552" s="46" t="str">
        <f t="shared" si="20"/>
        <v>BP.VG.00043-10093</v>
      </c>
      <c r="C552">
        <f t="shared" si="19"/>
        <v>0</v>
      </c>
      <c r="D552">
        <v>70005</v>
      </c>
      <c r="E552">
        <f>_xlfn.XLOOKUP(J552,'volume holds'!X:X,'volume holds'!C:C)</f>
        <v>565</v>
      </c>
      <c r="H552">
        <f>_xlfn.XLOOKUP(J552,'volume holds'!X:X,'volume holds'!M:M)</f>
        <v>0</v>
      </c>
      <c r="J552" s="636" t="s">
        <v>452</v>
      </c>
      <c r="K552">
        <v>10093</v>
      </c>
    </row>
    <row r="553" spans="1:11">
      <c r="A553">
        <v>70005</v>
      </c>
      <c r="B553" s="46" t="str">
        <f t="shared" si="20"/>
        <v>BP.VG.00044-10093</v>
      </c>
      <c r="C553">
        <f t="shared" si="19"/>
        <v>0</v>
      </c>
      <c r="D553">
        <v>70005</v>
      </c>
      <c r="E553">
        <f>_xlfn.XLOOKUP(J553,'volume holds'!X:X,'volume holds'!C:C)</f>
        <v>487</v>
      </c>
      <c r="H553">
        <f>_xlfn.XLOOKUP(J553,'volume holds'!X:X,'volume holds'!M:M)</f>
        <v>0</v>
      </c>
      <c r="J553" s="636" t="s">
        <v>454</v>
      </c>
      <c r="K553">
        <v>10093</v>
      </c>
    </row>
    <row r="554" spans="1:11">
      <c r="A554">
        <v>70005</v>
      </c>
      <c r="B554" s="46" t="str">
        <f t="shared" si="20"/>
        <v>BP.VG.00045-10140</v>
      </c>
      <c r="C554">
        <f t="shared" si="19"/>
        <v>0</v>
      </c>
      <c r="D554">
        <v>70005</v>
      </c>
      <c r="E554">
        <f>_xlfn.XLOOKUP(J554,'volume holds'!X:X,'volume holds'!C:C)</f>
        <v>530</v>
      </c>
      <c r="H554">
        <f>_xlfn.XLOOKUP(J554,'volume holds'!X:X,'volume holds'!M:M)</f>
        <v>0</v>
      </c>
      <c r="J554" s="636" t="s">
        <v>488</v>
      </c>
      <c r="K554">
        <v>10140</v>
      </c>
    </row>
    <row r="555" spans="1:11">
      <c r="A555">
        <v>70005</v>
      </c>
      <c r="B555" s="46" t="str">
        <f t="shared" si="20"/>
        <v>BP.VG.00046-10140</v>
      </c>
      <c r="C555">
        <f t="shared" si="19"/>
        <v>0</v>
      </c>
      <c r="D555">
        <v>70005</v>
      </c>
      <c r="E555">
        <f>_xlfn.XLOOKUP(J555,'volume holds'!X:X,'volume holds'!C:C)</f>
        <v>456</v>
      </c>
      <c r="H555">
        <f>_xlfn.XLOOKUP(J555,'volume holds'!X:X,'volume holds'!M:M)</f>
        <v>0</v>
      </c>
      <c r="J555" s="636" t="s">
        <v>489</v>
      </c>
      <c r="K555">
        <v>10140</v>
      </c>
    </row>
    <row r="556" spans="1:11">
      <c r="A556">
        <v>70005</v>
      </c>
      <c r="B556" s="46" t="str">
        <f t="shared" si="20"/>
        <v>BP.VG.00047-10140</v>
      </c>
      <c r="C556">
        <f t="shared" si="19"/>
        <v>0</v>
      </c>
      <c r="D556">
        <v>70005</v>
      </c>
      <c r="E556">
        <f>_xlfn.XLOOKUP(J556,'volume holds'!X:X,'volume holds'!C:C)</f>
        <v>530</v>
      </c>
      <c r="H556">
        <f>_xlfn.XLOOKUP(J556,'volume holds'!X:X,'volume holds'!M:M)</f>
        <v>0</v>
      </c>
      <c r="J556" s="636" t="s">
        <v>490</v>
      </c>
      <c r="K556">
        <v>10140</v>
      </c>
    </row>
    <row r="557" spans="1:11">
      <c r="A557">
        <v>70005</v>
      </c>
      <c r="B557" s="46" t="str">
        <f t="shared" si="20"/>
        <v>BP.VG.00048-10140</v>
      </c>
      <c r="C557">
        <f t="shared" si="19"/>
        <v>0</v>
      </c>
      <c r="D557">
        <v>70005</v>
      </c>
      <c r="E557">
        <f>_xlfn.XLOOKUP(J557,'volume holds'!X:X,'volume holds'!C:C)</f>
        <v>456</v>
      </c>
      <c r="H557">
        <f>_xlfn.XLOOKUP(J557,'volume holds'!X:X,'volume holds'!M:M)</f>
        <v>0</v>
      </c>
      <c r="J557" s="636" t="s">
        <v>491</v>
      </c>
      <c r="K557">
        <v>10140</v>
      </c>
    </row>
    <row r="558" spans="1:11">
      <c r="A558">
        <v>70005</v>
      </c>
      <c r="B558" s="46" t="str">
        <f t="shared" si="20"/>
        <v>BP.VG.00049-10140</v>
      </c>
      <c r="C558">
        <f t="shared" si="19"/>
        <v>0</v>
      </c>
      <c r="D558">
        <v>70005</v>
      </c>
      <c r="E558">
        <f>_xlfn.XLOOKUP(J558,'volume holds'!X:X,'volume holds'!C:C)</f>
        <v>1035</v>
      </c>
      <c r="H558">
        <f>_xlfn.XLOOKUP(J558,'volume holds'!X:X,'volume holds'!M:M)</f>
        <v>0</v>
      </c>
      <c r="J558" s="636" t="s">
        <v>484</v>
      </c>
      <c r="K558">
        <v>10140</v>
      </c>
    </row>
    <row r="559" spans="1:11">
      <c r="A559">
        <v>70005</v>
      </c>
      <c r="B559" s="46" t="str">
        <f t="shared" si="20"/>
        <v>BP.VG.00050-10140</v>
      </c>
      <c r="C559">
        <f t="shared" si="19"/>
        <v>0</v>
      </c>
      <c r="D559">
        <v>70005</v>
      </c>
      <c r="E559">
        <f>_xlfn.XLOOKUP(J559,'volume holds'!X:X,'volume holds'!C:C)</f>
        <v>877</v>
      </c>
      <c r="H559">
        <f>_xlfn.XLOOKUP(J559,'volume holds'!X:X,'volume holds'!M:M)</f>
        <v>0</v>
      </c>
      <c r="J559" s="636" t="s">
        <v>485</v>
      </c>
      <c r="K559">
        <v>10140</v>
      </c>
    </row>
    <row r="560" spans="1:11">
      <c r="A560">
        <v>70005</v>
      </c>
      <c r="B560" s="46" t="str">
        <f t="shared" si="20"/>
        <v>BP.VG.00051-10140</v>
      </c>
      <c r="C560">
        <f t="shared" si="19"/>
        <v>0</v>
      </c>
      <c r="D560">
        <v>70005</v>
      </c>
      <c r="E560">
        <f>_xlfn.XLOOKUP(J560,'volume holds'!X:X,'volume holds'!C:C)</f>
        <v>1035</v>
      </c>
      <c r="H560">
        <f>_xlfn.XLOOKUP(J560,'volume holds'!X:X,'volume holds'!M:M)</f>
        <v>0</v>
      </c>
      <c r="J560" s="636" t="s">
        <v>486</v>
      </c>
      <c r="K560">
        <v>10140</v>
      </c>
    </row>
    <row r="561" spans="1:11">
      <c r="A561">
        <v>70005</v>
      </c>
      <c r="B561" s="46" t="str">
        <f t="shared" si="20"/>
        <v>BP.VG.00052-10140</v>
      </c>
      <c r="C561">
        <f t="shared" si="19"/>
        <v>0</v>
      </c>
      <c r="D561">
        <v>70005</v>
      </c>
      <c r="E561">
        <f>_xlfn.XLOOKUP(J561,'volume holds'!X:X,'volume holds'!C:C)</f>
        <v>877</v>
      </c>
      <c r="H561">
        <f>_xlfn.XLOOKUP(J561,'volume holds'!X:X,'volume holds'!M:M)</f>
        <v>0</v>
      </c>
      <c r="J561" s="636" t="s">
        <v>487</v>
      </c>
      <c r="K561">
        <v>10140</v>
      </c>
    </row>
    <row r="562" spans="1:11">
      <c r="A562">
        <v>70005</v>
      </c>
      <c r="B562" s="46" t="str">
        <f t="shared" si="20"/>
        <v>BP.VG.00007-10092</v>
      </c>
      <c r="C562">
        <f t="shared" si="19"/>
        <v>0</v>
      </c>
      <c r="D562">
        <v>70005</v>
      </c>
      <c r="E562">
        <f>_xlfn.XLOOKUP(J562,'volume holds'!X:X,'volume holds'!C:C)</f>
        <v>477</v>
      </c>
      <c r="H562">
        <f>_xlfn.XLOOKUP(J562,'volume holds'!X:X,'volume holds'!N:N)</f>
        <v>0</v>
      </c>
      <c r="J562" s="636" t="s">
        <v>422</v>
      </c>
      <c r="K562">
        <v>10092</v>
      </c>
    </row>
    <row r="563" spans="1:11">
      <c r="A563">
        <v>70005</v>
      </c>
      <c r="B563" s="46" t="str">
        <f t="shared" si="20"/>
        <v>BP.VG.00008-10092</v>
      </c>
      <c r="C563">
        <f t="shared" si="19"/>
        <v>0</v>
      </c>
      <c r="D563">
        <v>70005</v>
      </c>
      <c r="E563">
        <f>_xlfn.XLOOKUP(J563,'volume holds'!X:X,'volume holds'!C:C)</f>
        <v>477</v>
      </c>
      <c r="H563">
        <f>_xlfn.XLOOKUP(J563,'volume holds'!X:X,'volume holds'!N:N)</f>
        <v>0</v>
      </c>
      <c r="J563" s="636" t="s">
        <v>424</v>
      </c>
      <c r="K563">
        <v>10092</v>
      </c>
    </row>
    <row r="564" spans="1:11">
      <c r="A564">
        <v>70005</v>
      </c>
      <c r="B564" s="46" t="str">
        <f t="shared" si="20"/>
        <v>BP.VG.00005-10092</v>
      </c>
      <c r="C564">
        <f t="shared" si="19"/>
        <v>0</v>
      </c>
      <c r="D564">
        <v>70005</v>
      </c>
      <c r="E564">
        <f>_xlfn.XLOOKUP(J564,'volume holds'!X:X,'volume holds'!C:C)</f>
        <v>187</v>
      </c>
      <c r="H564">
        <f>_xlfn.XLOOKUP(J564,'volume holds'!X:X,'volume holds'!N:N)</f>
        <v>0</v>
      </c>
      <c r="J564" s="636" t="s">
        <v>426</v>
      </c>
      <c r="K564">
        <v>10092</v>
      </c>
    </row>
    <row r="565" spans="1:11">
      <c r="A565">
        <v>70005</v>
      </c>
      <c r="B565" s="46" t="str">
        <f t="shared" si="20"/>
        <v>BP.VG.00006-10092</v>
      </c>
      <c r="C565">
        <f t="shared" si="19"/>
        <v>0</v>
      </c>
      <c r="D565">
        <v>70005</v>
      </c>
      <c r="E565">
        <f>_xlfn.XLOOKUP(J565,'volume holds'!X:X,'volume holds'!C:C)</f>
        <v>187</v>
      </c>
      <c r="H565">
        <f>_xlfn.XLOOKUP(J565,'volume holds'!X:X,'volume holds'!N:N)</f>
        <v>0</v>
      </c>
      <c r="J565" s="636" t="s">
        <v>428</v>
      </c>
      <c r="K565">
        <v>10092</v>
      </c>
    </row>
    <row r="566" spans="1:11">
      <c r="A566">
        <v>70005</v>
      </c>
      <c r="B566" s="46" t="str">
        <f t="shared" si="20"/>
        <v>BP.VG.00003-10092</v>
      </c>
      <c r="C566">
        <f t="shared" si="19"/>
        <v>0</v>
      </c>
      <c r="D566">
        <v>70005</v>
      </c>
      <c r="E566">
        <f>_xlfn.XLOOKUP(J566,'volume holds'!X:X,'volume holds'!C:C)</f>
        <v>468</v>
      </c>
      <c r="H566">
        <f>_xlfn.XLOOKUP(J566,'volume holds'!X:X,'volume holds'!N:N)</f>
        <v>0</v>
      </c>
      <c r="J566" s="636" t="s">
        <v>430</v>
      </c>
      <c r="K566">
        <v>10092</v>
      </c>
    </row>
    <row r="567" spans="1:11">
      <c r="A567">
        <v>70005</v>
      </c>
      <c r="B567" s="46" t="str">
        <f t="shared" si="20"/>
        <v>BP.VG.00004-10092</v>
      </c>
      <c r="C567">
        <f t="shared" si="19"/>
        <v>0</v>
      </c>
      <c r="D567">
        <v>70005</v>
      </c>
      <c r="E567">
        <f>_xlfn.XLOOKUP(J567,'volume holds'!X:X,'volume holds'!C:C)</f>
        <v>468</v>
      </c>
      <c r="H567">
        <f>_xlfn.XLOOKUP(J567,'volume holds'!X:X,'volume holds'!N:N)</f>
        <v>0</v>
      </c>
      <c r="J567" s="636" t="s">
        <v>432</v>
      </c>
      <c r="K567">
        <v>10092</v>
      </c>
    </row>
    <row r="568" spans="1:11">
      <c r="A568">
        <v>70005</v>
      </c>
      <c r="B568" s="46" t="str">
        <f t="shared" si="20"/>
        <v>BP.VG.00001-10092</v>
      </c>
      <c r="C568">
        <f t="shared" si="19"/>
        <v>0</v>
      </c>
      <c r="D568">
        <v>70005</v>
      </c>
      <c r="E568">
        <f>_xlfn.XLOOKUP(J568,'volume holds'!X:X,'volume holds'!C:C)</f>
        <v>195</v>
      </c>
      <c r="H568">
        <f>_xlfn.XLOOKUP(J568,'volume holds'!X:X,'volume holds'!N:N)</f>
        <v>0</v>
      </c>
      <c r="J568" s="636" t="s">
        <v>434</v>
      </c>
      <c r="K568">
        <v>10092</v>
      </c>
    </row>
    <row r="569" spans="1:11">
      <c r="A569">
        <v>70005</v>
      </c>
      <c r="B569" s="46" t="str">
        <f t="shared" si="20"/>
        <v>BP.VG.00002-10092</v>
      </c>
      <c r="C569">
        <f t="shared" si="19"/>
        <v>0</v>
      </c>
      <c r="D569">
        <v>70005</v>
      </c>
      <c r="E569">
        <f>_xlfn.XLOOKUP(J569,'volume holds'!X:X,'volume holds'!C:C)</f>
        <v>195</v>
      </c>
      <c r="H569">
        <f>_xlfn.XLOOKUP(J569,'volume holds'!X:X,'volume holds'!N:N)</f>
        <v>0</v>
      </c>
      <c r="J569" s="636" t="s">
        <v>436</v>
      </c>
      <c r="K569">
        <v>10092</v>
      </c>
    </row>
    <row r="570" spans="1:11">
      <c r="A570">
        <v>70005</v>
      </c>
      <c r="B570" s="46" t="str">
        <f t="shared" si="20"/>
        <v>BP.VG.00009-10092</v>
      </c>
      <c r="C570">
        <f t="shared" si="19"/>
        <v>0</v>
      </c>
      <c r="D570">
        <v>70005</v>
      </c>
      <c r="E570">
        <f>_xlfn.XLOOKUP(J570,'volume holds'!X:X,'volume holds'!C:C)</f>
        <v>136</v>
      </c>
      <c r="H570">
        <f>_xlfn.XLOOKUP(J570,'volume holds'!X:X,'volume holds'!N:N)</f>
        <v>0</v>
      </c>
      <c r="J570" s="636" t="s">
        <v>464</v>
      </c>
      <c r="K570">
        <v>10092</v>
      </c>
    </row>
    <row r="571" spans="1:11">
      <c r="A571">
        <v>70005</v>
      </c>
      <c r="B571" s="46" t="str">
        <f t="shared" si="20"/>
        <v>BP.VG.00011-10092</v>
      </c>
      <c r="C571">
        <f t="shared" si="19"/>
        <v>0</v>
      </c>
      <c r="D571">
        <v>70005</v>
      </c>
      <c r="E571">
        <f>_xlfn.XLOOKUP(J571,'volume holds'!X:X,'volume holds'!C:C)</f>
        <v>118</v>
      </c>
      <c r="H571">
        <f>_xlfn.XLOOKUP(J571,'volume holds'!X:X,'volume holds'!N:N)</f>
        <v>0</v>
      </c>
      <c r="J571" s="636" t="s">
        <v>466</v>
      </c>
      <c r="K571">
        <v>10092</v>
      </c>
    </row>
    <row r="572" spans="1:11">
      <c r="A572">
        <v>70005</v>
      </c>
      <c r="B572" s="46" t="str">
        <f t="shared" si="20"/>
        <v>BP.VG.00013-10092</v>
      </c>
      <c r="C572">
        <f t="shared" si="19"/>
        <v>0</v>
      </c>
      <c r="D572">
        <v>70005</v>
      </c>
      <c r="E572">
        <f>_xlfn.XLOOKUP(J572,'volume holds'!X:X,'volume holds'!C:C)</f>
        <v>210</v>
      </c>
      <c r="H572">
        <f>_xlfn.XLOOKUP(J572,'volume holds'!X:X,'volume holds'!N:N)</f>
        <v>0</v>
      </c>
      <c r="J572" s="636" t="s">
        <v>468</v>
      </c>
      <c r="K572">
        <v>10092</v>
      </c>
    </row>
    <row r="573" spans="1:11">
      <c r="A573">
        <v>70005</v>
      </c>
      <c r="B573" s="46" t="str">
        <f t="shared" si="20"/>
        <v>BP.VG.00010-10092</v>
      </c>
      <c r="C573">
        <f t="shared" si="19"/>
        <v>0</v>
      </c>
      <c r="D573">
        <v>70005</v>
      </c>
      <c r="E573">
        <f>_xlfn.XLOOKUP(J573,'volume holds'!X:X,'volume holds'!C:C)</f>
        <v>136</v>
      </c>
      <c r="H573">
        <f>_xlfn.XLOOKUP(J573,'volume holds'!X:X,'volume holds'!N:N)</f>
        <v>0</v>
      </c>
      <c r="J573" s="636" t="s">
        <v>470</v>
      </c>
      <c r="K573">
        <v>10092</v>
      </c>
    </row>
    <row r="574" spans="1:11">
      <c r="A574">
        <v>70005</v>
      </c>
      <c r="B574" s="46" t="str">
        <f t="shared" si="20"/>
        <v>BP.VG.00012-10092</v>
      </c>
      <c r="C574">
        <f t="shared" si="19"/>
        <v>0</v>
      </c>
      <c r="D574">
        <v>70005</v>
      </c>
      <c r="E574">
        <f>_xlfn.XLOOKUP(J574,'volume holds'!X:X,'volume holds'!C:C)</f>
        <v>118</v>
      </c>
      <c r="H574">
        <f>_xlfn.XLOOKUP(J574,'volume holds'!X:X,'volume holds'!N:N)</f>
        <v>0</v>
      </c>
      <c r="J574" s="636" t="s">
        <v>472</v>
      </c>
      <c r="K574">
        <v>10092</v>
      </c>
    </row>
    <row r="575" spans="1:11">
      <c r="A575">
        <v>70005</v>
      </c>
      <c r="B575" s="46" t="str">
        <f t="shared" si="20"/>
        <v>BP.VG.00014-10092</v>
      </c>
      <c r="C575">
        <f t="shared" si="19"/>
        <v>0</v>
      </c>
      <c r="D575">
        <v>70005</v>
      </c>
      <c r="E575">
        <f>_xlfn.XLOOKUP(J575,'volume holds'!X:X,'volume holds'!C:C)</f>
        <v>210</v>
      </c>
      <c r="H575">
        <f>_xlfn.XLOOKUP(J575,'volume holds'!X:X,'volume holds'!N:N)</f>
        <v>0</v>
      </c>
      <c r="J575" s="636" t="s">
        <v>474</v>
      </c>
      <c r="K575">
        <v>10092</v>
      </c>
    </row>
    <row r="576" spans="1:11">
      <c r="A576">
        <v>70005</v>
      </c>
      <c r="B576" s="46" t="str">
        <f t="shared" si="20"/>
        <v>BP.VG.00015-10092</v>
      </c>
      <c r="C576">
        <f t="shared" si="19"/>
        <v>0</v>
      </c>
      <c r="D576">
        <v>70005</v>
      </c>
      <c r="E576">
        <f>_xlfn.XLOOKUP(J576,'volume holds'!X:X,'volume holds'!C:C)</f>
        <v>128</v>
      </c>
      <c r="H576">
        <f>_xlfn.XLOOKUP(J576,'volume holds'!X:X,'volume holds'!N:N)</f>
        <v>0</v>
      </c>
      <c r="J576" s="636" t="s">
        <v>476</v>
      </c>
      <c r="K576">
        <v>10092</v>
      </c>
    </row>
    <row r="577" spans="1:11">
      <c r="A577">
        <v>70005</v>
      </c>
      <c r="B577" s="46" t="str">
        <f t="shared" si="20"/>
        <v>BP.VG.00016-10092</v>
      </c>
      <c r="C577">
        <f t="shared" si="19"/>
        <v>0</v>
      </c>
      <c r="D577">
        <v>70005</v>
      </c>
      <c r="E577">
        <f>_xlfn.XLOOKUP(J577,'volume holds'!X:X,'volume holds'!C:C)</f>
        <v>128</v>
      </c>
      <c r="H577">
        <f>_xlfn.XLOOKUP(J577,'volume holds'!X:X,'volume holds'!N:N)</f>
        <v>0</v>
      </c>
      <c r="J577" s="636" t="s">
        <v>478</v>
      </c>
      <c r="K577">
        <v>10092</v>
      </c>
    </row>
    <row r="578" spans="1:11">
      <c r="A578">
        <v>70005</v>
      </c>
      <c r="B578" s="46" t="str">
        <f t="shared" si="20"/>
        <v>BP.VG.00017-10092</v>
      </c>
      <c r="C578">
        <f t="shared" ref="C578:C641" si="21">SUM(G578:H578)</f>
        <v>0</v>
      </c>
      <c r="D578">
        <v>70005</v>
      </c>
      <c r="E578">
        <f>_xlfn.XLOOKUP(J578,'volume holds'!X:X,'volume holds'!C:C)</f>
        <v>197</v>
      </c>
      <c r="H578">
        <f>_xlfn.XLOOKUP(J578,'volume holds'!X:X,'volume holds'!N:N)</f>
        <v>0</v>
      </c>
      <c r="J578" s="636" t="s">
        <v>480</v>
      </c>
      <c r="K578">
        <v>10092</v>
      </c>
    </row>
    <row r="579" spans="1:11">
      <c r="A579">
        <v>70005</v>
      </c>
      <c r="B579" s="46" t="str">
        <f t="shared" si="20"/>
        <v>BP.VG.00018-10092</v>
      </c>
      <c r="C579">
        <f t="shared" si="21"/>
        <v>0</v>
      </c>
      <c r="D579">
        <v>70005</v>
      </c>
      <c r="E579">
        <f>_xlfn.XLOOKUP(J579,'volume holds'!X:X,'volume holds'!C:C)</f>
        <v>308</v>
      </c>
      <c r="H579">
        <f>_xlfn.XLOOKUP(J579,'volume holds'!X:X,'volume holds'!N:N)</f>
        <v>0</v>
      </c>
      <c r="J579" s="636" t="s">
        <v>482</v>
      </c>
      <c r="K579">
        <v>10092</v>
      </c>
    </row>
    <row r="580" spans="1:11">
      <c r="A580">
        <v>70005</v>
      </c>
      <c r="B580" s="46" t="str">
        <f t="shared" si="20"/>
        <v>BP.VG.00025-10132</v>
      </c>
      <c r="C580">
        <f t="shared" si="21"/>
        <v>0</v>
      </c>
      <c r="D580">
        <v>70005</v>
      </c>
      <c r="E580">
        <f>_xlfn.XLOOKUP(J580,'volume holds'!X:X,'volume holds'!C:C)</f>
        <v>766</v>
      </c>
      <c r="H580">
        <f>_xlfn.XLOOKUP(J580,'volume holds'!X:X,'volume holds'!N:N)</f>
        <v>0</v>
      </c>
      <c r="J580" s="636" t="s">
        <v>438</v>
      </c>
      <c r="K580">
        <v>10132</v>
      </c>
    </row>
    <row r="581" spans="1:11">
      <c r="A581">
        <v>70005</v>
      </c>
      <c r="B581" s="46" t="str">
        <f t="shared" si="20"/>
        <v>BP.VG.00026-10132</v>
      </c>
      <c r="C581">
        <f t="shared" si="21"/>
        <v>0</v>
      </c>
      <c r="D581">
        <v>70005</v>
      </c>
      <c r="E581">
        <f>_xlfn.XLOOKUP(J581,'volume holds'!X:X,'volume holds'!C:C)</f>
        <v>766</v>
      </c>
      <c r="H581">
        <f>_xlfn.XLOOKUP(J581,'volume holds'!X:X,'volume holds'!N:N)</f>
        <v>0</v>
      </c>
      <c r="J581" s="636" t="s">
        <v>439</v>
      </c>
      <c r="K581">
        <v>10132</v>
      </c>
    </row>
    <row r="582" spans="1:11">
      <c r="A582">
        <v>70005</v>
      </c>
      <c r="B582" s="46" t="str">
        <f t="shared" si="20"/>
        <v>BP.VG.00023-10132</v>
      </c>
      <c r="C582">
        <f t="shared" si="21"/>
        <v>0</v>
      </c>
      <c r="D582">
        <v>70005</v>
      </c>
      <c r="E582">
        <f>_xlfn.XLOOKUP(J582,'volume holds'!X:X,'volume holds'!C:C)</f>
        <v>259</v>
      </c>
      <c r="H582">
        <f>_xlfn.XLOOKUP(J582,'volume holds'!X:X,'volume holds'!N:N)</f>
        <v>0</v>
      </c>
      <c r="J582" s="636" t="s">
        <v>440</v>
      </c>
      <c r="K582">
        <v>10132</v>
      </c>
    </row>
    <row r="583" spans="1:11">
      <c r="A583">
        <v>70005</v>
      </c>
      <c r="B583" s="46" t="str">
        <f t="shared" si="20"/>
        <v>BP.VG.00024-10132</v>
      </c>
      <c r="C583">
        <f t="shared" si="21"/>
        <v>0</v>
      </c>
      <c r="D583">
        <v>70005</v>
      </c>
      <c r="E583">
        <f>_xlfn.XLOOKUP(J583,'volume holds'!X:X,'volume holds'!C:C)</f>
        <v>259</v>
      </c>
      <c r="H583">
        <f>_xlfn.XLOOKUP(J583,'volume holds'!X:X,'volume holds'!N:N)</f>
        <v>0</v>
      </c>
      <c r="J583" s="636" t="s">
        <v>441</v>
      </c>
      <c r="K583">
        <v>10132</v>
      </c>
    </row>
    <row r="584" spans="1:11">
      <c r="A584">
        <v>70005</v>
      </c>
      <c r="B584" s="46" t="str">
        <f t="shared" si="20"/>
        <v>BP.VG.00021-10132</v>
      </c>
      <c r="C584">
        <f t="shared" si="21"/>
        <v>0</v>
      </c>
      <c r="D584">
        <v>70005</v>
      </c>
      <c r="E584">
        <f>_xlfn.XLOOKUP(J584,'volume holds'!X:X,'volume holds'!C:C)</f>
        <v>746</v>
      </c>
      <c r="H584">
        <f>_xlfn.XLOOKUP(J584,'volume holds'!X:X,'volume holds'!N:N)</f>
        <v>0</v>
      </c>
      <c r="J584" s="636" t="s">
        <v>442</v>
      </c>
      <c r="K584">
        <v>10132</v>
      </c>
    </row>
    <row r="585" spans="1:11">
      <c r="A585">
        <v>70005</v>
      </c>
      <c r="B585" s="46" t="str">
        <f t="shared" si="20"/>
        <v>BP.VG.00022-10132</v>
      </c>
      <c r="C585">
        <f t="shared" si="21"/>
        <v>0</v>
      </c>
      <c r="D585">
        <v>70005</v>
      </c>
      <c r="E585">
        <f>_xlfn.XLOOKUP(J585,'volume holds'!X:X,'volume holds'!C:C)</f>
        <v>746</v>
      </c>
      <c r="H585">
        <f>_xlfn.XLOOKUP(J585,'volume holds'!X:X,'volume holds'!N:N)</f>
        <v>0</v>
      </c>
      <c r="J585" s="636" t="s">
        <v>443</v>
      </c>
      <c r="K585">
        <v>10132</v>
      </c>
    </row>
    <row r="586" spans="1:11">
      <c r="A586">
        <v>70005</v>
      </c>
      <c r="B586" s="46" t="str">
        <f t="shared" si="20"/>
        <v>BP.VG.00019-10132</v>
      </c>
      <c r="C586">
        <f t="shared" si="21"/>
        <v>0</v>
      </c>
      <c r="D586">
        <v>70005</v>
      </c>
      <c r="E586">
        <f>_xlfn.XLOOKUP(J586,'volume holds'!X:X,'volume holds'!C:C)</f>
        <v>263</v>
      </c>
      <c r="H586">
        <f>_xlfn.XLOOKUP(J586,'volume holds'!X:X,'volume holds'!N:N)</f>
        <v>0</v>
      </c>
      <c r="J586" s="636" t="s">
        <v>444</v>
      </c>
      <c r="K586">
        <v>10132</v>
      </c>
    </row>
    <row r="587" spans="1:11">
      <c r="A587">
        <v>70005</v>
      </c>
      <c r="B587" s="46" t="str">
        <f t="shared" si="20"/>
        <v>BP.VG.00020-10132</v>
      </c>
      <c r="C587">
        <f t="shared" si="21"/>
        <v>0</v>
      </c>
      <c r="D587">
        <v>70005</v>
      </c>
      <c r="E587">
        <f>_xlfn.XLOOKUP(J587,'volume holds'!X:X,'volume holds'!C:C)</f>
        <v>263</v>
      </c>
      <c r="H587">
        <f>_xlfn.XLOOKUP(J587,'volume holds'!X:X,'volume holds'!N:N)</f>
        <v>0</v>
      </c>
      <c r="J587" s="636" t="s">
        <v>445</v>
      </c>
      <c r="K587">
        <v>10132</v>
      </c>
    </row>
    <row r="588" spans="1:11">
      <c r="A588">
        <v>70005</v>
      </c>
      <c r="B588" s="46" t="str">
        <f t="shared" si="20"/>
        <v>BP.VG.00027-10132</v>
      </c>
      <c r="C588">
        <f t="shared" si="21"/>
        <v>0</v>
      </c>
      <c r="D588">
        <v>70005</v>
      </c>
      <c r="E588">
        <f>_xlfn.XLOOKUP(J588,'volume holds'!X:X,'volume holds'!C:C)</f>
        <v>212</v>
      </c>
      <c r="H588">
        <f>_xlfn.XLOOKUP(J588,'volume holds'!X:X,'volume holds'!N:N)</f>
        <v>0</v>
      </c>
      <c r="J588" s="636" t="s">
        <v>492</v>
      </c>
      <c r="K588">
        <v>10132</v>
      </c>
    </row>
    <row r="589" spans="1:11">
      <c r="A589">
        <v>70005</v>
      </c>
      <c r="B589" s="46" t="str">
        <f t="shared" si="20"/>
        <v>BP.VG.00029-10132</v>
      </c>
      <c r="C589">
        <f t="shared" si="21"/>
        <v>0</v>
      </c>
      <c r="D589">
        <v>70005</v>
      </c>
      <c r="E589">
        <f>_xlfn.XLOOKUP(J589,'volume holds'!X:X,'volume holds'!C:C)</f>
        <v>178</v>
      </c>
      <c r="H589">
        <f>_xlfn.XLOOKUP(J589,'volume holds'!X:X,'volume holds'!N:N)</f>
        <v>0</v>
      </c>
      <c r="J589" s="636" t="s">
        <v>493</v>
      </c>
      <c r="K589">
        <v>10132</v>
      </c>
    </row>
    <row r="590" spans="1:11">
      <c r="A590">
        <v>70005</v>
      </c>
      <c r="B590" s="46" t="str">
        <f t="shared" si="20"/>
        <v>BP.VG.00031-10132</v>
      </c>
      <c r="C590">
        <f t="shared" si="21"/>
        <v>0</v>
      </c>
      <c r="D590">
        <v>70005</v>
      </c>
      <c r="E590">
        <f>_xlfn.XLOOKUP(J590,'volume holds'!X:X,'volume holds'!C:C)</f>
        <v>319</v>
      </c>
      <c r="H590">
        <f>_xlfn.XLOOKUP(J590,'volume holds'!X:X,'volume holds'!N:N)</f>
        <v>0</v>
      </c>
      <c r="J590" s="636" t="s">
        <v>494</v>
      </c>
      <c r="K590">
        <v>10132</v>
      </c>
    </row>
    <row r="591" spans="1:11">
      <c r="A591">
        <v>70005</v>
      </c>
      <c r="B591" s="46" t="str">
        <f t="shared" si="20"/>
        <v>BP.VG.00028-10132</v>
      </c>
      <c r="C591">
        <f t="shared" si="21"/>
        <v>0</v>
      </c>
      <c r="D591">
        <v>70005</v>
      </c>
      <c r="E591">
        <f>_xlfn.XLOOKUP(J591,'volume holds'!X:X,'volume holds'!C:C)</f>
        <v>212</v>
      </c>
      <c r="H591">
        <f>_xlfn.XLOOKUP(J591,'volume holds'!X:X,'volume holds'!N:N)</f>
        <v>0</v>
      </c>
      <c r="J591" s="636" t="s">
        <v>495</v>
      </c>
      <c r="K591">
        <v>10132</v>
      </c>
    </row>
    <row r="592" spans="1:11">
      <c r="A592">
        <v>70005</v>
      </c>
      <c r="B592" s="46" t="str">
        <f t="shared" si="20"/>
        <v>BP.VG.00030-10132</v>
      </c>
      <c r="C592">
        <f t="shared" si="21"/>
        <v>0</v>
      </c>
      <c r="D592">
        <v>70005</v>
      </c>
      <c r="E592">
        <f>_xlfn.XLOOKUP(J592,'volume holds'!X:X,'volume holds'!C:C)</f>
        <v>178</v>
      </c>
      <c r="H592">
        <f>_xlfn.XLOOKUP(J592,'volume holds'!X:X,'volume holds'!N:N)</f>
        <v>0</v>
      </c>
      <c r="J592" s="636" t="s">
        <v>496</v>
      </c>
      <c r="K592">
        <v>10132</v>
      </c>
    </row>
    <row r="593" spans="1:11">
      <c r="A593">
        <v>70005</v>
      </c>
      <c r="B593" s="46" t="str">
        <f t="shared" si="20"/>
        <v>BP.VG.00032-10132</v>
      </c>
      <c r="C593">
        <f t="shared" si="21"/>
        <v>0</v>
      </c>
      <c r="D593">
        <v>70005</v>
      </c>
      <c r="E593">
        <f>_xlfn.XLOOKUP(J593,'volume holds'!X:X,'volume holds'!C:C)</f>
        <v>319</v>
      </c>
      <c r="H593">
        <f>_xlfn.XLOOKUP(J593,'volume holds'!X:X,'volume holds'!N:N)</f>
        <v>0</v>
      </c>
      <c r="J593" s="636" t="s">
        <v>497</v>
      </c>
      <c r="K593">
        <v>10132</v>
      </c>
    </row>
    <row r="594" spans="1:11">
      <c r="A594">
        <v>70005</v>
      </c>
      <c r="B594" s="46" t="str">
        <f t="shared" ref="B594:B657" si="22">J594&amp;"-"&amp;K594</f>
        <v>BP.VG.00033-10132</v>
      </c>
      <c r="C594">
        <f t="shared" si="21"/>
        <v>0</v>
      </c>
      <c r="D594">
        <v>70005</v>
      </c>
      <c r="E594">
        <f>_xlfn.XLOOKUP(J594,'volume holds'!X:X,'volume holds'!C:C)</f>
        <v>200</v>
      </c>
      <c r="H594">
        <f>_xlfn.XLOOKUP(J594,'volume holds'!X:X,'volume holds'!N:N)</f>
        <v>0</v>
      </c>
      <c r="J594" s="636" t="s">
        <v>498</v>
      </c>
      <c r="K594">
        <v>10132</v>
      </c>
    </row>
    <row r="595" spans="1:11">
      <c r="A595">
        <v>70005</v>
      </c>
      <c r="B595" s="46" t="str">
        <f t="shared" si="22"/>
        <v>BP.VG.00034-10132</v>
      </c>
      <c r="C595">
        <f t="shared" si="21"/>
        <v>0</v>
      </c>
      <c r="D595">
        <v>70005</v>
      </c>
      <c r="E595">
        <f>_xlfn.XLOOKUP(J595,'volume holds'!X:X,'volume holds'!C:C)</f>
        <v>200</v>
      </c>
      <c r="H595">
        <f>_xlfn.XLOOKUP(J595,'volume holds'!X:X,'volume holds'!N:N)</f>
        <v>0</v>
      </c>
      <c r="J595" s="636" t="s">
        <v>499</v>
      </c>
      <c r="K595">
        <v>10132</v>
      </c>
    </row>
    <row r="596" spans="1:11">
      <c r="A596">
        <v>70005</v>
      </c>
      <c r="B596" s="46" t="str">
        <f t="shared" si="22"/>
        <v>BP.VG.00035-10132</v>
      </c>
      <c r="C596">
        <f t="shared" si="21"/>
        <v>0</v>
      </c>
      <c r="D596">
        <v>70005</v>
      </c>
      <c r="E596">
        <f>_xlfn.XLOOKUP(J596,'volume holds'!X:X,'volume holds'!C:C)</f>
        <v>306</v>
      </c>
      <c r="H596">
        <f>_xlfn.XLOOKUP(J596,'volume holds'!X:X,'volume holds'!N:N)</f>
        <v>0</v>
      </c>
      <c r="J596" s="636" t="s">
        <v>500</v>
      </c>
      <c r="K596">
        <v>10132</v>
      </c>
    </row>
    <row r="597" spans="1:11">
      <c r="A597">
        <v>70005</v>
      </c>
      <c r="B597" s="46" t="str">
        <f t="shared" si="22"/>
        <v>BP.VG.00036-10132</v>
      </c>
      <c r="C597">
        <f t="shared" si="21"/>
        <v>0</v>
      </c>
      <c r="D597">
        <v>70005</v>
      </c>
      <c r="E597">
        <f>_xlfn.XLOOKUP(J597,'volume holds'!X:X,'volume holds'!C:C)</f>
        <v>521</v>
      </c>
      <c r="H597">
        <f>_xlfn.XLOOKUP(J597,'volume holds'!X:X,'volume holds'!N:N)</f>
        <v>0</v>
      </c>
      <c r="J597" s="636" t="s">
        <v>501</v>
      </c>
      <c r="K597">
        <v>10132</v>
      </c>
    </row>
    <row r="598" spans="1:11">
      <c r="A598">
        <v>70005</v>
      </c>
      <c r="B598" s="46" t="str">
        <f t="shared" si="22"/>
        <v>BP.VG.00037-10092</v>
      </c>
      <c r="C598">
        <f t="shared" si="21"/>
        <v>0</v>
      </c>
      <c r="D598">
        <v>70005</v>
      </c>
      <c r="E598">
        <f>_xlfn.XLOOKUP(J598,'volume holds'!X:X,'volume holds'!C:C)</f>
        <v>305</v>
      </c>
      <c r="H598">
        <f>_xlfn.XLOOKUP(J598,'volume holds'!X:X,'volume holds'!N:N)</f>
        <v>0</v>
      </c>
      <c r="J598" s="636" t="s">
        <v>456</v>
      </c>
      <c r="K598">
        <v>10092</v>
      </c>
    </row>
    <row r="599" spans="1:11">
      <c r="A599">
        <v>70005</v>
      </c>
      <c r="B599" s="46" t="str">
        <f t="shared" si="22"/>
        <v>BP.VG.00038-10092</v>
      </c>
      <c r="C599">
        <f t="shared" si="21"/>
        <v>0</v>
      </c>
      <c r="D599">
        <v>70005</v>
      </c>
      <c r="E599">
        <f>_xlfn.XLOOKUP(J599,'volume holds'!X:X,'volume holds'!C:C)</f>
        <v>267</v>
      </c>
      <c r="H599">
        <f>_xlfn.XLOOKUP(J599,'volume holds'!X:X,'volume holds'!N:N)</f>
        <v>0</v>
      </c>
      <c r="J599" s="636" t="s">
        <v>458</v>
      </c>
      <c r="K599">
        <v>10092</v>
      </c>
    </row>
    <row r="600" spans="1:11">
      <c r="A600">
        <v>70005</v>
      </c>
      <c r="B600" s="46" t="str">
        <f t="shared" si="22"/>
        <v>BP.VG.00039-10092</v>
      </c>
      <c r="C600">
        <f t="shared" si="21"/>
        <v>0</v>
      </c>
      <c r="D600">
        <v>70005</v>
      </c>
      <c r="E600">
        <f>_xlfn.XLOOKUP(J600,'volume holds'!X:X,'volume holds'!C:C)</f>
        <v>305</v>
      </c>
      <c r="H600">
        <f>_xlfn.XLOOKUP(J600,'volume holds'!X:X,'volume holds'!N:N)</f>
        <v>0</v>
      </c>
      <c r="J600" s="636" t="s">
        <v>460</v>
      </c>
      <c r="K600">
        <v>10092</v>
      </c>
    </row>
    <row r="601" spans="1:11">
      <c r="A601">
        <v>70005</v>
      </c>
      <c r="B601" s="46" t="str">
        <f t="shared" si="22"/>
        <v>BP.VG.00040-10092</v>
      </c>
      <c r="C601">
        <f t="shared" si="21"/>
        <v>0</v>
      </c>
      <c r="D601">
        <v>70005</v>
      </c>
      <c r="E601">
        <f>_xlfn.XLOOKUP(J601,'volume holds'!X:X,'volume holds'!C:C)</f>
        <v>267</v>
      </c>
      <c r="H601">
        <f>_xlfn.XLOOKUP(J601,'volume holds'!X:X,'volume holds'!N:N)</f>
        <v>0</v>
      </c>
      <c r="J601" s="636" t="s">
        <v>462</v>
      </c>
      <c r="K601">
        <v>10092</v>
      </c>
    </row>
    <row r="602" spans="1:11">
      <c r="A602">
        <v>70005</v>
      </c>
      <c r="B602" s="46" t="str">
        <f t="shared" si="22"/>
        <v>BP.VG.00041-10092</v>
      </c>
      <c r="C602">
        <f t="shared" si="21"/>
        <v>0</v>
      </c>
      <c r="D602">
        <v>70005</v>
      </c>
      <c r="E602">
        <f>_xlfn.XLOOKUP(J602,'volume holds'!X:X,'volume holds'!C:C)</f>
        <v>565</v>
      </c>
      <c r="H602">
        <f>_xlfn.XLOOKUP(J602,'volume holds'!X:X,'volume holds'!N:N)</f>
        <v>0</v>
      </c>
      <c r="J602" s="636" t="s">
        <v>448</v>
      </c>
      <c r="K602">
        <v>10092</v>
      </c>
    </row>
    <row r="603" spans="1:11">
      <c r="A603">
        <v>70005</v>
      </c>
      <c r="B603" s="46" t="str">
        <f t="shared" si="22"/>
        <v>BP.VG.00042-10092</v>
      </c>
      <c r="C603">
        <f t="shared" si="21"/>
        <v>0</v>
      </c>
      <c r="D603">
        <v>70005</v>
      </c>
      <c r="E603">
        <f>_xlfn.XLOOKUP(J603,'volume holds'!X:X,'volume holds'!C:C)</f>
        <v>487</v>
      </c>
      <c r="H603">
        <f>_xlfn.XLOOKUP(J603,'volume holds'!X:X,'volume holds'!N:N)</f>
        <v>0</v>
      </c>
      <c r="J603" s="636" t="s">
        <v>450</v>
      </c>
      <c r="K603">
        <v>10092</v>
      </c>
    </row>
    <row r="604" spans="1:11">
      <c r="A604">
        <v>70005</v>
      </c>
      <c r="B604" s="46" t="str">
        <f t="shared" si="22"/>
        <v>BP.VG.00043-10092</v>
      </c>
      <c r="C604">
        <f t="shared" si="21"/>
        <v>0</v>
      </c>
      <c r="D604">
        <v>70005</v>
      </c>
      <c r="E604">
        <f>_xlfn.XLOOKUP(J604,'volume holds'!X:X,'volume holds'!C:C)</f>
        <v>565</v>
      </c>
      <c r="H604">
        <f>_xlfn.XLOOKUP(J604,'volume holds'!X:X,'volume holds'!N:N)</f>
        <v>0</v>
      </c>
      <c r="J604" s="636" t="s">
        <v>452</v>
      </c>
      <c r="K604">
        <v>10092</v>
      </c>
    </row>
    <row r="605" spans="1:11">
      <c r="A605">
        <v>70005</v>
      </c>
      <c r="B605" s="46" t="str">
        <f t="shared" si="22"/>
        <v>BP.VG.00044-10092</v>
      </c>
      <c r="C605">
        <f t="shared" si="21"/>
        <v>0</v>
      </c>
      <c r="D605">
        <v>70005</v>
      </c>
      <c r="E605">
        <f>_xlfn.XLOOKUP(J605,'volume holds'!X:X,'volume holds'!C:C)</f>
        <v>487</v>
      </c>
      <c r="H605">
        <f>_xlfn.XLOOKUP(J605,'volume holds'!X:X,'volume holds'!N:N)</f>
        <v>0</v>
      </c>
      <c r="J605" s="636" t="s">
        <v>454</v>
      </c>
      <c r="K605">
        <v>10092</v>
      </c>
    </row>
    <row r="606" spans="1:11">
      <c r="A606">
        <v>70005</v>
      </c>
      <c r="B606" s="46" t="str">
        <f t="shared" si="22"/>
        <v>BP.VG.00045-10132</v>
      </c>
      <c r="C606">
        <f t="shared" si="21"/>
        <v>0</v>
      </c>
      <c r="D606">
        <v>70005</v>
      </c>
      <c r="E606">
        <f>_xlfn.XLOOKUP(J606,'volume holds'!X:X,'volume holds'!C:C)</f>
        <v>530</v>
      </c>
      <c r="H606">
        <f>_xlfn.XLOOKUP(J606,'volume holds'!X:X,'volume holds'!N:N)</f>
        <v>0</v>
      </c>
      <c r="J606" s="636" t="s">
        <v>488</v>
      </c>
      <c r="K606">
        <v>10132</v>
      </c>
    </row>
    <row r="607" spans="1:11">
      <c r="A607">
        <v>70005</v>
      </c>
      <c r="B607" s="46" t="str">
        <f t="shared" si="22"/>
        <v>BP.VG.00046-10132</v>
      </c>
      <c r="C607">
        <f t="shared" si="21"/>
        <v>0</v>
      </c>
      <c r="D607">
        <v>70005</v>
      </c>
      <c r="E607">
        <f>_xlfn.XLOOKUP(J607,'volume holds'!X:X,'volume holds'!C:C)</f>
        <v>456</v>
      </c>
      <c r="H607">
        <f>_xlfn.XLOOKUP(J607,'volume holds'!X:X,'volume holds'!N:N)</f>
        <v>0</v>
      </c>
      <c r="J607" s="636" t="s">
        <v>489</v>
      </c>
      <c r="K607">
        <v>10132</v>
      </c>
    </row>
    <row r="608" spans="1:11">
      <c r="A608">
        <v>70005</v>
      </c>
      <c r="B608" s="46" t="str">
        <f t="shared" si="22"/>
        <v>BP.VG.00047-10132</v>
      </c>
      <c r="C608">
        <f t="shared" si="21"/>
        <v>0</v>
      </c>
      <c r="D608">
        <v>70005</v>
      </c>
      <c r="E608">
        <f>_xlfn.XLOOKUP(J608,'volume holds'!X:X,'volume holds'!C:C)</f>
        <v>530</v>
      </c>
      <c r="H608">
        <f>_xlfn.XLOOKUP(J608,'volume holds'!X:X,'volume holds'!N:N)</f>
        <v>0</v>
      </c>
      <c r="J608" s="636" t="s">
        <v>490</v>
      </c>
      <c r="K608">
        <v>10132</v>
      </c>
    </row>
    <row r="609" spans="1:11">
      <c r="A609">
        <v>70005</v>
      </c>
      <c r="B609" s="46" t="str">
        <f t="shared" si="22"/>
        <v>BP.VG.00048-10132</v>
      </c>
      <c r="C609">
        <f t="shared" si="21"/>
        <v>0</v>
      </c>
      <c r="D609">
        <v>70005</v>
      </c>
      <c r="E609">
        <f>_xlfn.XLOOKUP(J609,'volume holds'!X:X,'volume holds'!C:C)</f>
        <v>456</v>
      </c>
      <c r="H609">
        <f>_xlfn.XLOOKUP(J609,'volume holds'!X:X,'volume holds'!N:N)</f>
        <v>0</v>
      </c>
      <c r="J609" s="636" t="s">
        <v>491</v>
      </c>
      <c r="K609">
        <v>10132</v>
      </c>
    </row>
    <row r="610" spans="1:11">
      <c r="A610">
        <v>70005</v>
      </c>
      <c r="B610" s="46" t="str">
        <f t="shared" si="22"/>
        <v>BP.VG.00049-10132</v>
      </c>
      <c r="C610">
        <f t="shared" si="21"/>
        <v>0</v>
      </c>
      <c r="D610">
        <v>70005</v>
      </c>
      <c r="E610">
        <f>_xlfn.XLOOKUP(J610,'volume holds'!X:X,'volume holds'!C:C)</f>
        <v>1035</v>
      </c>
      <c r="H610">
        <f>_xlfn.XLOOKUP(J610,'volume holds'!X:X,'volume holds'!N:N)</f>
        <v>0</v>
      </c>
      <c r="J610" s="636" t="s">
        <v>484</v>
      </c>
      <c r="K610">
        <v>10132</v>
      </c>
    </row>
    <row r="611" spans="1:11">
      <c r="A611">
        <v>70005</v>
      </c>
      <c r="B611" s="46" t="str">
        <f t="shared" si="22"/>
        <v>BP.VG.00050-10132</v>
      </c>
      <c r="C611">
        <f t="shared" si="21"/>
        <v>0</v>
      </c>
      <c r="D611">
        <v>70005</v>
      </c>
      <c r="E611">
        <f>_xlfn.XLOOKUP(J611,'volume holds'!X:X,'volume holds'!C:C)</f>
        <v>877</v>
      </c>
      <c r="H611">
        <f>_xlfn.XLOOKUP(J611,'volume holds'!X:X,'volume holds'!N:N)</f>
        <v>0</v>
      </c>
      <c r="J611" s="636" t="s">
        <v>485</v>
      </c>
      <c r="K611">
        <v>10132</v>
      </c>
    </row>
    <row r="612" spans="1:11">
      <c r="A612">
        <v>70005</v>
      </c>
      <c r="B612" s="46" t="str">
        <f t="shared" si="22"/>
        <v>BP.VG.00051-10132</v>
      </c>
      <c r="C612">
        <f t="shared" si="21"/>
        <v>0</v>
      </c>
      <c r="D612">
        <v>70005</v>
      </c>
      <c r="E612">
        <f>_xlfn.XLOOKUP(J612,'volume holds'!X:X,'volume holds'!C:C)</f>
        <v>1035</v>
      </c>
      <c r="H612">
        <f>_xlfn.XLOOKUP(J612,'volume holds'!X:X,'volume holds'!N:N)</f>
        <v>0</v>
      </c>
      <c r="J612" s="636" t="s">
        <v>486</v>
      </c>
      <c r="K612">
        <v>10132</v>
      </c>
    </row>
    <row r="613" spans="1:11">
      <c r="A613">
        <v>70005</v>
      </c>
      <c r="B613" s="46" t="str">
        <f t="shared" si="22"/>
        <v>BP.VG.00052-10132</v>
      </c>
      <c r="C613">
        <f t="shared" si="21"/>
        <v>0</v>
      </c>
      <c r="D613">
        <v>70005</v>
      </c>
      <c r="E613">
        <f>_xlfn.XLOOKUP(J613,'volume holds'!X:X,'volume holds'!C:C)</f>
        <v>877</v>
      </c>
      <c r="H613">
        <f>_xlfn.XLOOKUP(J613,'volume holds'!X:X,'volume holds'!N:N)</f>
        <v>0</v>
      </c>
      <c r="J613" s="636" t="s">
        <v>487</v>
      </c>
      <c r="K613">
        <v>10132</v>
      </c>
    </row>
    <row r="614" spans="1:11">
      <c r="A614">
        <v>70005</v>
      </c>
      <c r="B614" s="46" t="str">
        <f t="shared" si="22"/>
        <v>BP.VG.00007-10094</v>
      </c>
      <c r="C614">
        <f t="shared" si="21"/>
        <v>0</v>
      </c>
      <c r="D614">
        <v>70005</v>
      </c>
      <c r="E614">
        <f>_xlfn.XLOOKUP(J614,'volume holds'!X:X,'volume holds'!C:C)</f>
        <v>477</v>
      </c>
      <c r="H614">
        <f>_xlfn.XLOOKUP(J614,'volume holds'!X:X,'volume holds'!O:O)</f>
        <v>0</v>
      </c>
      <c r="J614" s="636" t="s">
        <v>422</v>
      </c>
      <c r="K614">
        <v>10094</v>
      </c>
    </row>
    <row r="615" spans="1:11">
      <c r="A615">
        <v>70005</v>
      </c>
      <c r="B615" s="46" t="str">
        <f t="shared" si="22"/>
        <v>BP.VG.00008-10094</v>
      </c>
      <c r="C615">
        <f t="shared" si="21"/>
        <v>0</v>
      </c>
      <c r="D615">
        <v>70005</v>
      </c>
      <c r="E615">
        <f>_xlfn.XLOOKUP(J615,'volume holds'!X:X,'volume holds'!C:C)</f>
        <v>477</v>
      </c>
      <c r="H615">
        <f>_xlfn.XLOOKUP(J615,'volume holds'!X:X,'volume holds'!O:O)</f>
        <v>0</v>
      </c>
      <c r="J615" s="636" t="s">
        <v>424</v>
      </c>
      <c r="K615">
        <v>10094</v>
      </c>
    </row>
    <row r="616" spans="1:11">
      <c r="A616">
        <v>70005</v>
      </c>
      <c r="B616" s="46" t="str">
        <f t="shared" si="22"/>
        <v>BP.VG.00005-10094</v>
      </c>
      <c r="C616">
        <f t="shared" si="21"/>
        <v>0</v>
      </c>
      <c r="D616">
        <v>70005</v>
      </c>
      <c r="E616">
        <f>_xlfn.XLOOKUP(J616,'volume holds'!X:X,'volume holds'!C:C)</f>
        <v>187</v>
      </c>
      <c r="H616">
        <f>_xlfn.XLOOKUP(J616,'volume holds'!X:X,'volume holds'!O:O)</f>
        <v>0</v>
      </c>
      <c r="J616" s="636" t="s">
        <v>426</v>
      </c>
      <c r="K616">
        <v>10094</v>
      </c>
    </row>
    <row r="617" spans="1:11">
      <c r="A617">
        <v>70005</v>
      </c>
      <c r="B617" s="46" t="str">
        <f t="shared" si="22"/>
        <v>BP.VG.00006-10094</v>
      </c>
      <c r="C617">
        <f t="shared" si="21"/>
        <v>0</v>
      </c>
      <c r="D617">
        <v>70005</v>
      </c>
      <c r="E617">
        <f>_xlfn.XLOOKUP(J617,'volume holds'!X:X,'volume holds'!C:C)</f>
        <v>187</v>
      </c>
      <c r="H617">
        <f>_xlfn.XLOOKUP(J617,'volume holds'!X:X,'volume holds'!O:O)</f>
        <v>0</v>
      </c>
      <c r="J617" s="636" t="s">
        <v>428</v>
      </c>
      <c r="K617">
        <v>10094</v>
      </c>
    </row>
    <row r="618" spans="1:11">
      <c r="A618">
        <v>70005</v>
      </c>
      <c r="B618" s="46" t="str">
        <f t="shared" si="22"/>
        <v>BP.VG.00003-10094</v>
      </c>
      <c r="C618">
        <f t="shared" si="21"/>
        <v>0</v>
      </c>
      <c r="D618">
        <v>70005</v>
      </c>
      <c r="E618">
        <f>_xlfn.XLOOKUP(J618,'volume holds'!X:X,'volume holds'!C:C)</f>
        <v>468</v>
      </c>
      <c r="H618">
        <f>_xlfn.XLOOKUP(J618,'volume holds'!X:X,'volume holds'!O:O)</f>
        <v>0</v>
      </c>
      <c r="J618" s="636" t="s">
        <v>430</v>
      </c>
      <c r="K618">
        <v>10094</v>
      </c>
    </row>
    <row r="619" spans="1:11">
      <c r="A619">
        <v>70005</v>
      </c>
      <c r="B619" s="46" t="str">
        <f t="shared" si="22"/>
        <v>BP.VG.00004-10094</v>
      </c>
      <c r="C619">
        <f t="shared" si="21"/>
        <v>0</v>
      </c>
      <c r="D619">
        <v>70005</v>
      </c>
      <c r="E619">
        <f>_xlfn.XLOOKUP(J619,'volume holds'!X:X,'volume holds'!C:C)</f>
        <v>468</v>
      </c>
      <c r="H619">
        <f>_xlfn.XLOOKUP(J619,'volume holds'!X:X,'volume holds'!O:O)</f>
        <v>0</v>
      </c>
      <c r="J619" s="636" t="s">
        <v>432</v>
      </c>
      <c r="K619">
        <v>10094</v>
      </c>
    </row>
    <row r="620" spans="1:11">
      <c r="A620">
        <v>70005</v>
      </c>
      <c r="B620" s="46" t="str">
        <f t="shared" si="22"/>
        <v>BP.VG.00001-10094</v>
      </c>
      <c r="C620">
        <f t="shared" si="21"/>
        <v>0</v>
      </c>
      <c r="D620">
        <v>70005</v>
      </c>
      <c r="E620">
        <f>_xlfn.XLOOKUP(J620,'volume holds'!X:X,'volume holds'!C:C)</f>
        <v>195</v>
      </c>
      <c r="H620">
        <f>_xlfn.XLOOKUP(J620,'volume holds'!X:X,'volume holds'!O:O)</f>
        <v>0</v>
      </c>
      <c r="J620" s="636" t="s">
        <v>434</v>
      </c>
      <c r="K620">
        <v>10094</v>
      </c>
    </row>
    <row r="621" spans="1:11">
      <c r="A621">
        <v>70005</v>
      </c>
      <c r="B621" s="46" t="str">
        <f t="shared" si="22"/>
        <v>BP.VG.00002-10094</v>
      </c>
      <c r="C621">
        <f t="shared" si="21"/>
        <v>0</v>
      </c>
      <c r="D621">
        <v>70005</v>
      </c>
      <c r="E621">
        <f>_xlfn.XLOOKUP(J621,'volume holds'!X:X,'volume holds'!C:C)</f>
        <v>195</v>
      </c>
      <c r="H621">
        <f>_xlfn.XLOOKUP(J621,'volume holds'!X:X,'volume holds'!O:O)</f>
        <v>0</v>
      </c>
      <c r="J621" s="636" t="s">
        <v>436</v>
      </c>
      <c r="K621">
        <v>10094</v>
      </c>
    </row>
    <row r="622" spans="1:11">
      <c r="A622">
        <v>70005</v>
      </c>
      <c r="B622" s="46" t="str">
        <f t="shared" si="22"/>
        <v>BP.VG.00009-10094</v>
      </c>
      <c r="C622">
        <f t="shared" si="21"/>
        <v>0</v>
      </c>
      <c r="D622">
        <v>70005</v>
      </c>
      <c r="E622">
        <f>_xlfn.XLOOKUP(J622,'volume holds'!X:X,'volume holds'!C:C)</f>
        <v>136</v>
      </c>
      <c r="H622">
        <f>_xlfn.XLOOKUP(J622,'volume holds'!X:X,'volume holds'!O:O)</f>
        <v>0</v>
      </c>
      <c r="J622" s="636" t="s">
        <v>464</v>
      </c>
      <c r="K622">
        <v>10094</v>
      </c>
    </row>
    <row r="623" spans="1:11">
      <c r="A623">
        <v>70005</v>
      </c>
      <c r="B623" s="46" t="str">
        <f t="shared" si="22"/>
        <v>BP.VG.00011-10094</v>
      </c>
      <c r="C623">
        <f t="shared" si="21"/>
        <v>0</v>
      </c>
      <c r="D623">
        <v>70005</v>
      </c>
      <c r="E623">
        <f>_xlfn.XLOOKUP(J623,'volume holds'!X:X,'volume holds'!C:C)</f>
        <v>118</v>
      </c>
      <c r="H623">
        <f>_xlfn.XLOOKUP(J623,'volume holds'!X:X,'volume holds'!O:O)</f>
        <v>0</v>
      </c>
      <c r="J623" s="636" t="s">
        <v>466</v>
      </c>
      <c r="K623">
        <v>10094</v>
      </c>
    </row>
    <row r="624" spans="1:11">
      <c r="A624">
        <v>70005</v>
      </c>
      <c r="B624" s="46" t="str">
        <f t="shared" si="22"/>
        <v>BP.VG.00013-10094</v>
      </c>
      <c r="C624">
        <f t="shared" si="21"/>
        <v>0</v>
      </c>
      <c r="D624">
        <v>70005</v>
      </c>
      <c r="E624">
        <f>_xlfn.XLOOKUP(J624,'volume holds'!X:X,'volume holds'!C:C)</f>
        <v>210</v>
      </c>
      <c r="H624">
        <f>_xlfn.XLOOKUP(J624,'volume holds'!X:X,'volume holds'!O:O)</f>
        <v>0</v>
      </c>
      <c r="J624" s="636" t="s">
        <v>468</v>
      </c>
      <c r="K624">
        <v>10094</v>
      </c>
    </row>
    <row r="625" spans="1:11">
      <c r="A625">
        <v>70005</v>
      </c>
      <c r="B625" s="46" t="str">
        <f t="shared" si="22"/>
        <v>BP.VG.00010-10094</v>
      </c>
      <c r="C625">
        <f t="shared" si="21"/>
        <v>0</v>
      </c>
      <c r="D625">
        <v>70005</v>
      </c>
      <c r="E625">
        <f>_xlfn.XLOOKUP(J625,'volume holds'!X:X,'volume holds'!C:C)</f>
        <v>136</v>
      </c>
      <c r="H625">
        <f>_xlfn.XLOOKUP(J625,'volume holds'!X:X,'volume holds'!O:O)</f>
        <v>0</v>
      </c>
      <c r="J625" s="636" t="s">
        <v>470</v>
      </c>
      <c r="K625">
        <v>10094</v>
      </c>
    </row>
    <row r="626" spans="1:11">
      <c r="A626">
        <v>70005</v>
      </c>
      <c r="B626" s="46" t="str">
        <f t="shared" si="22"/>
        <v>BP.VG.00012-10094</v>
      </c>
      <c r="C626">
        <f t="shared" si="21"/>
        <v>0</v>
      </c>
      <c r="D626">
        <v>70005</v>
      </c>
      <c r="E626">
        <f>_xlfn.XLOOKUP(J626,'volume holds'!X:X,'volume holds'!C:C)</f>
        <v>118</v>
      </c>
      <c r="H626">
        <f>_xlfn.XLOOKUP(J626,'volume holds'!X:X,'volume holds'!O:O)</f>
        <v>0</v>
      </c>
      <c r="J626" s="636" t="s">
        <v>472</v>
      </c>
      <c r="K626">
        <v>10094</v>
      </c>
    </row>
    <row r="627" spans="1:11">
      <c r="A627">
        <v>70005</v>
      </c>
      <c r="B627" s="46" t="str">
        <f t="shared" si="22"/>
        <v>BP.VG.00014-10094</v>
      </c>
      <c r="C627">
        <f t="shared" si="21"/>
        <v>0</v>
      </c>
      <c r="D627">
        <v>70005</v>
      </c>
      <c r="E627">
        <f>_xlfn.XLOOKUP(J627,'volume holds'!X:X,'volume holds'!C:C)</f>
        <v>210</v>
      </c>
      <c r="H627">
        <f>_xlfn.XLOOKUP(J627,'volume holds'!X:X,'volume holds'!O:O)</f>
        <v>0</v>
      </c>
      <c r="J627" s="636" t="s">
        <v>474</v>
      </c>
      <c r="K627">
        <v>10094</v>
      </c>
    </row>
    <row r="628" spans="1:11">
      <c r="A628">
        <v>70005</v>
      </c>
      <c r="B628" s="46" t="str">
        <f t="shared" si="22"/>
        <v>BP.VG.00015-10094</v>
      </c>
      <c r="C628">
        <f t="shared" si="21"/>
        <v>0</v>
      </c>
      <c r="D628">
        <v>70005</v>
      </c>
      <c r="E628">
        <f>_xlfn.XLOOKUP(J628,'volume holds'!X:X,'volume holds'!C:C)</f>
        <v>128</v>
      </c>
      <c r="H628">
        <f>_xlfn.XLOOKUP(J628,'volume holds'!X:X,'volume holds'!O:O)</f>
        <v>0</v>
      </c>
      <c r="J628" s="636" t="s">
        <v>476</v>
      </c>
      <c r="K628">
        <v>10094</v>
      </c>
    </row>
    <row r="629" spans="1:11">
      <c r="A629">
        <v>70005</v>
      </c>
      <c r="B629" s="46" t="str">
        <f t="shared" si="22"/>
        <v>BP.VG.00016-10094</v>
      </c>
      <c r="C629">
        <f t="shared" si="21"/>
        <v>0</v>
      </c>
      <c r="D629">
        <v>70005</v>
      </c>
      <c r="E629">
        <f>_xlfn.XLOOKUP(J629,'volume holds'!X:X,'volume holds'!C:C)</f>
        <v>128</v>
      </c>
      <c r="H629">
        <f>_xlfn.XLOOKUP(J629,'volume holds'!X:X,'volume holds'!O:O)</f>
        <v>0</v>
      </c>
      <c r="J629" s="636" t="s">
        <v>478</v>
      </c>
      <c r="K629">
        <v>10094</v>
      </c>
    </row>
    <row r="630" spans="1:11">
      <c r="A630">
        <v>70005</v>
      </c>
      <c r="B630" s="46" t="str">
        <f t="shared" si="22"/>
        <v>BP.VG.00017-10094</v>
      </c>
      <c r="C630">
        <f t="shared" si="21"/>
        <v>0</v>
      </c>
      <c r="D630">
        <v>70005</v>
      </c>
      <c r="E630">
        <f>_xlfn.XLOOKUP(J630,'volume holds'!X:X,'volume holds'!C:C)</f>
        <v>197</v>
      </c>
      <c r="H630">
        <f>_xlfn.XLOOKUP(J630,'volume holds'!X:X,'volume holds'!O:O)</f>
        <v>0</v>
      </c>
      <c r="J630" s="636" t="s">
        <v>480</v>
      </c>
      <c r="K630">
        <v>10094</v>
      </c>
    </row>
    <row r="631" spans="1:11">
      <c r="A631">
        <v>70005</v>
      </c>
      <c r="B631" s="46" t="str">
        <f t="shared" si="22"/>
        <v>BP.VG.00018-10094</v>
      </c>
      <c r="C631">
        <f t="shared" si="21"/>
        <v>0</v>
      </c>
      <c r="D631">
        <v>70005</v>
      </c>
      <c r="E631">
        <f>_xlfn.XLOOKUP(J631,'volume holds'!X:X,'volume holds'!C:C)</f>
        <v>308</v>
      </c>
      <c r="H631">
        <f>_xlfn.XLOOKUP(J631,'volume holds'!X:X,'volume holds'!O:O)</f>
        <v>0</v>
      </c>
      <c r="J631" s="636" t="s">
        <v>482</v>
      </c>
      <c r="K631">
        <v>10094</v>
      </c>
    </row>
    <row r="632" spans="1:11">
      <c r="A632">
        <v>70005</v>
      </c>
      <c r="B632" s="46" t="str">
        <f t="shared" si="22"/>
        <v>BP.VG.00025-10133</v>
      </c>
      <c r="C632">
        <f t="shared" si="21"/>
        <v>0</v>
      </c>
      <c r="D632">
        <v>70005</v>
      </c>
      <c r="E632">
        <f>_xlfn.XLOOKUP(J632,'volume holds'!X:X,'volume holds'!C:C)</f>
        <v>766</v>
      </c>
      <c r="H632">
        <f>_xlfn.XLOOKUP(J632,'volume holds'!X:X,'volume holds'!O:O)</f>
        <v>0</v>
      </c>
      <c r="J632" s="636" t="s">
        <v>438</v>
      </c>
      <c r="K632">
        <v>10133</v>
      </c>
    </row>
    <row r="633" spans="1:11">
      <c r="A633">
        <v>70005</v>
      </c>
      <c r="B633" s="46" t="str">
        <f t="shared" si="22"/>
        <v>BP.VG.00026-10133</v>
      </c>
      <c r="C633">
        <f t="shared" si="21"/>
        <v>0</v>
      </c>
      <c r="D633">
        <v>70005</v>
      </c>
      <c r="E633">
        <f>_xlfn.XLOOKUP(J633,'volume holds'!X:X,'volume holds'!C:C)</f>
        <v>766</v>
      </c>
      <c r="H633">
        <f>_xlfn.XLOOKUP(J633,'volume holds'!X:X,'volume holds'!O:O)</f>
        <v>0</v>
      </c>
      <c r="J633" s="636" t="s">
        <v>439</v>
      </c>
      <c r="K633">
        <v>10133</v>
      </c>
    </row>
    <row r="634" spans="1:11">
      <c r="A634">
        <v>70005</v>
      </c>
      <c r="B634" s="46" t="str">
        <f t="shared" si="22"/>
        <v>BP.VG.00023-10133</v>
      </c>
      <c r="C634">
        <f t="shared" si="21"/>
        <v>0</v>
      </c>
      <c r="D634">
        <v>70005</v>
      </c>
      <c r="E634">
        <f>_xlfn.XLOOKUP(J634,'volume holds'!X:X,'volume holds'!C:C)</f>
        <v>259</v>
      </c>
      <c r="H634">
        <f>_xlfn.XLOOKUP(J634,'volume holds'!X:X,'volume holds'!O:O)</f>
        <v>0</v>
      </c>
      <c r="J634" s="636" t="s">
        <v>440</v>
      </c>
      <c r="K634">
        <v>10133</v>
      </c>
    </row>
    <row r="635" spans="1:11">
      <c r="A635">
        <v>70005</v>
      </c>
      <c r="B635" s="46" t="str">
        <f t="shared" si="22"/>
        <v>BP.VG.00024-10133</v>
      </c>
      <c r="C635">
        <f t="shared" si="21"/>
        <v>0</v>
      </c>
      <c r="D635">
        <v>70005</v>
      </c>
      <c r="E635">
        <f>_xlfn.XLOOKUP(J635,'volume holds'!X:X,'volume holds'!C:C)</f>
        <v>259</v>
      </c>
      <c r="H635">
        <f>_xlfn.XLOOKUP(J635,'volume holds'!X:X,'volume holds'!O:O)</f>
        <v>0</v>
      </c>
      <c r="J635" s="636" t="s">
        <v>441</v>
      </c>
      <c r="K635">
        <v>10133</v>
      </c>
    </row>
    <row r="636" spans="1:11">
      <c r="A636">
        <v>70005</v>
      </c>
      <c r="B636" s="46" t="str">
        <f t="shared" si="22"/>
        <v>BP.VG.00021-10133</v>
      </c>
      <c r="C636">
        <f t="shared" si="21"/>
        <v>0</v>
      </c>
      <c r="D636">
        <v>70005</v>
      </c>
      <c r="E636">
        <f>_xlfn.XLOOKUP(J636,'volume holds'!X:X,'volume holds'!C:C)</f>
        <v>746</v>
      </c>
      <c r="H636">
        <f>_xlfn.XLOOKUP(J636,'volume holds'!X:X,'volume holds'!O:O)</f>
        <v>0</v>
      </c>
      <c r="J636" s="636" t="s">
        <v>442</v>
      </c>
      <c r="K636">
        <v>10133</v>
      </c>
    </row>
    <row r="637" spans="1:11">
      <c r="A637">
        <v>70005</v>
      </c>
      <c r="B637" s="46" t="str">
        <f t="shared" si="22"/>
        <v>BP.VG.00022-10133</v>
      </c>
      <c r="C637">
        <f t="shared" si="21"/>
        <v>0</v>
      </c>
      <c r="D637">
        <v>70005</v>
      </c>
      <c r="E637">
        <f>_xlfn.XLOOKUP(J637,'volume holds'!X:X,'volume holds'!C:C)</f>
        <v>746</v>
      </c>
      <c r="H637">
        <f>_xlfn.XLOOKUP(J637,'volume holds'!X:X,'volume holds'!O:O)</f>
        <v>0</v>
      </c>
      <c r="J637" s="636" t="s">
        <v>443</v>
      </c>
      <c r="K637">
        <v>10133</v>
      </c>
    </row>
    <row r="638" spans="1:11">
      <c r="A638">
        <v>70005</v>
      </c>
      <c r="B638" s="46" t="str">
        <f t="shared" si="22"/>
        <v>BP.VG.00019-10133</v>
      </c>
      <c r="C638">
        <f t="shared" si="21"/>
        <v>0</v>
      </c>
      <c r="D638">
        <v>70005</v>
      </c>
      <c r="E638">
        <f>_xlfn.XLOOKUP(J638,'volume holds'!X:X,'volume holds'!C:C)</f>
        <v>263</v>
      </c>
      <c r="H638">
        <f>_xlfn.XLOOKUP(J638,'volume holds'!X:X,'volume holds'!O:O)</f>
        <v>0</v>
      </c>
      <c r="J638" s="636" t="s">
        <v>444</v>
      </c>
      <c r="K638">
        <v>10133</v>
      </c>
    </row>
    <row r="639" spans="1:11">
      <c r="A639">
        <v>70005</v>
      </c>
      <c r="B639" s="46" t="str">
        <f t="shared" si="22"/>
        <v>BP.VG.00020-10133</v>
      </c>
      <c r="C639">
        <f t="shared" si="21"/>
        <v>0</v>
      </c>
      <c r="D639">
        <v>70005</v>
      </c>
      <c r="E639">
        <f>_xlfn.XLOOKUP(J639,'volume holds'!X:X,'volume holds'!C:C)</f>
        <v>263</v>
      </c>
      <c r="H639">
        <f>_xlfn.XLOOKUP(J639,'volume holds'!X:X,'volume holds'!O:O)</f>
        <v>0</v>
      </c>
      <c r="J639" s="636" t="s">
        <v>445</v>
      </c>
      <c r="K639">
        <v>10133</v>
      </c>
    </row>
    <row r="640" spans="1:11">
      <c r="A640">
        <v>70005</v>
      </c>
      <c r="B640" s="46" t="str">
        <f t="shared" si="22"/>
        <v>BP.VG.00027-10133</v>
      </c>
      <c r="C640">
        <f t="shared" si="21"/>
        <v>0</v>
      </c>
      <c r="D640">
        <v>70005</v>
      </c>
      <c r="E640">
        <f>_xlfn.XLOOKUP(J640,'volume holds'!X:X,'volume holds'!C:C)</f>
        <v>212</v>
      </c>
      <c r="H640">
        <f>_xlfn.XLOOKUP(J640,'volume holds'!X:X,'volume holds'!O:O)</f>
        <v>0</v>
      </c>
      <c r="J640" s="636" t="s">
        <v>492</v>
      </c>
      <c r="K640">
        <v>10133</v>
      </c>
    </row>
    <row r="641" spans="1:11">
      <c r="A641">
        <v>70005</v>
      </c>
      <c r="B641" s="46" t="str">
        <f t="shared" si="22"/>
        <v>BP.VG.00029-10133</v>
      </c>
      <c r="C641">
        <f t="shared" si="21"/>
        <v>0</v>
      </c>
      <c r="D641">
        <v>70005</v>
      </c>
      <c r="E641">
        <f>_xlfn.XLOOKUP(J641,'volume holds'!X:X,'volume holds'!C:C)</f>
        <v>178</v>
      </c>
      <c r="H641">
        <f>_xlfn.XLOOKUP(J641,'volume holds'!X:X,'volume holds'!O:O)</f>
        <v>0</v>
      </c>
      <c r="J641" s="636" t="s">
        <v>493</v>
      </c>
      <c r="K641">
        <v>10133</v>
      </c>
    </row>
    <row r="642" spans="1:11">
      <c r="A642">
        <v>70005</v>
      </c>
      <c r="B642" s="46" t="str">
        <f t="shared" si="22"/>
        <v>BP.VG.00031-10133</v>
      </c>
      <c r="C642">
        <f t="shared" ref="C642:C705" si="23">SUM(G642:H642)</f>
        <v>0</v>
      </c>
      <c r="D642">
        <v>70005</v>
      </c>
      <c r="E642">
        <f>_xlfn.XLOOKUP(J642,'volume holds'!X:X,'volume holds'!C:C)</f>
        <v>319</v>
      </c>
      <c r="H642">
        <f>_xlfn.XLOOKUP(J642,'volume holds'!X:X,'volume holds'!O:O)</f>
        <v>0</v>
      </c>
      <c r="J642" s="636" t="s">
        <v>494</v>
      </c>
      <c r="K642">
        <v>10133</v>
      </c>
    </row>
    <row r="643" spans="1:11">
      <c r="A643">
        <v>70005</v>
      </c>
      <c r="B643" s="46" t="str">
        <f t="shared" si="22"/>
        <v>BP.VG.00028-10133</v>
      </c>
      <c r="C643">
        <f t="shared" si="23"/>
        <v>0</v>
      </c>
      <c r="D643">
        <v>70005</v>
      </c>
      <c r="E643">
        <f>_xlfn.XLOOKUP(J643,'volume holds'!X:X,'volume holds'!C:C)</f>
        <v>212</v>
      </c>
      <c r="H643">
        <f>_xlfn.XLOOKUP(J643,'volume holds'!X:X,'volume holds'!O:O)</f>
        <v>0</v>
      </c>
      <c r="J643" s="636" t="s">
        <v>495</v>
      </c>
      <c r="K643">
        <v>10133</v>
      </c>
    </row>
    <row r="644" spans="1:11">
      <c r="A644">
        <v>70005</v>
      </c>
      <c r="B644" s="46" t="str">
        <f t="shared" si="22"/>
        <v>BP.VG.00030-10133</v>
      </c>
      <c r="C644">
        <f t="shared" si="23"/>
        <v>0</v>
      </c>
      <c r="D644">
        <v>70005</v>
      </c>
      <c r="E644">
        <f>_xlfn.XLOOKUP(J644,'volume holds'!X:X,'volume holds'!C:C)</f>
        <v>178</v>
      </c>
      <c r="H644">
        <f>_xlfn.XLOOKUP(J644,'volume holds'!X:X,'volume holds'!O:O)</f>
        <v>0</v>
      </c>
      <c r="J644" s="636" t="s">
        <v>496</v>
      </c>
      <c r="K644">
        <v>10133</v>
      </c>
    </row>
    <row r="645" spans="1:11">
      <c r="A645">
        <v>70005</v>
      </c>
      <c r="B645" s="46" t="str">
        <f t="shared" si="22"/>
        <v>BP.VG.00032-10133</v>
      </c>
      <c r="C645">
        <f t="shared" si="23"/>
        <v>0</v>
      </c>
      <c r="D645">
        <v>70005</v>
      </c>
      <c r="E645">
        <f>_xlfn.XLOOKUP(J645,'volume holds'!X:X,'volume holds'!C:C)</f>
        <v>319</v>
      </c>
      <c r="H645">
        <f>_xlfn.XLOOKUP(J645,'volume holds'!X:X,'volume holds'!O:O)</f>
        <v>0</v>
      </c>
      <c r="J645" s="636" t="s">
        <v>497</v>
      </c>
      <c r="K645">
        <v>10133</v>
      </c>
    </row>
    <row r="646" spans="1:11">
      <c r="A646">
        <v>70005</v>
      </c>
      <c r="B646" s="46" t="str">
        <f t="shared" si="22"/>
        <v>BP.VG.00033-10133</v>
      </c>
      <c r="C646">
        <f t="shared" si="23"/>
        <v>0</v>
      </c>
      <c r="D646">
        <v>70005</v>
      </c>
      <c r="E646">
        <f>_xlfn.XLOOKUP(J646,'volume holds'!X:X,'volume holds'!C:C)</f>
        <v>200</v>
      </c>
      <c r="H646">
        <f>_xlfn.XLOOKUP(J646,'volume holds'!X:X,'volume holds'!O:O)</f>
        <v>0</v>
      </c>
      <c r="J646" s="636" t="s">
        <v>498</v>
      </c>
      <c r="K646">
        <v>10133</v>
      </c>
    </row>
    <row r="647" spans="1:11">
      <c r="A647">
        <v>70005</v>
      </c>
      <c r="B647" s="46" t="str">
        <f t="shared" si="22"/>
        <v>BP.VG.00034-10133</v>
      </c>
      <c r="C647">
        <f t="shared" si="23"/>
        <v>0</v>
      </c>
      <c r="D647">
        <v>70005</v>
      </c>
      <c r="E647">
        <f>_xlfn.XLOOKUP(J647,'volume holds'!X:X,'volume holds'!C:C)</f>
        <v>200</v>
      </c>
      <c r="H647">
        <f>_xlfn.XLOOKUP(J647,'volume holds'!X:X,'volume holds'!O:O)</f>
        <v>0</v>
      </c>
      <c r="J647" s="636" t="s">
        <v>499</v>
      </c>
      <c r="K647">
        <v>10133</v>
      </c>
    </row>
    <row r="648" spans="1:11">
      <c r="A648">
        <v>70005</v>
      </c>
      <c r="B648" s="46" t="str">
        <f t="shared" si="22"/>
        <v>BP.VG.00035-10133</v>
      </c>
      <c r="C648">
        <f t="shared" si="23"/>
        <v>0</v>
      </c>
      <c r="D648">
        <v>70005</v>
      </c>
      <c r="E648">
        <f>_xlfn.XLOOKUP(J648,'volume holds'!X:X,'volume holds'!C:C)</f>
        <v>306</v>
      </c>
      <c r="H648">
        <f>_xlfn.XLOOKUP(J648,'volume holds'!X:X,'volume holds'!O:O)</f>
        <v>0</v>
      </c>
      <c r="J648" s="636" t="s">
        <v>500</v>
      </c>
      <c r="K648">
        <v>10133</v>
      </c>
    </row>
    <row r="649" spans="1:11">
      <c r="A649">
        <v>70005</v>
      </c>
      <c r="B649" s="46" t="str">
        <f t="shared" si="22"/>
        <v>BP.VG.00036-10133</v>
      </c>
      <c r="C649">
        <f t="shared" si="23"/>
        <v>0</v>
      </c>
      <c r="D649">
        <v>70005</v>
      </c>
      <c r="E649">
        <f>_xlfn.XLOOKUP(J649,'volume holds'!X:X,'volume holds'!C:C)</f>
        <v>521</v>
      </c>
      <c r="H649">
        <f>_xlfn.XLOOKUP(J649,'volume holds'!X:X,'volume holds'!O:O)</f>
        <v>0</v>
      </c>
      <c r="J649" s="636" t="s">
        <v>501</v>
      </c>
      <c r="K649">
        <v>10133</v>
      </c>
    </row>
    <row r="650" spans="1:11">
      <c r="A650">
        <v>70005</v>
      </c>
      <c r="B650" s="46" t="str">
        <f t="shared" si="22"/>
        <v>BP.VG.00037-10094</v>
      </c>
      <c r="C650">
        <f t="shared" si="23"/>
        <v>0</v>
      </c>
      <c r="D650">
        <v>70005</v>
      </c>
      <c r="E650">
        <f>_xlfn.XLOOKUP(J650,'volume holds'!X:X,'volume holds'!C:C)</f>
        <v>305</v>
      </c>
      <c r="H650">
        <f>_xlfn.XLOOKUP(J650,'volume holds'!X:X,'volume holds'!O:O)</f>
        <v>0</v>
      </c>
      <c r="J650" s="636" t="s">
        <v>456</v>
      </c>
      <c r="K650">
        <v>10094</v>
      </c>
    </row>
    <row r="651" spans="1:11">
      <c r="A651">
        <v>70005</v>
      </c>
      <c r="B651" s="46" t="str">
        <f t="shared" si="22"/>
        <v>BP.VG.00038-10094</v>
      </c>
      <c r="C651">
        <f t="shared" si="23"/>
        <v>0</v>
      </c>
      <c r="D651">
        <v>70005</v>
      </c>
      <c r="E651">
        <f>_xlfn.XLOOKUP(J651,'volume holds'!X:X,'volume holds'!C:C)</f>
        <v>267</v>
      </c>
      <c r="H651">
        <f>_xlfn.XLOOKUP(J651,'volume holds'!X:X,'volume holds'!O:O)</f>
        <v>0</v>
      </c>
      <c r="J651" s="636" t="s">
        <v>458</v>
      </c>
      <c r="K651">
        <v>10094</v>
      </c>
    </row>
    <row r="652" spans="1:11">
      <c r="A652">
        <v>70005</v>
      </c>
      <c r="B652" s="46" t="str">
        <f t="shared" si="22"/>
        <v>BP.VG.00039-10094</v>
      </c>
      <c r="C652">
        <f t="shared" si="23"/>
        <v>0</v>
      </c>
      <c r="D652">
        <v>70005</v>
      </c>
      <c r="E652">
        <f>_xlfn.XLOOKUP(J652,'volume holds'!X:X,'volume holds'!C:C)</f>
        <v>305</v>
      </c>
      <c r="H652">
        <f>_xlfn.XLOOKUP(J652,'volume holds'!X:X,'volume holds'!O:O)</f>
        <v>0</v>
      </c>
      <c r="J652" s="636" t="s">
        <v>460</v>
      </c>
      <c r="K652">
        <v>10094</v>
      </c>
    </row>
    <row r="653" spans="1:11">
      <c r="A653">
        <v>70005</v>
      </c>
      <c r="B653" s="46" t="str">
        <f t="shared" si="22"/>
        <v>BP.VG.00040-10094</v>
      </c>
      <c r="C653">
        <f t="shared" si="23"/>
        <v>0</v>
      </c>
      <c r="D653">
        <v>70005</v>
      </c>
      <c r="E653">
        <f>_xlfn.XLOOKUP(J653,'volume holds'!X:X,'volume holds'!C:C)</f>
        <v>267</v>
      </c>
      <c r="H653">
        <f>_xlfn.XLOOKUP(J653,'volume holds'!X:X,'volume holds'!O:O)</f>
        <v>0</v>
      </c>
      <c r="J653" s="636" t="s">
        <v>462</v>
      </c>
      <c r="K653">
        <v>10094</v>
      </c>
    </row>
    <row r="654" spans="1:11">
      <c r="A654">
        <v>70005</v>
      </c>
      <c r="B654" s="46" t="str">
        <f t="shared" si="22"/>
        <v>BP.VG.00041-10094</v>
      </c>
      <c r="C654">
        <f t="shared" si="23"/>
        <v>0</v>
      </c>
      <c r="D654">
        <v>70005</v>
      </c>
      <c r="E654">
        <f>_xlfn.XLOOKUP(J654,'volume holds'!X:X,'volume holds'!C:C)</f>
        <v>565</v>
      </c>
      <c r="H654">
        <f>_xlfn.XLOOKUP(J654,'volume holds'!X:X,'volume holds'!O:O)</f>
        <v>0</v>
      </c>
      <c r="J654" s="636" t="s">
        <v>448</v>
      </c>
      <c r="K654">
        <v>10094</v>
      </c>
    </row>
    <row r="655" spans="1:11">
      <c r="A655">
        <v>70005</v>
      </c>
      <c r="B655" s="46" t="str">
        <f t="shared" si="22"/>
        <v>BP.VG.00042-10094</v>
      </c>
      <c r="C655">
        <f t="shared" si="23"/>
        <v>0</v>
      </c>
      <c r="D655">
        <v>70005</v>
      </c>
      <c r="E655">
        <f>_xlfn.XLOOKUP(J655,'volume holds'!X:X,'volume holds'!C:C)</f>
        <v>487</v>
      </c>
      <c r="H655">
        <f>_xlfn.XLOOKUP(J655,'volume holds'!X:X,'volume holds'!O:O)</f>
        <v>0</v>
      </c>
      <c r="J655" s="636" t="s">
        <v>450</v>
      </c>
      <c r="K655">
        <v>10094</v>
      </c>
    </row>
    <row r="656" spans="1:11">
      <c r="A656">
        <v>70005</v>
      </c>
      <c r="B656" s="46" t="str">
        <f t="shared" si="22"/>
        <v>BP.VG.00043-10094</v>
      </c>
      <c r="C656">
        <f t="shared" si="23"/>
        <v>0</v>
      </c>
      <c r="D656">
        <v>70005</v>
      </c>
      <c r="E656">
        <f>_xlfn.XLOOKUP(J656,'volume holds'!X:X,'volume holds'!C:C)</f>
        <v>565</v>
      </c>
      <c r="H656">
        <f>_xlfn.XLOOKUP(J656,'volume holds'!X:X,'volume holds'!O:O)</f>
        <v>0</v>
      </c>
      <c r="J656" s="636" t="s">
        <v>452</v>
      </c>
      <c r="K656">
        <v>10094</v>
      </c>
    </row>
    <row r="657" spans="1:11">
      <c r="A657">
        <v>70005</v>
      </c>
      <c r="B657" s="46" t="str">
        <f t="shared" si="22"/>
        <v>BP.VG.00044-10094</v>
      </c>
      <c r="C657">
        <f t="shared" si="23"/>
        <v>0</v>
      </c>
      <c r="D657">
        <v>70005</v>
      </c>
      <c r="E657">
        <f>_xlfn.XLOOKUP(J657,'volume holds'!X:X,'volume holds'!C:C)</f>
        <v>487</v>
      </c>
      <c r="H657">
        <f>_xlfn.XLOOKUP(J657,'volume holds'!X:X,'volume holds'!O:O)</f>
        <v>0</v>
      </c>
      <c r="J657" s="636" t="s">
        <v>454</v>
      </c>
      <c r="K657">
        <v>10094</v>
      </c>
    </row>
    <row r="658" spans="1:11">
      <c r="A658">
        <v>70005</v>
      </c>
      <c r="B658" s="46" t="str">
        <f t="shared" ref="B658:B721" si="24">J658&amp;"-"&amp;K658</f>
        <v>BP.VG.00045-10133</v>
      </c>
      <c r="C658">
        <f t="shared" si="23"/>
        <v>0</v>
      </c>
      <c r="D658">
        <v>70005</v>
      </c>
      <c r="E658">
        <f>_xlfn.XLOOKUP(J658,'volume holds'!X:X,'volume holds'!C:C)</f>
        <v>530</v>
      </c>
      <c r="H658">
        <f>_xlfn.XLOOKUP(J658,'volume holds'!X:X,'volume holds'!O:O)</f>
        <v>0</v>
      </c>
      <c r="J658" s="636" t="s">
        <v>488</v>
      </c>
      <c r="K658">
        <v>10133</v>
      </c>
    </row>
    <row r="659" spans="1:11">
      <c r="A659">
        <v>70005</v>
      </c>
      <c r="B659" s="46" t="str">
        <f t="shared" si="24"/>
        <v>BP.VG.00046-10133</v>
      </c>
      <c r="C659">
        <f t="shared" si="23"/>
        <v>0</v>
      </c>
      <c r="D659">
        <v>70005</v>
      </c>
      <c r="E659">
        <f>_xlfn.XLOOKUP(J659,'volume holds'!X:X,'volume holds'!C:C)</f>
        <v>456</v>
      </c>
      <c r="H659">
        <f>_xlfn.XLOOKUP(J659,'volume holds'!X:X,'volume holds'!O:O)</f>
        <v>0</v>
      </c>
      <c r="J659" s="636" t="s">
        <v>489</v>
      </c>
      <c r="K659">
        <v>10133</v>
      </c>
    </row>
    <row r="660" spans="1:11">
      <c r="A660">
        <v>70005</v>
      </c>
      <c r="B660" s="46" t="str">
        <f t="shared" si="24"/>
        <v>BP.VG.00047-10133</v>
      </c>
      <c r="C660">
        <f t="shared" si="23"/>
        <v>0</v>
      </c>
      <c r="D660">
        <v>70005</v>
      </c>
      <c r="E660">
        <f>_xlfn.XLOOKUP(J660,'volume holds'!X:X,'volume holds'!C:C)</f>
        <v>530</v>
      </c>
      <c r="H660">
        <f>_xlfn.XLOOKUP(J660,'volume holds'!X:X,'volume holds'!O:O)</f>
        <v>0</v>
      </c>
      <c r="J660" s="636" t="s">
        <v>490</v>
      </c>
      <c r="K660">
        <v>10133</v>
      </c>
    </row>
    <row r="661" spans="1:11">
      <c r="A661">
        <v>70005</v>
      </c>
      <c r="B661" s="46" t="str">
        <f t="shared" si="24"/>
        <v>BP.VG.00048-10133</v>
      </c>
      <c r="C661">
        <f t="shared" si="23"/>
        <v>0</v>
      </c>
      <c r="D661">
        <v>70005</v>
      </c>
      <c r="E661">
        <f>_xlfn.XLOOKUP(J661,'volume holds'!X:X,'volume holds'!C:C)</f>
        <v>456</v>
      </c>
      <c r="H661">
        <f>_xlfn.XLOOKUP(J661,'volume holds'!X:X,'volume holds'!O:O)</f>
        <v>0</v>
      </c>
      <c r="J661" s="636" t="s">
        <v>491</v>
      </c>
      <c r="K661">
        <v>10133</v>
      </c>
    </row>
    <row r="662" spans="1:11">
      <c r="A662">
        <v>70005</v>
      </c>
      <c r="B662" s="46" t="str">
        <f t="shared" si="24"/>
        <v>BP.VG.00049-10133</v>
      </c>
      <c r="C662">
        <f t="shared" si="23"/>
        <v>0</v>
      </c>
      <c r="D662">
        <v>70005</v>
      </c>
      <c r="E662">
        <f>_xlfn.XLOOKUP(J662,'volume holds'!X:X,'volume holds'!C:C)</f>
        <v>1035</v>
      </c>
      <c r="H662">
        <f>_xlfn.XLOOKUP(J662,'volume holds'!X:X,'volume holds'!O:O)</f>
        <v>0</v>
      </c>
      <c r="J662" s="636" t="s">
        <v>484</v>
      </c>
      <c r="K662">
        <v>10133</v>
      </c>
    </row>
    <row r="663" spans="1:11">
      <c r="A663">
        <v>70005</v>
      </c>
      <c r="B663" s="46" t="str">
        <f t="shared" si="24"/>
        <v>BP.VG.00050-10133</v>
      </c>
      <c r="C663">
        <f t="shared" si="23"/>
        <v>0</v>
      </c>
      <c r="D663">
        <v>70005</v>
      </c>
      <c r="E663">
        <f>_xlfn.XLOOKUP(J663,'volume holds'!X:X,'volume holds'!C:C)</f>
        <v>877</v>
      </c>
      <c r="H663">
        <f>_xlfn.XLOOKUP(J663,'volume holds'!X:X,'volume holds'!O:O)</f>
        <v>0</v>
      </c>
      <c r="J663" s="636" t="s">
        <v>485</v>
      </c>
      <c r="K663">
        <v>10133</v>
      </c>
    </row>
    <row r="664" spans="1:11">
      <c r="A664">
        <v>70005</v>
      </c>
      <c r="B664" s="46" t="str">
        <f t="shared" si="24"/>
        <v>BP.VG.00051-10133</v>
      </c>
      <c r="C664">
        <f t="shared" si="23"/>
        <v>0</v>
      </c>
      <c r="D664">
        <v>70005</v>
      </c>
      <c r="E664">
        <f>_xlfn.XLOOKUP(J664,'volume holds'!X:X,'volume holds'!C:C)</f>
        <v>1035</v>
      </c>
      <c r="H664">
        <f>_xlfn.XLOOKUP(J664,'volume holds'!X:X,'volume holds'!O:O)</f>
        <v>0</v>
      </c>
      <c r="J664" s="636" t="s">
        <v>486</v>
      </c>
      <c r="K664">
        <v>10133</v>
      </c>
    </row>
    <row r="665" spans="1:11">
      <c r="A665">
        <v>70005</v>
      </c>
      <c r="B665" s="46" t="str">
        <f t="shared" si="24"/>
        <v>BP.VG.00052-10133</v>
      </c>
      <c r="C665">
        <f t="shared" si="23"/>
        <v>0</v>
      </c>
      <c r="D665">
        <v>70005</v>
      </c>
      <c r="E665">
        <f>_xlfn.XLOOKUP(J665,'volume holds'!X:X,'volume holds'!C:C)</f>
        <v>877</v>
      </c>
      <c r="H665">
        <f>_xlfn.XLOOKUP(J665,'volume holds'!X:X,'volume holds'!O:O)</f>
        <v>0</v>
      </c>
      <c r="J665" s="636" t="s">
        <v>487</v>
      </c>
      <c r="K665">
        <v>10133</v>
      </c>
    </row>
    <row r="666" spans="1:11">
      <c r="A666">
        <v>70005</v>
      </c>
      <c r="B666" s="46" t="str">
        <f t="shared" si="24"/>
        <v>BP.VG.00007-10095</v>
      </c>
      <c r="C666">
        <f t="shared" si="23"/>
        <v>0</v>
      </c>
      <c r="D666">
        <v>70005</v>
      </c>
      <c r="E666">
        <f>_xlfn.XLOOKUP(J666,'volume holds'!X:X,'volume holds'!C:C)</f>
        <v>477</v>
      </c>
      <c r="H666">
        <f>_xlfn.XLOOKUP(J666,'volume holds'!X:X,'volume holds'!P:P)</f>
        <v>0</v>
      </c>
      <c r="J666" s="636" t="s">
        <v>422</v>
      </c>
      <c r="K666">
        <v>10095</v>
      </c>
    </row>
    <row r="667" spans="1:11">
      <c r="A667">
        <v>70005</v>
      </c>
      <c r="B667" s="46" t="str">
        <f t="shared" si="24"/>
        <v>BP.VG.00008-10095</v>
      </c>
      <c r="C667">
        <f t="shared" si="23"/>
        <v>0</v>
      </c>
      <c r="D667">
        <v>70005</v>
      </c>
      <c r="E667">
        <f>_xlfn.XLOOKUP(J667,'volume holds'!X:X,'volume holds'!C:C)</f>
        <v>477</v>
      </c>
      <c r="H667">
        <f>_xlfn.XLOOKUP(J667,'volume holds'!X:X,'volume holds'!P:P)</f>
        <v>0</v>
      </c>
      <c r="J667" s="636" t="s">
        <v>424</v>
      </c>
      <c r="K667">
        <v>10095</v>
      </c>
    </row>
    <row r="668" spans="1:11">
      <c r="A668">
        <v>70005</v>
      </c>
      <c r="B668" s="46" t="str">
        <f t="shared" si="24"/>
        <v>BP.VG.00005-10095</v>
      </c>
      <c r="C668">
        <f t="shared" si="23"/>
        <v>0</v>
      </c>
      <c r="D668">
        <v>70005</v>
      </c>
      <c r="E668">
        <f>_xlfn.XLOOKUP(J668,'volume holds'!X:X,'volume holds'!C:C)</f>
        <v>187</v>
      </c>
      <c r="H668">
        <f>_xlfn.XLOOKUP(J668,'volume holds'!X:X,'volume holds'!P:P)</f>
        <v>0</v>
      </c>
      <c r="J668" s="636" t="s">
        <v>426</v>
      </c>
      <c r="K668">
        <v>10095</v>
      </c>
    </row>
    <row r="669" spans="1:11">
      <c r="A669">
        <v>70005</v>
      </c>
      <c r="B669" s="46" t="str">
        <f t="shared" si="24"/>
        <v>BP.VG.00006-10095</v>
      </c>
      <c r="C669">
        <f t="shared" si="23"/>
        <v>0</v>
      </c>
      <c r="D669">
        <v>70005</v>
      </c>
      <c r="E669">
        <f>_xlfn.XLOOKUP(J669,'volume holds'!X:X,'volume holds'!C:C)</f>
        <v>187</v>
      </c>
      <c r="H669">
        <f>_xlfn.XLOOKUP(J669,'volume holds'!X:X,'volume holds'!P:P)</f>
        <v>0</v>
      </c>
      <c r="J669" s="636" t="s">
        <v>428</v>
      </c>
      <c r="K669">
        <v>10095</v>
      </c>
    </row>
    <row r="670" spans="1:11">
      <c r="A670">
        <v>70005</v>
      </c>
      <c r="B670" s="46" t="str">
        <f t="shared" si="24"/>
        <v>BP.VG.00003-10095</v>
      </c>
      <c r="C670">
        <f t="shared" si="23"/>
        <v>0</v>
      </c>
      <c r="D670">
        <v>70005</v>
      </c>
      <c r="E670">
        <f>_xlfn.XLOOKUP(J670,'volume holds'!X:X,'volume holds'!C:C)</f>
        <v>468</v>
      </c>
      <c r="H670">
        <f>_xlfn.XLOOKUP(J670,'volume holds'!X:X,'volume holds'!P:P)</f>
        <v>0</v>
      </c>
      <c r="J670" s="636" t="s">
        <v>430</v>
      </c>
      <c r="K670">
        <v>10095</v>
      </c>
    </row>
    <row r="671" spans="1:11">
      <c r="A671">
        <v>70005</v>
      </c>
      <c r="B671" s="46" t="str">
        <f t="shared" si="24"/>
        <v>BP.VG.00004-10095</v>
      </c>
      <c r="C671">
        <f t="shared" si="23"/>
        <v>0</v>
      </c>
      <c r="D671">
        <v>70005</v>
      </c>
      <c r="E671">
        <f>_xlfn.XLOOKUP(J671,'volume holds'!X:X,'volume holds'!C:C)</f>
        <v>468</v>
      </c>
      <c r="H671">
        <f>_xlfn.XLOOKUP(J671,'volume holds'!X:X,'volume holds'!P:P)</f>
        <v>0</v>
      </c>
      <c r="J671" s="636" t="s">
        <v>432</v>
      </c>
      <c r="K671">
        <v>10095</v>
      </c>
    </row>
    <row r="672" spans="1:11">
      <c r="A672">
        <v>70005</v>
      </c>
      <c r="B672" s="46" t="str">
        <f t="shared" si="24"/>
        <v>BP.VG.00001-10095</v>
      </c>
      <c r="C672">
        <f t="shared" si="23"/>
        <v>0</v>
      </c>
      <c r="D672">
        <v>70005</v>
      </c>
      <c r="E672">
        <f>_xlfn.XLOOKUP(J672,'volume holds'!X:X,'volume holds'!C:C)</f>
        <v>195</v>
      </c>
      <c r="H672">
        <f>_xlfn.XLOOKUP(J672,'volume holds'!X:X,'volume holds'!P:P)</f>
        <v>0</v>
      </c>
      <c r="J672" s="636" t="s">
        <v>434</v>
      </c>
      <c r="K672">
        <v>10095</v>
      </c>
    </row>
    <row r="673" spans="1:11">
      <c r="A673">
        <v>70005</v>
      </c>
      <c r="B673" s="46" t="str">
        <f t="shared" si="24"/>
        <v>BP.VG.00002-10095</v>
      </c>
      <c r="C673">
        <f t="shared" si="23"/>
        <v>0</v>
      </c>
      <c r="D673">
        <v>70005</v>
      </c>
      <c r="E673">
        <f>_xlfn.XLOOKUP(J673,'volume holds'!X:X,'volume holds'!C:C)</f>
        <v>195</v>
      </c>
      <c r="H673">
        <f>_xlfn.XLOOKUP(J673,'volume holds'!X:X,'volume holds'!P:P)</f>
        <v>0</v>
      </c>
      <c r="J673" s="636" t="s">
        <v>436</v>
      </c>
      <c r="K673">
        <v>10095</v>
      </c>
    </row>
    <row r="674" spans="1:11">
      <c r="A674">
        <v>70005</v>
      </c>
      <c r="B674" s="46" t="str">
        <f t="shared" si="24"/>
        <v>BP.VG.00009-10095</v>
      </c>
      <c r="C674">
        <f t="shared" si="23"/>
        <v>0</v>
      </c>
      <c r="D674">
        <v>70005</v>
      </c>
      <c r="E674">
        <f>_xlfn.XLOOKUP(J674,'volume holds'!X:X,'volume holds'!C:C)</f>
        <v>136</v>
      </c>
      <c r="H674">
        <f>_xlfn.XLOOKUP(J674,'volume holds'!X:X,'volume holds'!P:P)</f>
        <v>0</v>
      </c>
      <c r="J674" s="636" t="s">
        <v>464</v>
      </c>
      <c r="K674">
        <v>10095</v>
      </c>
    </row>
    <row r="675" spans="1:11">
      <c r="A675">
        <v>70005</v>
      </c>
      <c r="B675" s="46" t="str">
        <f t="shared" si="24"/>
        <v>BP.VG.00011-10095</v>
      </c>
      <c r="C675">
        <f t="shared" si="23"/>
        <v>0</v>
      </c>
      <c r="D675">
        <v>70005</v>
      </c>
      <c r="E675">
        <f>_xlfn.XLOOKUP(J675,'volume holds'!X:X,'volume holds'!C:C)</f>
        <v>118</v>
      </c>
      <c r="H675">
        <f>_xlfn.XLOOKUP(J675,'volume holds'!X:X,'volume holds'!P:P)</f>
        <v>0</v>
      </c>
      <c r="J675" s="636" t="s">
        <v>466</v>
      </c>
      <c r="K675">
        <v>10095</v>
      </c>
    </row>
    <row r="676" spans="1:11">
      <c r="A676">
        <v>70005</v>
      </c>
      <c r="B676" s="46" t="str">
        <f t="shared" si="24"/>
        <v>BP.VG.00013-10095</v>
      </c>
      <c r="C676">
        <f t="shared" si="23"/>
        <v>0</v>
      </c>
      <c r="D676">
        <v>70005</v>
      </c>
      <c r="E676">
        <f>_xlfn.XLOOKUP(J676,'volume holds'!X:X,'volume holds'!C:C)</f>
        <v>210</v>
      </c>
      <c r="H676">
        <f>_xlfn.XLOOKUP(J676,'volume holds'!X:X,'volume holds'!P:P)</f>
        <v>0</v>
      </c>
      <c r="J676" s="636" t="s">
        <v>468</v>
      </c>
      <c r="K676">
        <v>10095</v>
      </c>
    </row>
    <row r="677" spans="1:11">
      <c r="A677">
        <v>70005</v>
      </c>
      <c r="B677" s="46" t="str">
        <f t="shared" si="24"/>
        <v>BP.VG.00010-10095</v>
      </c>
      <c r="C677">
        <f t="shared" si="23"/>
        <v>0</v>
      </c>
      <c r="D677">
        <v>70005</v>
      </c>
      <c r="E677">
        <f>_xlfn.XLOOKUP(J677,'volume holds'!X:X,'volume holds'!C:C)</f>
        <v>136</v>
      </c>
      <c r="H677">
        <f>_xlfn.XLOOKUP(J677,'volume holds'!X:X,'volume holds'!P:P)</f>
        <v>0</v>
      </c>
      <c r="J677" s="636" t="s">
        <v>470</v>
      </c>
      <c r="K677">
        <v>10095</v>
      </c>
    </row>
    <row r="678" spans="1:11">
      <c r="A678">
        <v>70005</v>
      </c>
      <c r="B678" s="46" t="str">
        <f t="shared" si="24"/>
        <v>BP.VG.00012-10095</v>
      </c>
      <c r="C678">
        <f t="shared" si="23"/>
        <v>0</v>
      </c>
      <c r="D678">
        <v>70005</v>
      </c>
      <c r="E678">
        <f>_xlfn.XLOOKUP(J678,'volume holds'!X:X,'volume holds'!C:C)</f>
        <v>118</v>
      </c>
      <c r="H678">
        <f>_xlfn.XLOOKUP(J678,'volume holds'!X:X,'volume holds'!P:P)</f>
        <v>0</v>
      </c>
      <c r="J678" s="636" t="s">
        <v>472</v>
      </c>
      <c r="K678">
        <v>10095</v>
      </c>
    </row>
    <row r="679" spans="1:11">
      <c r="A679">
        <v>70005</v>
      </c>
      <c r="B679" s="46" t="str">
        <f t="shared" si="24"/>
        <v>BP.VG.00014-10095</v>
      </c>
      <c r="C679">
        <f t="shared" si="23"/>
        <v>0</v>
      </c>
      <c r="D679">
        <v>70005</v>
      </c>
      <c r="E679">
        <f>_xlfn.XLOOKUP(J679,'volume holds'!X:X,'volume holds'!C:C)</f>
        <v>210</v>
      </c>
      <c r="H679">
        <f>_xlfn.XLOOKUP(J679,'volume holds'!X:X,'volume holds'!P:P)</f>
        <v>0</v>
      </c>
      <c r="J679" s="636" t="s">
        <v>474</v>
      </c>
      <c r="K679">
        <v>10095</v>
      </c>
    </row>
    <row r="680" spans="1:11">
      <c r="A680">
        <v>70005</v>
      </c>
      <c r="B680" s="46" t="str">
        <f t="shared" si="24"/>
        <v>BP.VG.00015-10095</v>
      </c>
      <c r="C680">
        <f t="shared" si="23"/>
        <v>0</v>
      </c>
      <c r="D680">
        <v>70005</v>
      </c>
      <c r="E680">
        <f>_xlfn.XLOOKUP(J680,'volume holds'!X:X,'volume holds'!C:C)</f>
        <v>128</v>
      </c>
      <c r="H680">
        <f>_xlfn.XLOOKUP(J680,'volume holds'!X:X,'volume holds'!P:P)</f>
        <v>0</v>
      </c>
      <c r="J680" s="636" t="s">
        <v>476</v>
      </c>
      <c r="K680">
        <v>10095</v>
      </c>
    </row>
    <row r="681" spans="1:11">
      <c r="A681">
        <v>70005</v>
      </c>
      <c r="B681" s="46" t="str">
        <f t="shared" si="24"/>
        <v>BP.VG.00016-10095</v>
      </c>
      <c r="C681">
        <f t="shared" si="23"/>
        <v>0</v>
      </c>
      <c r="D681">
        <v>70005</v>
      </c>
      <c r="E681">
        <f>_xlfn.XLOOKUP(J681,'volume holds'!X:X,'volume holds'!C:C)</f>
        <v>128</v>
      </c>
      <c r="H681">
        <f>_xlfn.XLOOKUP(J681,'volume holds'!X:X,'volume holds'!P:P)</f>
        <v>0</v>
      </c>
      <c r="J681" s="636" t="s">
        <v>478</v>
      </c>
      <c r="K681">
        <v>10095</v>
      </c>
    </row>
    <row r="682" spans="1:11">
      <c r="A682">
        <v>70005</v>
      </c>
      <c r="B682" s="46" t="str">
        <f t="shared" si="24"/>
        <v>BP.VG.00017-10095</v>
      </c>
      <c r="C682">
        <f t="shared" si="23"/>
        <v>0</v>
      </c>
      <c r="D682">
        <v>70005</v>
      </c>
      <c r="E682">
        <f>_xlfn.XLOOKUP(J682,'volume holds'!X:X,'volume holds'!C:C)</f>
        <v>197</v>
      </c>
      <c r="H682">
        <f>_xlfn.XLOOKUP(J682,'volume holds'!X:X,'volume holds'!P:P)</f>
        <v>0</v>
      </c>
      <c r="J682" s="636" t="s">
        <v>480</v>
      </c>
      <c r="K682">
        <v>10095</v>
      </c>
    </row>
    <row r="683" spans="1:11">
      <c r="A683">
        <v>70005</v>
      </c>
      <c r="B683" s="46" t="str">
        <f t="shared" si="24"/>
        <v>BP.VG.00018-10095</v>
      </c>
      <c r="C683">
        <f t="shared" si="23"/>
        <v>0</v>
      </c>
      <c r="D683">
        <v>70005</v>
      </c>
      <c r="E683">
        <f>_xlfn.XLOOKUP(J683,'volume holds'!X:X,'volume holds'!C:C)</f>
        <v>308</v>
      </c>
      <c r="H683">
        <f>_xlfn.XLOOKUP(J683,'volume holds'!X:X,'volume holds'!P:P)</f>
        <v>0</v>
      </c>
      <c r="J683" s="636" t="s">
        <v>482</v>
      </c>
      <c r="K683">
        <v>10095</v>
      </c>
    </row>
    <row r="684" spans="1:11">
      <c r="A684">
        <v>70005</v>
      </c>
      <c r="B684" s="46" t="str">
        <f t="shared" si="24"/>
        <v>BP.VG.00025-10134</v>
      </c>
      <c r="C684">
        <f t="shared" si="23"/>
        <v>0</v>
      </c>
      <c r="D684">
        <v>70005</v>
      </c>
      <c r="E684">
        <f>_xlfn.XLOOKUP(J684,'volume holds'!X:X,'volume holds'!C:C)</f>
        <v>766</v>
      </c>
      <c r="H684">
        <f>_xlfn.XLOOKUP(J684,'volume holds'!X:X,'volume holds'!P:P)</f>
        <v>0</v>
      </c>
      <c r="J684" s="636" t="s">
        <v>438</v>
      </c>
      <c r="K684">
        <v>10134</v>
      </c>
    </row>
    <row r="685" spans="1:11">
      <c r="A685">
        <v>70005</v>
      </c>
      <c r="B685" s="46" t="str">
        <f t="shared" si="24"/>
        <v>BP.VG.00026-10134</v>
      </c>
      <c r="C685">
        <f t="shared" si="23"/>
        <v>0</v>
      </c>
      <c r="D685">
        <v>70005</v>
      </c>
      <c r="E685">
        <f>_xlfn.XLOOKUP(J685,'volume holds'!X:X,'volume holds'!C:C)</f>
        <v>766</v>
      </c>
      <c r="H685">
        <f>_xlfn.XLOOKUP(J685,'volume holds'!X:X,'volume holds'!P:P)</f>
        <v>0</v>
      </c>
      <c r="J685" s="636" t="s">
        <v>439</v>
      </c>
      <c r="K685">
        <v>10134</v>
      </c>
    </row>
    <row r="686" spans="1:11">
      <c r="A686">
        <v>70005</v>
      </c>
      <c r="B686" s="46" t="str">
        <f t="shared" si="24"/>
        <v>BP.VG.00023-10134</v>
      </c>
      <c r="C686">
        <f t="shared" si="23"/>
        <v>0</v>
      </c>
      <c r="D686">
        <v>70005</v>
      </c>
      <c r="E686">
        <f>_xlfn.XLOOKUP(J686,'volume holds'!X:X,'volume holds'!C:C)</f>
        <v>259</v>
      </c>
      <c r="H686">
        <f>_xlfn.XLOOKUP(J686,'volume holds'!X:X,'volume holds'!P:P)</f>
        <v>0</v>
      </c>
      <c r="J686" s="636" t="s">
        <v>440</v>
      </c>
      <c r="K686">
        <v>10134</v>
      </c>
    </row>
    <row r="687" spans="1:11">
      <c r="A687">
        <v>70005</v>
      </c>
      <c r="B687" s="46" t="str">
        <f t="shared" si="24"/>
        <v>BP.VG.00024-10134</v>
      </c>
      <c r="C687">
        <f t="shared" si="23"/>
        <v>0</v>
      </c>
      <c r="D687">
        <v>70005</v>
      </c>
      <c r="E687">
        <f>_xlfn.XLOOKUP(J687,'volume holds'!X:X,'volume holds'!C:C)</f>
        <v>259</v>
      </c>
      <c r="H687">
        <f>_xlfn.XLOOKUP(J687,'volume holds'!X:X,'volume holds'!P:P)</f>
        <v>0</v>
      </c>
      <c r="J687" s="636" t="s">
        <v>441</v>
      </c>
      <c r="K687">
        <v>10134</v>
      </c>
    </row>
    <row r="688" spans="1:11">
      <c r="A688">
        <v>70005</v>
      </c>
      <c r="B688" s="46" t="str">
        <f t="shared" si="24"/>
        <v>BP.VG.00021-10134</v>
      </c>
      <c r="C688">
        <f t="shared" si="23"/>
        <v>0</v>
      </c>
      <c r="D688">
        <v>70005</v>
      </c>
      <c r="E688">
        <f>_xlfn.XLOOKUP(J688,'volume holds'!X:X,'volume holds'!C:C)</f>
        <v>746</v>
      </c>
      <c r="H688">
        <f>_xlfn.XLOOKUP(J688,'volume holds'!X:X,'volume holds'!P:P)</f>
        <v>0</v>
      </c>
      <c r="J688" s="636" t="s">
        <v>442</v>
      </c>
      <c r="K688">
        <v>10134</v>
      </c>
    </row>
    <row r="689" spans="1:11">
      <c r="A689">
        <v>70005</v>
      </c>
      <c r="B689" s="46" t="str">
        <f t="shared" si="24"/>
        <v>BP.VG.00022-10134</v>
      </c>
      <c r="C689">
        <f t="shared" si="23"/>
        <v>0</v>
      </c>
      <c r="D689">
        <v>70005</v>
      </c>
      <c r="E689">
        <f>_xlfn.XLOOKUP(J689,'volume holds'!X:X,'volume holds'!C:C)</f>
        <v>746</v>
      </c>
      <c r="H689">
        <f>_xlfn.XLOOKUP(J689,'volume holds'!X:X,'volume holds'!P:P)</f>
        <v>0</v>
      </c>
      <c r="J689" s="636" t="s">
        <v>443</v>
      </c>
      <c r="K689">
        <v>10134</v>
      </c>
    </row>
    <row r="690" spans="1:11">
      <c r="A690">
        <v>70005</v>
      </c>
      <c r="B690" s="46" t="str">
        <f t="shared" si="24"/>
        <v>BP.VG.00019-10134</v>
      </c>
      <c r="C690">
        <f t="shared" si="23"/>
        <v>0</v>
      </c>
      <c r="D690">
        <v>70005</v>
      </c>
      <c r="E690">
        <f>_xlfn.XLOOKUP(J690,'volume holds'!X:X,'volume holds'!C:C)</f>
        <v>263</v>
      </c>
      <c r="H690">
        <f>_xlfn.XLOOKUP(J690,'volume holds'!X:X,'volume holds'!P:P)</f>
        <v>0</v>
      </c>
      <c r="J690" s="636" t="s">
        <v>444</v>
      </c>
      <c r="K690">
        <v>10134</v>
      </c>
    </row>
    <row r="691" spans="1:11">
      <c r="A691">
        <v>70005</v>
      </c>
      <c r="B691" s="46" t="str">
        <f t="shared" si="24"/>
        <v>BP.VG.00020-10134</v>
      </c>
      <c r="C691">
        <f t="shared" si="23"/>
        <v>0</v>
      </c>
      <c r="D691">
        <v>70005</v>
      </c>
      <c r="E691">
        <f>_xlfn.XLOOKUP(J691,'volume holds'!X:X,'volume holds'!C:C)</f>
        <v>263</v>
      </c>
      <c r="H691">
        <f>_xlfn.XLOOKUP(J691,'volume holds'!X:X,'volume holds'!P:P)</f>
        <v>0</v>
      </c>
      <c r="J691" s="636" t="s">
        <v>445</v>
      </c>
      <c r="K691">
        <v>10134</v>
      </c>
    </row>
    <row r="692" spans="1:11">
      <c r="A692">
        <v>70005</v>
      </c>
      <c r="B692" s="46" t="str">
        <f t="shared" si="24"/>
        <v>BP.VG.00027-10134</v>
      </c>
      <c r="C692">
        <f t="shared" si="23"/>
        <v>0</v>
      </c>
      <c r="D692">
        <v>70005</v>
      </c>
      <c r="E692">
        <f>_xlfn.XLOOKUP(J692,'volume holds'!X:X,'volume holds'!C:C)</f>
        <v>212</v>
      </c>
      <c r="H692">
        <f>_xlfn.XLOOKUP(J692,'volume holds'!X:X,'volume holds'!P:P)</f>
        <v>0</v>
      </c>
      <c r="J692" s="636" t="s">
        <v>492</v>
      </c>
      <c r="K692">
        <v>10134</v>
      </c>
    </row>
    <row r="693" spans="1:11">
      <c r="A693">
        <v>70005</v>
      </c>
      <c r="B693" s="46" t="str">
        <f t="shared" si="24"/>
        <v>BP.VG.00029-10134</v>
      </c>
      <c r="C693">
        <f t="shared" si="23"/>
        <v>0</v>
      </c>
      <c r="D693">
        <v>70005</v>
      </c>
      <c r="E693">
        <f>_xlfn.XLOOKUP(J693,'volume holds'!X:X,'volume holds'!C:C)</f>
        <v>178</v>
      </c>
      <c r="H693">
        <f>_xlfn.XLOOKUP(J693,'volume holds'!X:X,'volume holds'!P:P)</f>
        <v>0</v>
      </c>
      <c r="J693" s="636" t="s">
        <v>493</v>
      </c>
      <c r="K693">
        <v>10134</v>
      </c>
    </row>
    <row r="694" spans="1:11">
      <c r="A694">
        <v>70005</v>
      </c>
      <c r="B694" s="46" t="str">
        <f t="shared" si="24"/>
        <v>BP.VG.00031-10134</v>
      </c>
      <c r="C694">
        <f t="shared" si="23"/>
        <v>0</v>
      </c>
      <c r="D694">
        <v>70005</v>
      </c>
      <c r="E694">
        <f>_xlfn.XLOOKUP(J694,'volume holds'!X:X,'volume holds'!C:C)</f>
        <v>319</v>
      </c>
      <c r="H694">
        <f>_xlfn.XLOOKUP(J694,'volume holds'!X:X,'volume holds'!P:P)</f>
        <v>0</v>
      </c>
      <c r="J694" s="636" t="s">
        <v>494</v>
      </c>
      <c r="K694">
        <v>10134</v>
      </c>
    </row>
    <row r="695" spans="1:11">
      <c r="A695">
        <v>70005</v>
      </c>
      <c r="B695" s="46" t="str">
        <f t="shared" si="24"/>
        <v>BP.VG.00028-10134</v>
      </c>
      <c r="C695">
        <f t="shared" si="23"/>
        <v>0</v>
      </c>
      <c r="D695">
        <v>70005</v>
      </c>
      <c r="E695">
        <f>_xlfn.XLOOKUP(J695,'volume holds'!X:X,'volume holds'!C:C)</f>
        <v>212</v>
      </c>
      <c r="H695">
        <f>_xlfn.XLOOKUP(J695,'volume holds'!X:X,'volume holds'!P:P)</f>
        <v>0</v>
      </c>
      <c r="J695" s="636" t="s">
        <v>495</v>
      </c>
      <c r="K695">
        <v>10134</v>
      </c>
    </row>
    <row r="696" spans="1:11">
      <c r="A696">
        <v>70005</v>
      </c>
      <c r="B696" s="46" t="str">
        <f t="shared" si="24"/>
        <v>BP.VG.00030-10134</v>
      </c>
      <c r="C696">
        <f t="shared" si="23"/>
        <v>0</v>
      </c>
      <c r="D696">
        <v>70005</v>
      </c>
      <c r="E696">
        <f>_xlfn.XLOOKUP(J696,'volume holds'!X:X,'volume holds'!C:C)</f>
        <v>178</v>
      </c>
      <c r="H696">
        <f>_xlfn.XLOOKUP(J696,'volume holds'!X:X,'volume holds'!P:P)</f>
        <v>0</v>
      </c>
      <c r="J696" s="636" t="s">
        <v>496</v>
      </c>
      <c r="K696">
        <v>10134</v>
      </c>
    </row>
    <row r="697" spans="1:11">
      <c r="A697">
        <v>70005</v>
      </c>
      <c r="B697" s="46" t="str">
        <f t="shared" si="24"/>
        <v>BP.VG.00032-10134</v>
      </c>
      <c r="C697">
        <f t="shared" si="23"/>
        <v>0</v>
      </c>
      <c r="D697">
        <v>70005</v>
      </c>
      <c r="E697">
        <f>_xlfn.XLOOKUP(J697,'volume holds'!X:X,'volume holds'!C:C)</f>
        <v>319</v>
      </c>
      <c r="H697">
        <f>_xlfn.XLOOKUP(J697,'volume holds'!X:X,'volume holds'!P:P)</f>
        <v>0</v>
      </c>
      <c r="J697" s="636" t="s">
        <v>497</v>
      </c>
      <c r="K697">
        <v>10134</v>
      </c>
    </row>
    <row r="698" spans="1:11">
      <c r="A698">
        <v>70005</v>
      </c>
      <c r="B698" s="46" t="str">
        <f t="shared" si="24"/>
        <v>BP.VG.00033-10134</v>
      </c>
      <c r="C698">
        <f t="shared" si="23"/>
        <v>0</v>
      </c>
      <c r="D698">
        <v>70005</v>
      </c>
      <c r="E698">
        <f>_xlfn.XLOOKUP(J698,'volume holds'!X:X,'volume holds'!C:C)</f>
        <v>200</v>
      </c>
      <c r="H698">
        <f>_xlfn.XLOOKUP(J698,'volume holds'!X:X,'volume holds'!P:P)</f>
        <v>0</v>
      </c>
      <c r="J698" s="636" t="s">
        <v>498</v>
      </c>
      <c r="K698">
        <v>10134</v>
      </c>
    </row>
    <row r="699" spans="1:11">
      <c r="A699">
        <v>70005</v>
      </c>
      <c r="B699" s="46" t="str">
        <f t="shared" si="24"/>
        <v>BP.VG.00034-10134</v>
      </c>
      <c r="C699">
        <f t="shared" si="23"/>
        <v>0</v>
      </c>
      <c r="D699">
        <v>70005</v>
      </c>
      <c r="E699">
        <f>_xlfn.XLOOKUP(J699,'volume holds'!X:X,'volume holds'!C:C)</f>
        <v>200</v>
      </c>
      <c r="H699">
        <f>_xlfn.XLOOKUP(J699,'volume holds'!X:X,'volume holds'!P:P)</f>
        <v>0</v>
      </c>
      <c r="J699" s="636" t="s">
        <v>499</v>
      </c>
      <c r="K699">
        <v>10134</v>
      </c>
    </row>
    <row r="700" spans="1:11">
      <c r="A700">
        <v>70005</v>
      </c>
      <c r="B700" s="46" t="str">
        <f t="shared" si="24"/>
        <v>BP.VG.00035-10134</v>
      </c>
      <c r="C700">
        <f t="shared" si="23"/>
        <v>0</v>
      </c>
      <c r="D700">
        <v>70005</v>
      </c>
      <c r="E700">
        <f>_xlfn.XLOOKUP(J700,'volume holds'!X:X,'volume holds'!C:C)</f>
        <v>306</v>
      </c>
      <c r="H700">
        <f>_xlfn.XLOOKUP(J700,'volume holds'!X:X,'volume holds'!P:P)</f>
        <v>0</v>
      </c>
      <c r="J700" s="636" t="s">
        <v>500</v>
      </c>
      <c r="K700">
        <v>10134</v>
      </c>
    </row>
    <row r="701" spans="1:11">
      <c r="A701">
        <v>70005</v>
      </c>
      <c r="B701" s="46" t="str">
        <f t="shared" si="24"/>
        <v>BP.VG.00036-10134</v>
      </c>
      <c r="C701">
        <f t="shared" si="23"/>
        <v>0</v>
      </c>
      <c r="D701">
        <v>70005</v>
      </c>
      <c r="E701">
        <f>_xlfn.XLOOKUP(J701,'volume holds'!X:X,'volume holds'!C:C)</f>
        <v>521</v>
      </c>
      <c r="H701">
        <f>_xlfn.XLOOKUP(J701,'volume holds'!X:X,'volume holds'!P:P)</f>
        <v>0</v>
      </c>
      <c r="J701" s="636" t="s">
        <v>501</v>
      </c>
      <c r="K701">
        <v>10134</v>
      </c>
    </row>
    <row r="702" spans="1:11">
      <c r="A702">
        <v>70005</v>
      </c>
      <c r="B702" s="46" t="str">
        <f t="shared" si="24"/>
        <v>BP.VG.00037-10095</v>
      </c>
      <c r="C702">
        <f t="shared" si="23"/>
        <v>0</v>
      </c>
      <c r="D702">
        <v>70005</v>
      </c>
      <c r="E702">
        <f>_xlfn.XLOOKUP(J702,'volume holds'!X:X,'volume holds'!C:C)</f>
        <v>305</v>
      </c>
      <c r="H702">
        <f>_xlfn.XLOOKUP(J702,'volume holds'!X:X,'volume holds'!P:P)</f>
        <v>0</v>
      </c>
      <c r="J702" s="636" t="s">
        <v>456</v>
      </c>
      <c r="K702">
        <v>10095</v>
      </c>
    </row>
    <row r="703" spans="1:11">
      <c r="A703">
        <v>70005</v>
      </c>
      <c r="B703" s="46" t="str">
        <f t="shared" si="24"/>
        <v>BP.VG.00038-10095</v>
      </c>
      <c r="C703">
        <f t="shared" si="23"/>
        <v>0</v>
      </c>
      <c r="D703">
        <v>70005</v>
      </c>
      <c r="E703">
        <f>_xlfn.XLOOKUP(J703,'volume holds'!X:X,'volume holds'!C:C)</f>
        <v>267</v>
      </c>
      <c r="H703">
        <f>_xlfn.XLOOKUP(J703,'volume holds'!X:X,'volume holds'!P:P)</f>
        <v>0</v>
      </c>
      <c r="J703" s="636" t="s">
        <v>458</v>
      </c>
      <c r="K703">
        <v>10095</v>
      </c>
    </row>
    <row r="704" spans="1:11">
      <c r="A704">
        <v>70005</v>
      </c>
      <c r="B704" s="46" t="str">
        <f t="shared" si="24"/>
        <v>BP.VG.00039-10095</v>
      </c>
      <c r="C704">
        <f t="shared" si="23"/>
        <v>0</v>
      </c>
      <c r="D704">
        <v>70005</v>
      </c>
      <c r="E704">
        <f>_xlfn.XLOOKUP(J704,'volume holds'!X:X,'volume holds'!C:C)</f>
        <v>305</v>
      </c>
      <c r="H704">
        <f>_xlfn.XLOOKUP(J704,'volume holds'!X:X,'volume holds'!P:P)</f>
        <v>0</v>
      </c>
      <c r="J704" s="636" t="s">
        <v>460</v>
      </c>
      <c r="K704">
        <v>10095</v>
      </c>
    </row>
    <row r="705" spans="1:11">
      <c r="A705">
        <v>70005</v>
      </c>
      <c r="B705" s="46" t="str">
        <f t="shared" si="24"/>
        <v>BP.VG.00040-10095</v>
      </c>
      <c r="C705">
        <f t="shared" si="23"/>
        <v>0</v>
      </c>
      <c r="D705">
        <v>70005</v>
      </c>
      <c r="E705">
        <f>_xlfn.XLOOKUP(J705,'volume holds'!X:X,'volume holds'!C:C)</f>
        <v>267</v>
      </c>
      <c r="H705">
        <f>_xlfn.XLOOKUP(J705,'volume holds'!X:X,'volume holds'!P:P)</f>
        <v>0</v>
      </c>
      <c r="J705" s="636" t="s">
        <v>462</v>
      </c>
      <c r="K705">
        <v>10095</v>
      </c>
    </row>
    <row r="706" spans="1:11">
      <c r="A706">
        <v>70005</v>
      </c>
      <c r="B706" s="46" t="str">
        <f t="shared" si="24"/>
        <v>BP.VG.00041-10095</v>
      </c>
      <c r="C706">
        <f t="shared" ref="C706:C769" si="25">SUM(G706:H706)</f>
        <v>0</v>
      </c>
      <c r="D706">
        <v>70005</v>
      </c>
      <c r="E706">
        <f>_xlfn.XLOOKUP(J706,'volume holds'!X:X,'volume holds'!C:C)</f>
        <v>565</v>
      </c>
      <c r="H706">
        <f>_xlfn.XLOOKUP(J706,'volume holds'!X:X,'volume holds'!P:P)</f>
        <v>0</v>
      </c>
      <c r="J706" s="636" t="s">
        <v>448</v>
      </c>
      <c r="K706">
        <v>10095</v>
      </c>
    </row>
    <row r="707" spans="1:11">
      <c r="A707">
        <v>70005</v>
      </c>
      <c r="B707" s="46" t="str">
        <f t="shared" si="24"/>
        <v>BP.VG.00042-10095</v>
      </c>
      <c r="C707">
        <f t="shared" si="25"/>
        <v>0</v>
      </c>
      <c r="D707">
        <v>70005</v>
      </c>
      <c r="E707">
        <f>_xlfn.XLOOKUP(J707,'volume holds'!X:X,'volume holds'!C:C)</f>
        <v>487</v>
      </c>
      <c r="H707">
        <f>_xlfn.XLOOKUP(J707,'volume holds'!X:X,'volume holds'!P:P)</f>
        <v>0</v>
      </c>
      <c r="J707" s="636" t="s">
        <v>450</v>
      </c>
      <c r="K707">
        <v>10095</v>
      </c>
    </row>
    <row r="708" spans="1:11">
      <c r="A708">
        <v>70005</v>
      </c>
      <c r="B708" s="46" t="str">
        <f t="shared" si="24"/>
        <v>BP.VG.00043-10095</v>
      </c>
      <c r="C708">
        <f t="shared" si="25"/>
        <v>0</v>
      </c>
      <c r="D708">
        <v>70005</v>
      </c>
      <c r="E708">
        <f>_xlfn.XLOOKUP(J708,'volume holds'!X:X,'volume holds'!C:C)</f>
        <v>565</v>
      </c>
      <c r="H708">
        <f>_xlfn.XLOOKUP(J708,'volume holds'!X:X,'volume holds'!P:P)</f>
        <v>0</v>
      </c>
      <c r="J708" s="636" t="s">
        <v>452</v>
      </c>
      <c r="K708">
        <v>10095</v>
      </c>
    </row>
    <row r="709" spans="1:11">
      <c r="A709">
        <v>70005</v>
      </c>
      <c r="B709" s="46" t="str">
        <f t="shared" si="24"/>
        <v>BP.VG.00044-10095</v>
      </c>
      <c r="C709">
        <f t="shared" si="25"/>
        <v>0</v>
      </c>
      <c r="D709">
        <v>70005</v>
      </c>
      <c r="E709">
        <f>_xlfn.XLOOKUP(J709,'volume holds'!X:X,'volume holds'!C:C)</f>
        <v>487</v>
      </c>
      <c r="H709">
        <f>_xlfn.XLOOKUP(J709,'volume holds'!X:X,'volume holds'!P:P)</f>
        <v>0</v>
      </c>
      <c r="J709" s="636" t="s">
        <v>454</v>
      </c>
      <c r="K709">
        <v>10095</v>
      </c>
    </row>
    <row r="710" spans="1:11">
      <c r="A710">
        <v>70005</v>
      </c>
      <c r="B710" s="46" t="str">
        <f t="shared" si="24"/>
        <v>BP.VG.00045-10134</v>
      </c>
      <c r="C710">
        <f t="shared" si="25"/>
        <v>0</v>
      </c>
      <c r="D710">
        <v>70005</v>
      </c>
      <c r="E710">
        <f>_xlfn.XLOOKUP(J710,'volume holds'!X:X,'volume holds'!C:C)</f>
        <v>530</v>
      </c>
      <c r="H710">
        <f>_xlfn.XLOOKUP(J710,'volume holds'!X:X,'volume holds'!P:P)</f>
        <v>0</v>
      </c>
      <c r="J710" s="636" t="s">
        <v>488</v>
      </c>
      <c r="K710">
        <v>10134</v>
      </c>
    </row>
    <row r="711" spans="1:11">
      <c r="A711">
        <v>70005</v>
      </c>
      <c r="B711" s="46" t="str">
        <f t="shared" si="24"/>
        <v>BP.VG.00046-10134</v>
      </c>
      <c r="C711">
        <f t="shared" si="25"/>
        <v>0</v>
      </c>
      <c r="D711">
        <v>70005</v>
      </c>
      <c r="E711">
        <f>_xlfn.XLOOKUP(J711,'volume holds'!X:X,'volume holds'!C:C)</f>
        <v>456</v>
      </c>
      <c r="H711">
        <f>_xlfn.XLOOKUP(J711,'volume holds'!X:X,'volume holds'!P:P)</f>
        <v>0</v>
      </c>
      <c r="J711" s="636" t="s">
        <v>489</v>
      </c>
      <c r="K711">
        <v>10134</v>
      </c>
    </row>
    <row r="712" spans="1:11">
      <c r="A712">
        <v>70005</v>
      </c>
      <c r="B712" s="46" t="str">
        <f t="shared" si="24"/>
        <v>BP.VG.00047-10134</v>
      </c>
      <c r="C712">
        <f t="shared" si="25"/>
        <v>0</v>
      </c>
      <c r="D712">
        <v>70005</v>
      </c>
      <c r="E712">
        <f>_xlfn.XLOOKUP(J712,'volume holds'!X:X,'volume holds'!C:C)</f>
        <v>530</v>
      </c>
      <c r="H712">
        <f>_xlfn.XLOOKUP(J712,'volume holds'!X:X,'volume holds'!P:P)</f>
        <v>0</v>
      </c>
      <c r="J712" s="636" t="s">
        <v>490</v>
      </c>
      <c r="K712">
        <v>10134</v>
      </c>
    </row>
    <row r="713" spans="1:11">
      <c r="A713">
        <v>70005</v>
      </c>
      <c r="B713" s="46" t="str">
        <f t="shared" si="24"/>
        <v>BP.VG.00048-10134</v>
      </c>
      <c r="C713">
        <f t="shared" si="25"/>
        <v>0</v>
      </c>
      <c r="D713">
        <v>70005</v>
      </c>
      <c r="E713">
        <f>_xlfn.XLOOKUP(J713,'volume holds'!X:X,'volume holds'!C:C)</f>
        <v>456</v>
      </c>
      <c r="H713">
        <f>_xlfn.XLOOKUP(J713,'volume holds'!X:X,'volume holds'!P:P)</f>
        <v>0</v>
      </c>
      <c r="J713" s="636" t="s">
        <v>491</v>
      </c>
      <c r="K713">
        <v>10134</v>
      </c>
    </row>
    <row r="714" spans="1:11">
      <c r="A714">
        <v>70005</v>
      </c>
      <c r="B714" s="46" t="str">
        <f t="shared" si="24"/>
        <v>BP.VG.00049-10134</v>
      </c>
      <c r="C714">
        <f t="shared" si="25"/>
        <v>0</v>
      </c>
      <c r="D714">
        <v>70005</v>
      </c>
      <c r="E714">
        <f>_xlfn.XLOOKUP(J714,'volume holds'!X:X,'volume holds'!C:C)</f>
        <v>1035</v>
      </c>
      <c r="H714">
        <f>_xlfn.XLOOKUP(J714,'volume holds'!X:X,'volume holds'!P:P)</f>
        <v>0</v>
      </c>
      <c r="J714" s="636" t="s">
        <v>484</v>
      </c>
      <c r="K714">
        <v>10134</v>
      </c>
    </row>
    <row r="715" spans="1:11">
      <c r="A715">
        <v>70005</v>
      </c>
      <c r="B715" s="46" t="str">
        <f t="shared" si="24"/>
        <v>BP.VG.00050-10134</v>
      </c>
      <c r="C715">
        <f t="shared" si="25"/>
        <v>0</v>
      </c>
      <c r="D715">
        <v>70005</v>
      </c>
      <c r="E715">
        <f>_xlfn.XLOOKUP(J715,'volume holds'!X:X,'volume holds'!C:C)</f>
        <v>877</v>
      </c>
      <c r="H715">
        <f>_xlfn.XLOOKUP(J715,'volume holds'!X:X,'volume holds'!P:P)</f>
        <v>0</v>
      </c>
      <c r="J715" s="636" t="s">
        <v>485</v>
      </c>
      <c r="K715">
        <v>10134</v>
      </c>
    </row>
    <row r="716" spans="1:11">
      <c r="A716">
        <v>70005</v>
      </c>
      <c r="B716" s="46" t="str">
        <f t="shared" si="24"/>
        <v>BP.VG.00051-10134</v>
      </c>
      <c r="C716">
        <f t="shared" si="25"/>
        <v>0</v>
      </c>
      <c r="D716">
        <v>70005</v>
      </c>
      <c r="E716">
        <f>_xlfn.XLOOKUP(J716,'volume holds'!X:X,'volume holds'!C:C)</f>
        <v>1035</v>
      </c>
      <c r="H716">
        <f>_xlfn.XLOOKUP(J716,'volume holds'!X:X,'volume holds'!P:P)</f>
        <v>0</v>
      </c>
      <c r="J716" s="636" t="s">
        <v>486</v>
      </c>
      <c r="K716">
        <v>10134</v>
      </c>
    </row>
    <row r="717" spans="1:11">
      <c r="A717">
        <v>70005</v>
      </c>
      <c r="B717" s="46" t="str">
        <f t="shared" si="24"/>
        <v>BP.VG.00052-10134</v>
      </c>
      <c r="C717">
        <f t="shared" si="25"/>
        <v>0</v>
      </c>
      <c r="D717">
        <v>70005</v>
      </c>
      <c r="E717">
        <f>_xlfn.XLOOKUP(J717,'volume holds'!X:X,'volume holds'!C:C)</f>
        <v>877</v>
      </c>
      <c r="H717">
        <f>_xlfn.XLOOKUP(J717,'volume holds'!X:X,'volume holds'!P:P)</f>
        <v>0</v>
      </c>
      <c r="J717" s="636" t="s">
        <v>487</v>
      </c>
      <c r="K717">
        <v>10134</v>
      </c>
    </row>
    <row r="718" spans="1:11">
      <c r="A718">
        <v>70005</v>
      </c>
      <c r="B718" s="46" t="str">
        <f t="shared" si="24"/>
        <v>BP.VG.00007-10081</v>
      </c>
      <c r="C718">
        <f t="shared" si="25"/>
        <v>0</v>
      </c>
      <c r="D718">
        <v>70005</v>
      </c>
      <c r="E718">
        <f>_xlfn.XLOOKUP(J718,'volume holds'!X:X,'volume holds'!Q:Q)</f>
        <v>500.85</v>
      </c>
      <c r="H718">
        <f>_xlfn.XLOOKUP(J718,'volume holds'!X:X,'volume holds'!R:R)</f>
        <v>0</v>
      </c>
      <c r="J718" s="636" t="s">
        <v>422</v>
      </c>
      <c r="K718">
        <v>10081</v>
      </c>
    </row>
    <row r="719" spans="1:11">
      <c r="A719">
        <v>70005</v>
      </c>
      <c r="B719" s="46" t="str">
        <f t="shared" si="24"/>
        <v>BP.VG.00008-10081</v>
      </c>
      <c r="C719">
        <f t="shared" si="25"/>
        <v>0</v>
      </c>
      <c r="D719">
        <v>70005</v>
      </c>
      <c r="E719">
        <f>_xlfn.XLOOKUP(J719,'volume holds'!X:X,'volume holds'!Q:Q)</f>
        <v>500.85</v>
      </c>
      <c r="H719">
        <f>_xlfn.XLOOKUP(J719,'volume holds'!X:X,'volume holds'!R:R)</f>
        <v>0</v>
      </c>
      <c r="J719" s="636" t="s">
        <v>424</v>
      </c>
      <c r="K719">
        <v>10081</v>
      </c>
    </row>
    <row r="720" spans="1:11">
      <c r="A720">
        <v>70005</v>
      </c>
      <c r="B720" s="46" t="str">
        <f t="shared" si="24"/>
        <v>BP.VG.00005-10081</v>
      </c>
      <c r="C720">
        <f t="shared" si="25"/>
        <v>0</v>
      </c>
      <c r="D720">
        <v>70005</v>
      </c>
      <c r="E720">
        <f>_xlfn.XLOOKUP(J720,'volume holds'!X:X,'volume holds'!Q:Q)</f>
        <v>196.35</v>
      </c>
      <c r="H720">
        <f>_xlfn.XLOOKUP(J720,'volume holds'!X:X,'volume holds'!R:R)</f>
        <v>0</v>
      </c>
      <c r="J720" s="636" t="s">
        <v>426</v>
      </c>
      <c r="K720">
        <v>10081</v>
      </c>
    </row>
    <row r="721" spans="1:11">
      <c r="A721">
        <v>70005</v>
      </c>
      <c r="B721" s="46" t="str">
        <f t="shared" si="24"/>
        <v>BP.VG.00006-10081</v>
      </c>
      <c r="C721">
        <f t="shared" si="25"/>
        <v>0</v>
      </c>
      <c r="D721">
        <v>70005</v>
      </c>
      <c r="E721">
        <f>_xlfn.XLOOKUP(J721,'volume holds'!X:X,'volume holds'!Q:Q)</f>
        <v>196.35</v>
      </c>
      <c r="H721">
        <f>_xlfn.XLOOKUP(J721,'volume holds'!X:X,'volume holds'!R:R)</f>
        <v>0</v>
      </c>
      <c r="J721" s="636" t="s">
        <v>428</v>
      </c>
      <c r="K721">
        <v>10081</v>
      </c>
    </row>
    <row r="722" spans="1:11">
      <c r="A722">
        <v>70005</v>
      </c>
      <c r="B722" s="46" t="str">
        <f t="shared" ref="B722:B785" si="26">J722&amp;"-"&amp;K722</f>
        <v>BP.VG.00003-10081</v>
      </c>
      <c r="C722">
        <f t="shared" si="25"/>
        <v>0</v>
      </c>
      <c r="D722">
        <v>70005</v>
      </c>
      <c r="E722">
        <f>_xlfn.XLOOKUP(J722,'volume holds'!X:X,'volume holds'!Q:Q)</f>
        <v>491.40000000000003</v>
      </c>
      <c r="H722">
        <f>_xlfn.XLOOKUP(J722,'volume holds'!X:X,'volume holds'!R:R)</f>
        <v>0</v>
      </c>
      <c r="J722" s="636" t="s">
        <v>430</v>
      </c>
      <c r="K722">
        <v>10081</v>
      </c>
    </row>
    <row r="723" spans="1:11">
      <c r="A723">
        <v>70005</v>
      </c>
      <c r="B723" s="46" t="str">
        <f t="shared" si="26"/>
        <v>BP.VG.00004-10081</v>
      </c>
      <c r="C723">
        <f t="shared" si="25"/>
        <v>0</v>
      </c>
      <c r="D723">
        <v>70005</v>
      </c>
      <c r="E723">
        <f>_xlfn.XLOOKUP(J723,'volume holds'!X:X,'volume holds'!Q:Q)</f>
        <v>491.40000000000003</v>
      </c>
      <c r="H723">
        <f>_xlfn.XLOOKUP(J723,'volume holds'!X:X,'volume holds'!R:R)</f>
        <v>0</v>
      </c>
      <c r="J723" s="636" t="s">
        <v>432</v>
      </c>
      <c r="K723">
        <v>10081</v>
      </c>
    </row>
    <row r="724" spans="1:11">
      <c r="A724">
        <v>70005</v>
      </c>
      <c r="B724" s="46" t="str">
        <f t="shared" si="26"/>
        <v>BP.VG.00001-10081</v>
      </c>
      <c r="C724">
        <f t="shared" si="25"/>
        <v>0</v>
      </c>
      <c r="D724">
        <v>70005</v>
      </c>
      <c r="E724">
        <f>_xlfn.XLOOKUP(J724,'volume holds'!X:X,'volume holds'!Q:Q)</f>
        <v>204.75</v>
      </c>
      <c r="H724">
        <f>_xlfn.XLOOKUP(J724,'volume holds'!X:X,'volume holds'!R:R)</f>
        <v>0</v>
      </c>
      <c r="J724" s="636" t="s">
        <v>434</v>
      </c>
      <c r="K724">
        <v>10081</v>
      </c>
    </row>
    <row r="725" spans="1:11">
      <c r="A725">
        <v>70005</v>
      </c>
      <c r="B725" s="46" t="str">
        <f t="shared" si="26"/>
        <v>BP.VG.00002-10081</v>
      </c>
      <c r="C725">
        <f t="shared" si="25"/>
        <v>0</v>
      </c>
      <c r="D725">
        <v>70005</v>
      </c>
      <c r="E725">
        <f>_xlfn.XLOOKUP(J725,'volume holds'!X:X,'volume holds'!Q:Q)</f>
        <v>204.75</v>
      </c>
      <c r="H725">
        <f>_xlfn.XLOOKUP(J725,'volume holds'!X:X,'volume holds'!R:R)</f>
        <v>0</v>
      </c>
      <c r="J725" s="636" t="s">
        <v>436</v>
      </c>
      <c r="K725">
        <v>10081</v>
      </c>
    </row>
    <row r="726" spans="1:11">
      <c r="A726">
        <v>70005</v>
      </c>
      <c r="B726" s="46" t="str">
        <f t="shared" si="26"/>
        <v>BP.VG.00009-10081</v>
      </c>
      <c r="C726">
        <f t="shared" si="25"/>
        <v>0</v>
      </c>
      <c r="D726">
        <v>70005</v>
      </c>
      <c r="E726">
        <f>_xlfn.XLOOKUP(J726,'volume holds'!X:X,'volume holds'!Q:Q)</f>
        <v>142.80000000000001</v>
      </c>
      <c r="H726">
        <f>_xlfn.XLOOKUP(J726,'volume holds'!X:X,'volume holds'!R:R)</f>
        <v>0</v>
      </c>
      <c r="J726" s="636" t="s">
        <v>464</v>
      </c>
      <c r="K726">
        <v>10081</v>
      </c>
    </row>
    <row r="727" spans="1:11">
      <c r="A727">
        <v>70005</v>
      </c>
      <c r="B727" s="46" t="str">
        <f t="shared" si="26"/>
        <v>BP.VG.00011-10081</v>
      </c>
      <c r="C727">
        <f t="shared" si="25"/>
        <v>0</v>
      </c>
      <c r="D727">
        <v>70005</v>
      </c>
      <c r="E727">
        <f>_xlfn.XLOOKUP(J727,'volume holds'!X:X,'volume holds'!Q:Q)</f>
        <v>123.9</v>
      </c>
      <c r="H727">
        <f>_xlfn.XLOOKUP(J727,'volume holds'!X:X,'volume holds'!R:R)</f>
        <v>0</v>
      </c>
      <c r="J727" s="636" t="s">
        <v>466</v>
      </c>
      <c r="K727">
        <v>10081</v>
      </c>
    </row>
    <row r="728" spans="1:11">
      <c r="A728">
        <v>70005</v>
      </c>
      <c r="B728" s="46" t="str">
        <f t="shared" si="26"/>
        <v>BP.VG.00013-10081</v>
      </c>
      <c r="C728">
        <f t="shared" si="25"/>
        <v>0</v>
      </c>
      <c r="D728">
        <v>70005</v>
      </c>
      <c r="E728">
        <f>_xlfn.XLOOKUP(J728,'volume holds'!X:X,'volume holds'!Q:Q)</f>
        <v>220.5</v>
      </c>
      <c r="H728">
        <f>_xlfn.XLOOKUP(J728,'volume holds'!X:X,'volume holds'!R:R)</f>
        <v>0</v>
      </c>
      <c r="J728" s="636" t="s">
        <v>468</v>
      </c>
      <c r="K728">
        <v>10081</v>
      </c>
    </row>
    <row r="729" spans="1:11">
      <c r="A729">
        <v>70005</v>
      </c>
      <c r="B729" s="46" t="str">
        <f t="shared" si="26"/>
        <v>BP.VG.00010-10081</v>
      </c>
      <c r="C729">
        <f t="shared" si="25"/>
        <v>0</v>
      </c>
      <c r="D729">
        <v>70005</v>
      </c>
      <c r="E729">
        <f>_xlfn.XLOOKUP(J729,'volume holds'!X:X,'volume holds'!Q:Q)</f>
        <v>142.80000000000001</v>
      </c>
      <c r="H729">
        <f>_xlfn.XLOOKUP(J729,'volume holds'!X:X,'volume holds'!R:R)</f>
        <v>0</v>
      </c>
      <c r="J729" s="636" t="s">
        <v>470</v>
      </c>
      <c r="K729">
        <v>10081</v>
      </c>
    </row>
    <row r="730" spans="1:11">
      <c r="A730">
        <v>70005</v>
      </c>
      <c r="B730" s="46" t="str">
        <f t="shared" si="26"/>
        <v>BP.VG.00012-10081</v>
      </c>
      <c r="C730">
        <f t="shared" si="25"/>
        <v>0</v>
      </c>
      <c r="D730">
        <v>70005</v>
      </c>
      <c r="E730">
        <f>_xlfn.XLOOKUP(J730,'volume holds'!X:X,'volume holds'!Q:Q)</f>
        <v>123.9</v>
      </c>
      <c r="H730">
        <f>_xlfn.XLOOKUP(J730,'volume holds'!X:X,'volume holds'!R:R)</f>
        <v>0</v>
      </c>
      <c r="J730" s="636" t="s">
        <v>472</v>
      </c>
      <c r="K730">
        <v>10081</v>
      </c>
    </row>
    <row r="731" spans="1:11">
      <c r="A731">
        <v>70005</v>
      </c>
      <c r="B731" s="46" t="str">
        <f t="shared" si="26"/>
        <v>BP.VG.00014-10081</v>
      </c>
      <c r="C731">
        <f t="shared" si="25"/>
        <v>0</v>
      </c>
      <c r="D731">
        <v>70005</v>
      </c>
      <c r="E731">
        <f>_xlfn.XLOOKUP(J731,'volume holds'!X:X,'volume holds'!Q:Q)</f>
        <v>220.5</v>
      </c>
      <c r="H731">
        <f>_xlfn.XLOOKUP(J731,'volume holds'!X:X,'volume holds'!R:R)</f>
        <v>0</v>
      </c>
      <c r="J731" s="636" t="s">
        <v>474</v>
      </c>
      <c r="K731">
        <v>10081</v>
      </c>
    </row>
    <row r="732" spans="1:11">
      <c r="A732">
        <v>70005</v>
      </c>
      <c r="B732" s="46" t="str">
        <f t="shared" si="26"/>
        <v>BP.VG.00015-10081</v>
      </c>
      <c r="C732">
        <f t="shared" si="25"/>
        <v>0</v>
      </c>
      <c r="D732">
        <v>70005</v>
      </c>
      <c r="E732">
        <f>_xlfn.XLOOKUP(J732,'volume holds'!X:X,'volume holds'!Q:Q)</f>
        <v>134.4</v>
      </c>
      <c r="H732">
        <f>_xlfn.XLOOKUP(J732,'volume holds'!X:X,'volume holds'!R:R)</f>
        <v>0</v>
      </c>
      <c r="J732" s="636" t="s">
        <v>476</v>
      </c>
      <c r="K732">
        <v>10081</v>
      </c>
    </row>
    <row r="733" spans="1:11">
      <c r="A733">
        <v>70005</v>
      </c>
      <c r="B733" s="46" t="str">
        <f t="shared" si="26"/>
        <v>BP.VG.00016-10081</v>
      </c>
      <c r="C733">
        <f t="shared" si="25"/>
        <v>0</v>
      </c>
      <c r="D733">
        <v>70005</v>
      </c>
      <c r="E733">
        <f>_xlfn.XLOOKUP(J733,'volume holds'!X:X,'volume holds'!Q:Q)</f>
        <v>134.4</v>
      </c>
      <c r="H733">
        <f>_xlfn.XLOOKUP(J733,'volume holds'!X:X,'volume holds'!R:R)</f>
        <v>0</v>
      </c>
      <c r="J733" s="636" t="s">
        <v>478</v>
      </c>
      <c r="K733">
        <v>10081</v>
      </c>
    </row>
    <row r="734" spans="1:11">
      <c r="A734">
        <v>70005</v>
      </c>
      <c r="B734" s="46" t="str">
        <f t="shared" si="26"/>
        <v>BP.VG.00017-10081</v>
      </c>
      <c r="C734">
        <f t="shared" si="25"/>
        <v>0</v>
      </c>
      <c r="D734">
        <v>70005</v>
      </c>
      <c r="E734">
        <f>_xlfn.XLOOKUP(J734,'volume holds'!X:X,'volume holds'!Q:Q)</f>
        <v>206.85000000000002</v>
      </c>
      <c r="H734">
        <f>_xlfn.XLOOKUP(J734,'volume holds'!X:X,'volume holds'!R:R)</f>
        <v>0</v>
      </c>
      <c r="J734" s="636" t="s">
        <v>480</v>
      </c>
      <c r="K734">
        <v>10081</v>
      </c>
    </row>
    <row r="735" spans="1:11">
      <c r="A735">
        <v>70005</v>
      </c>
      <c r="B735" s="46" t="str">
        <f t="shared" si="26"/>
        <v>BP.VG.00018-10081</v>
      </c>
      <c r="C735">
        <f t="shared" si="25"/>
        <v>0</v>
      </c>
      <c r="D735">
        <v>70005</v>
      </c>
      <c r="E735">
        <f>_xlfn.XLOOKUP(J735,'volume holds'!X:X,'volume holds'!Q:Q)</f>
        <v>323.40000000000003</v>
      </c>
      <c r="H735">
        <f>_xlfn.XLOOKUP(J735,'volume holds'!X:X,'volume holds'!R:R)</f>
        <v>0</v>
      </c>
      <c r="J735" s="636" t="s">
        <v>482</v>
      </c>
      <c r="K735">
        <v>10081</v>
      </c>
    </row>
    <row r="736" spans="1:11">
      <c r="A736">
        <v>70005</v>
      </c>
      <c r="B736" s="46" t="str">
        <f t="shared" si="26"/>
        <v>BP.VG.00025-10135</v>
      </c>
      <c r="C736">
        <f t="shared" si="25"/>
        <v>0</v>
      </c>
      <c r="D736">
        <v>70005</v>
      </c>
      <c r="E736">
        <f>_xlfn.XLOOKUP(J736,'volume holds'!X:X,'volume holds'!Q:Q)</f>
        <v>804.30000000000007</v>
      </c>
      <c r="H736">
        <f>_xlfn.XLOOKUP(J736,'volume holds'!X:X,'volume holds'!R:R)</f>
        <v>0</v>
      </c>
      <c r="J736" s="636" t="s">
        <v>438</v>
      </c>
      <c r="K736">
        <v>10135</v>
      </c>
    </row>
    <row r="737" spans="1:11">
      <c r="A737">
        <v>70005</v>
      </c>
      <c r="B737" s="46" t="str">
        <f t="shared" si="26"/>
        <v>BP.VG.00026-10135</v>
      </c>
      <c r="C737">
        <f t="shared" si="25"/>
        <v>0</v>
      </c>
      <c r="D737">
        <v>70005</v>
      </c>
      <c r="E737">
        <f>_xlfn.XLOOKUP(J737,'volume holds'!X:X,'volume holds'!Q:Q)</f>
        <v>804.30000000000007</v>
      </c>
      <c r="H737">
        <f>_xlfn.XLOOKUP(J737,'volume holds'!X:X,'volume holds'!R:R)</f>
        <v>0</v>
      </c>
      <c r="J737" s="636" t="s">
        <v>439</v>
      </c>
      <c r="K737">
        <v>10135</v>
      </c>
    </row>
    <row r="738" spans="1:11">
      <c r="A738">
        <v>70005</v>
      </c>
      <c r="B738" s="46" t="str">
        <f t="shared" si="26"/>
        <v>BP.VG.00023-10135</v>
      </c>
      <c r="C738">
        <f t="shared" si="25"/>
        <v>0</v>
      </c>
      <c r="D738">
        <v>70005</v>
      </c>
      <c r="E738">
        <f>_xlfn.XLOOKUP(J738,'volume holds'!X:X,'volume holds'!Q:Q)</f>
        <v>271.95</v>
      </c>
      <c r="H738">
        <f>_xlfn.XLOOKUP(J738,'volume holds'!X:X,'volume holds'!R:R)</f>
        <v>0</v>
      </c>
      <c r="J738" s="636" t="s">
        <v>440</v>
      </c>
      <c r="K738">
        <v>10135</v>
      </c>
    </row>
    <row r="739" spans="1:11">
      <c r="A739">
        <v>70005</v>
      </c>
      <c r="B739" s="46" t="str">
        <f t="shared" si="26"/>
        <v>BP.VG.00024-10135</v>
      </c>
      <c r="C739">
        <f t="shared" si="25"/>
        <v>0</v>
      </c>
      <c r="D739">
        <v>70005</v>
      </c>
      <c r="E739">
        <f>_xlfn.XLOOKUP(J739,'volume holds'!X:X,'volume holds'!Q:Q)</f>
        <v>271.95</v>
      </c>
      <c r="H739">
        <f>_xlfn.XLOOKUP(J739,'volume holds'!X:X,'volume holds'!R:R)</f>
        <v>0</v>
      </c>
      <c r="J739" s="636" t="s">
        <v>441</v>
      </c>
      <c r="K739">
        <v>10135</v>
      </c>
    </row>
    <row r="740" spans="1:11">
      <c r="A740">
        <v>70005</v>
      </c>
      <c r="B740" s="46" t="str">
        <f t="shared" si="26"/>
        <v>BP.VG.00021-10135</v>
      </c>
      <c r="C740">
        <f t="shared" si="25"/>
        <v>0</v>
      </c>
      <c r="D740">
        <v>70005</v>
      </c>
      <c r="E740">
        <f>_xlfn.XLOOKUP(J740,'volume holds'!X:X,'volume holds'!Q:Q)</f>
        <v>783.30000000000007</v>
      </c>
      <c r="H740">
        <f>_xlfn.XLOOKUP(J740,'volume holds'!X:X,'volume holds'!R:R)</f>
        <v>0</v>
      </c>
      <c r="J740" s="636" t="s">
        <v>442</v>
      </c>
      <c r="K740">
        <v>10135</v>
      </c>
    </row>
    <row r="741" spans="1:11">
      <c r="A741">
        <v>70005</v>
      </c>
      <c r="B741" s="46" t="str">
        <f t="shared" si="26"/>
        <v>BP.VG.00022-10135</v>
      </c>
      <c r="C741">
        <f t="shared" si="25"/>
        <v>0</v>
      </c>
      <c r="D741">
        <v>70005</v>
      </c>
      <c r="E741">
        <f>_xlfn.XLOOKUP(J741,'volume holds'!X:X,'volume holds'!Q:Q)</f>
        <v>783.30000000000007</v>
      </c>
      <c r="H741">
        <f>_xlfn.XLOOKUP(J741,'volume holds'!X:X,'volume holds'!R:R)</f>
        <v>0</v>
      </c>
      <c r="J741" s="636" t="s">
        <v>443</v>
      </c>
      <c r="K741">
        <v>10135</v>
      </c>
    </row>
    <row r="742" spans="1:11">
      <c r="A742">
        <v>70005</v>
      </c>
      <c r="B742" s="46" t="str">
        <f t="shared" si="26"/>
        <v>BP.VG.00019-10135</v>
      </c>
      <c r="C742">
        <f t="shared" si="25"/>
        <v>0</v>
      </c>
      <c r="D742">
        <v>70005</v>
      </c>
      <c r="E742">
        <f>_xlfn.XLOOKUP(J742,'volume holds'!X:X,'volume holds'!Q:Q)</f>
        <v>276.15000000000003</v>
      </c>
      <c r="H742">
        <f>_xlfn.XLOOKUP(J742,'volume holds'!X:X,'volume holds'!R:R)</f>
        <v>0</v>
      </c>
      <c r="J742" s="636" t="s">
        <v>444</v>
      </c>
      <c r="K742">
        <v>10135</v>
      </c>
    </row>
    <row r="743" spans="1:11">
      <c r="A743">
        <v>70005</v>
      </c>
      <c r="B743" s="46" t="str">
        <f t="shared" si="26"/>
        <v>BP.VG.00020-10135</v>
      </c>
      <c r="C743">
        <f t="shared" si="25"/>
        <v>0</v>
      </c>
      <c r="D743">
        <v>70005</v>
      </c>
      <c r="E743">
        <f>_xlfn.XLOOKUP(J743,'volume holds'!X:X,'volume holds'!Q:Q)</f>
        <v>276.15000000000003</v>
      </c>
      <c r="H743">
        <f>_xlfn.XLOOKUP(J743,'volume holds'!X:X,'volume holds'!R:R)</f>
        <v>0</v>
      </c>
      <c r="J743" s="636" t="s">
        <v>445</v>
      </c>
      <c r="K743">
        <v>10135</v>
      </c>
    </row>
    <row r="744" spans="1:11">
      <c r="A744">
        <v>70005</v>
      </c>
      <c r="B744" s="46" t="str">
        <f t="shared" si="26"/>
        <v>BP.VG.00027-10135</v>
      </c>
      <c r="C744">
        <f t="shared" si="25"/>
        <v>0</v>
      </c>
      <c r="D744">
        <v>70005</v>
      </c>
      <c r="E744">
        <f>_xlfn.XLOOKUP(J744,'volume holds'!X:X,'volume holds'!Q:Q)</f>
        <v>222.60000000000002</v>
      </c>
      <c r="H744">
        <f>_xlfn.XLOOKUP(J744,'volume holds'!X:X,'volume holds'!R:R)</f>
        <v>0</v>
      </c>
      <c r="J744" s="636" t="s">
        <v>492</v>
      </c>
      <c r="K744">
        <v>10135</v>
      </c>
    </row>
    <row r="745" spans="1:11">
      <c r="A745">
        <v>70005</v>
      </c>
      <c r="B745" s="46" t="str">
        <f t="shared" si="26"/>
        <v>BP.VG.00029-10135</v>
      </c>
      <c r="C745">
        <f t="shared" si="25"/>
        <v>0</v>
      </c>
      <c r="D745">
        <v>70005</v>
      </c>
      <c r="E745">
        <f>_xlfn.XLOOKUP(J745,'volume holds'!X:X,'volume holds'!Q:Q)</f>
        <v>186.9</v>
      </c>
      <c r="H745">
        <f>_xlfn.XLOOKUP(J745,'volume holds'!X:X,'volume holds'!R:R)</f>
        <v>0</v>
      </c>
      <c r="J745" s="636" t="s">
        <v>493</v>
      </c>
      <c r="K745">
        <v>10135</v>
      </c>
    </row>
    <row r="746" spans="1:11">
      <c r="A746">
        <v>70005</v>
      </c>
      <c r="B746" s="46" t="str">
        <f t="shared" si="26"/>
        <v>BP.VG.00031-10135</v>
      </c>
      <c r="C746">
        <f t="shared" si="25"/>
        <v>0</v>
      </c>
      <c r="D746">
        <v>70005</v>
      </c>
      <c r="E746">
        <f>_xlfn.XLOOKUP(J746,'volume holds'!X:X,'volume holds'!Q:Q)</f>
        <v>334.95</v>
      </c>
      <c r="H746">
        <f>_xlfn.XLOOKUP(J746,'volume holds'!X:X,'volume holds'!R:R)</f>
        <v>0</v>
      </c>
      <c r="J746" s="636" t="s">
        <v>494</v>
      </c>
      <c r="K746">
        <v>10135</v>
      </c>
    </row>
    <row r="747" spans="1:11">
      <c r="A747">
        <v>70005</v>
      </c>
      <c r="B747" s="46" t="str">
        <f t="shared" si="26"/>
        <v>BP.VG.00028-10135</v>
      </c>
      <c r="C747">
        <f t="shared" si="25"/>
        <v>0</v>
      </c>
      <c r="D747">
        <v>70005</v>
      </c>
      <c r="E747">
        <f>_xlfn.XLOOKUP(J747,'volume holds'!X:X,'volume holds'!Q:Q)</f>
        <v>222.60000000000002</v>
      </c>
      <c r="H747">
        <f>_xlfn.XLOOKUP(J747,'volume holds'!X:X,'volume holds'!R:R)</f>
        <v>0</v>
      </c>
      <c r="J747" s="636" t="s">
        <v>495</v>
      </c>
      <c r="K747">
        <v>10135</v>
      </c>
    </row>
    <row r="748" spans="1:11">
      <c r="A748">
        <v>70005</v>
      </c>
      <c r="B748" s="46" t="str">
        <f t="shared" si="26"/>
        <v>BP.VG.00030-10135</v>
      </c>
      <c r="C748">
        <f t="shared" si="25"/>
        <v>0</v>
      </c>
      <c r="D748">
        <v>70005</v>
      </c>
      <c r="E748">
        <f>_xlfn.XLOOKUP(J748,'volume holds'!X:X,'volume holds'!Q:Q)</f>
        <v>186.9</v>
      </c>
      <c r="H748">
        <f>_xlfn.XLOOKUP(J748,'volume holds'!X:X,'volume holds'!R:R)</f>
        <v>0</v>
      </c>
      <c r="J748" s="636" t="s">
        <v>496</v>
      </c>
      <c r="K748">
        <v>10135</v>
      </c>
    </row>
    <row r="749" spans="1:11">
      <c r="A749">
        <v>70005</v>
      </c>
      <c r="B749" s="46" t="str">
        <f t="shared" si="26"/>
        <v>BP.VG.00032-10135</v>
      </c>
      <c r="C749">
        <f t="shared" si="25"/>
        <v>0</v>
      </c>
      <c r="D749">
        <v>70005</v>
      </c>
      <c r="E749">
        <f>_xlfn.XLOOKUP(J749,'volume holds'!X:X,'volume holds'!Q:Q)</f>
        <v>334.95</v>
      </c>
      <c r="H749">
        <f>_xlfn.XLOOKUP(J749,'volume holds'!X:X,'volume holds'!R:R)</f>
        <v>0</v>
      </c>
      <c r="J749" s="636" t="s">
        <v>497</v>
      </c>
      <c r="K749">
        <v>10135</v>
      </c>
    </row>
    <row r="750" spans="1:11">
      <c r="A750">
        <v>70005</v>
      </c>
      <c r="B750" s="46" t="str">
        <f t="shared" si="26"/>
        <v>BP.VG.00033-10135</v>
      </c>
      <c r="C750">
        <f t="shared" si="25"/>
        <v>0</v>
      </c>
      <c r="D750">
        <v>70005</v>
      </c>
      <c r="E750">
        <f>_xlfn.XLOOKUP(J750,'volume holds'!X:X,'volume holds'!Q:Q)</f>
        <v>210</v>
      </c>
      <c r="H750">
        <f>_xlfn.XLOOKUP(J750,'volume holds'!X:X,'volume holds'!R:R)</f>
        <v>0</v>
      </c>
      <c r="J750" s="636" t="s">
        <v>498</v>
      </c>
      <c r="K750">
        <v>10135</v>
      </c>
    </row>
    <row r="751" spans="1:11">
      <c r="A751">
        <v>70005</v>
      </c>
      <c r="B751" s="46" t="str">
        <f t="shared" si="26"/>
        <v>BP.VG.00034-10135</v>
      </c>
      <c r="C751">
        <f t="shared" si="25"/>
        <v>0</v>
      </c>
      <c r="D751">
        <v>70005</v>
      </c>
      <c r="E751">
        <f>_xlfn.XLOOKUP(J751,'volume holds'!X:X,'volume holds'!Q:Q)</f>
        <v>210</v>
      </c>
      <c r="H751">
        <f>_xlfn.XLOOKUP(J751,'volume holds'!X:X,'volume holds'!R:R)</f>
        <v>0</v>
      </c>
      <c r="J751" s="636" t="s">
        <v>499</v>
      </c>
      <c r="K751">
        <v>10135</v>
      </c>
    </row>
    <row r="752" spans="1:11">
      <c r="A752">
        <v>70005</v>
      </c>
      <c r="B752" s="46" t="str">
        <f t="shared" si="26"/>
        <v>BP.VG.00035-10135</v>
      </c>
      <c r="C752">
        <f t="shared" si="25"/>
        <v>0</v>
      </c>
      <c r="D752">
        <v>70005</v>
      </c>
      <c r="E752">
        <f>_xlfn.XLOOKUP(J752,'volume holds'!X:X,'volume holds'!Q:Q)</f>
        <v>321.3</v>
      </c>
      <c r="H752">
        <f>_xlfn.XLOOKUP(J752,'volume holds'!X:X,'volume holds'!R:R)</f>
        <v>0</v>
      </c>
      <c r="J752" s="636" t="s">
        <v>500</v>
      </c>
      <c r="K752">
        <v>10135</v>
      </c>
    </row>
    <row r="753" spans="1:11">
      <c r="A753">
        <v>70005</v>
      </c>
      <c r="B753" s="46" t="str">
        <f t="shared" si="26"/>
        <v>BP.VG.00036-10135</v>
      </c>
      <c r="C753">
        <f t="shared" si="25"/>
        <v>0</v>
      </c>
      <c r="D753">
        <v>70005</v>
      </c>
      <c r="E753">
        <f>_xlfn.XLOOKUP(J753,'volume holds'!X:X,'volume holds'!Q:Q)</f>
        <v>547.05000000000007</v>
      </c>
      <c r="H753">
        <f>_xlfn.XLOOKUP(J753,'volume holds'!X:X,'volume holds'!R:R)</f>
        <v>0</v>
      </c>
      <c r="J753" s="636" t="s">
        <v>501</v>
      </c>
      <c r="K753">
        <v>10135</v>
      </c>
    </row>
    <row r="754" spans="1:11">
      <c r="A754">
        <v>70005</v>
      </c>
      <c r="B754" s="46" t="str">
        <f t="shared" si="26"/>
        <v>BP.VG.00037-10081</v>
      </c>
      <c r="C754">
        <f t="shared" si="25"/>
        <v>0</v>
      </c>
      <c r="D754">
        <v>70005</v>
      </c>
      <c r="E754">
        <f>_xlfn.XLOOKUP(J754,'volume holds'!X:X,'volume holds'!C:C)</f>
        <v>305</v>
      </c>
      <c r="H754">
        <f>_xlfn.XLOOKUP(J754,'volume holds'!X:X,'volume holds'!R:R)</f>
        <v>0</v>
      </c>
      <c r="J754" s="636" t="s">
        <v>456</v>
      </c>
      <c r="K754">
        <v>10081</v>
      </c>
    </row>
    <row r="755" spans="1:11">
      <c r="A755">
        <v>70005</v>
      </c>
      <c r="B755" s="46" t="str">
        <f t="shared" si="26"/>
        <v>BP.VG.00038-10081</v>
      </c>
      <c r="C755">
        <f t="shared" si="25"/>
        <v>0</v>
      </c>
      <c r="D755">
        <v>70005</v>
      </c>
      <c r="E755">
        <f>_xlfn.XLOOKUP(J755,'volume holds'!X:X,'volume holds'!C:C)</f>
        <v>267</v>
      </c>
      <c r="H755">
        <f>_xlfn.XLOOKUP(J755,'volume holds'!X:X,'volume holds'!R:R)</f>
        <v>0</v>
      </c>
      <c r="J755" s="636" t="s">
        <v>458</v>
      </c>
      <c r="K755">
        <v>10081</v>
      </c>
    </row>
    <row r="756" spans="1:11">
      <c r="A756">
        <v>70005</v>
      </c>
      <c r="B756" s="46" t="str">
        <f t="shared" si="26"/>
        <v>BP.VG.00039-10081</v>
      </c>
      <c r="C756">
        <f t="shared" si="25"/>
        <v>0</v>
      </c>
      <c r="D756">
        <v>70005</v>
      </c>
      <c r="E756">
        <f>_xlfn.XLOOKUP(J756,'volume holds'!X:X,'volume holds'!C:C)</f>
        <v>305</v>
      </c>
      <c r="H756">
        <f>_xlfn.XLOOKUP(J756,'volume holds'!X:X,'volume holds'!R:R)</f>
        <v>0</v>
      </c>
      <c r="J756" s="636" t="s">
        <v>460</v>
      </c>
      <c r="K756">
        <v>10081</v>
      </c>
    </row>
    <row r="757" spans="1:11">
      <c r="A757">
        <v>70005</v>
      </c>
      <c r="B757" s="46" t="str">
        <f t="shared" si="26"/>
        <v>BP.VG.00040-10081</v>
      </c>
      <c r="C757">
        <f t="shared" si="25"/>
        <v>0</v>
      </c>
      <c r="D757">
        <v>70005</v>
      </c>
      <c r="E757">
        <f>_xlfn.XLOOKUP(J757,'volume holds'!X:X,'volume holds'!C:C)</f>
        <v>267</v>
      </c>
      <c r="H757">
        <f>_xlfn.XLOOKUP(J757,'volume holds'!X:X,'volume holds'!R:R)</f>
        <v>0</v>
      </c>
      <c r="J757" s="636" t="s">
        <v>462</v>
      </c>
      <c r="K757">
        <v>10081</v>
      </c>
    </row>
    <row r="758" spans="1:11">
      <c r="A758">
        <v>70005</v>
      </c>
      <c r="B758" s="46" t="str">
        <f t="shared" si="26"/>
        <v>BP.VG.00041-10081</v>
      </c>
      <c r="C758">
        <f t="shared" si="25"/>
        <v>0</v>
      </c>
      <c r="D758">
        <v>70005</v>
      </c>
      <c r="E758">
        <f>_xlfn.XLOOKUP(J758,'volume holds'!X:X,'volume holds'!C:C)</f>
        <v>565</v>
      </c>
      <c r="H758">
        <f>_xlfn.XLOOKUP(J758,'volume holds'!X:X,'volume holds'!R:R)</f>
        <v>0</v>
      </c>
      <c r="J758" s="636" t="s">
        <v>448</v>
      </c>
      <c r="K758">
        <v>10081</v>
      </c>
    </row>
    <row r="759" spans="1:11">
      <c r="A759">
        <v>70005</v>
      </c>
      <c r="B759" s="46" t="str">
        <f t="shared" si="26"/>
        <v>BP.VG.00042-10081</v>
      </c>
      <c r="C759">
        <f t="shared" si="25"/>
        <v>0</v>
      </c>
      <c r="D759">
        <v>70005</v>
      </c>
      <c r="E759">
        <f>_xlfn.XLOOKUP(J759,'volume holds'!X:X,'volume holds'!C:C)</f>
        <v>487</v>
      </c>
      <c r="H759">
        <f>_xlfn.XLOOKUP(J759,'volume holds'!X:X,'volume holds'!R:R)</f>
        <v>0</v>
      </c>
      <c r="J759" s="636" t="s">
        <v>450</v>
      </c>
      <c r="K759">
        <v>10081</v>
      </c>
    </row>
    <row r="760" spans="1:11">
      <c r="A760">
        <v>70005</v>
      </c>
      <c r="B760" s="46" t="str">
        <f t="shared" si="26"/>
        <v>BP.VG.00043-10081</v>
      </c>
      <c r="C760">
        <f t="shared" si="25"/>
        <v>0</v>
      </c>
      <c r="D760">
        <v>70005</v>
      </c>
      <c r="E760">
        <f>_xlfn.XLOOKUP(J760,'volume holds'!X:X,'volume holds'!C:C)</f>
        <v>565</v>
      </c>
      <c r="H760">
        <f>_xlfn.XLOOKUP(J760,'volume holds'!X:X,'volume holds'!R:R)</f>
        <v>0</v>
      </c>
      <c r="J760" s="636" t="s">
        <v>452</v>
      </c>
      <c r="K760">
        <v>10081</v>
      </c>
    </row>
    <row r="761" spans="1:11">
      <c r="A761">
        <v>70005</v>
      </c>
      <c r="B761" s="46" t="str">
        <f t="shared" si="26"/>
        <v>BP.VG.00044-10081</v>
      </c>
      <c r="C761">
        <f t="shared" si="25"/>
        <v>0</v>
      </c>
      <c r="D761">
        <v>70005</v>
      </c>
      <c r="E761">
        <f>_xlfn.XLOOKUP(J761,'volume holds'!X:X,'volume holds'!C:C)</f>
        <v>487</v>
      </c>
      <c r="H761">
        <f>_xlfn.XLOOKUP(J761,'volume holds'!X:X,'volume holds'!R:R)</f>
        <v>0</v>
      </c>
      <c r="J761" s="636" t="s">
        <v>454</v>
      </c>
      <c r="K761">
        <v>10081</v>
      </c>
    </row>
    <row r="762" spans="1:11">
      <c r="A762">
        <v>70005</v>
      </c>
      <c r="B762" s="46" t="str">
        <f t="shared" si="26"/>
        <v>BP.VG.00045-10135</v>
      </c>
      <c r="C762">
        <f t="shared" si="25"/>
        <v>0</v>
      </c>
      <c r="D762">
        <v>70005</v>
      </c>
      <c r="E762">
        <f>_xlfn.XLOOKUP(J762,'volume holds'!X:X,'volume holds'!C:C)</f>
        <v>530</v>
      </c>
      <c r="H762">
        <f>_xlfn.XLOOKUP(J762,'volume holds'!X:X,'volume holds'!R:R)</f>
        <v>0</v>
      </c>
      <c r="J762" s="636" t="s">
        <v>488</v>
      </c>
      <c r="K762">
        <v>10135</v>
      </c>
    </row>
    <row r="763" spans="1:11">
      <c r="A763">
        <v>70005</v>
      </c>
      <c r="B763" s="46" t="str">
        <f t="shared" si="26"/>
        <v>BP.VG.00046-10135</v>
      </c>
      <c r="C763">
        <f t="shared" si="25"/>
        <v>0</v>
      </c>
      <c r="D763">
        <v>70005</v>
      </c>
      <c r="E763">
        <f>_xlfn.XLOOKUP(J763,'volume holds'!X:X,'volume holds'!C:C)</f>
        <v>456</v>
      </c>
      <c r="H763">
        <f>_xlfn.XLOOKUP(J763,'volume holds'!X:X,'volume holds'!R:R)</f>
        <v>0</v>
      </c>
      <c r="J763" s="636" t="s">
        <v>489</v>
      </c>
      <c r="K763">
        <v>10135</v>
      </c>
    </row>
    <row r="764" spans="1:11">
      <c r="A764">
        <v>70005</v>
      </c>
      <c r="B764" s="46" t="str">
        <f t="shared" si="26"/>
        <v>BP.VG.00047-10135</v>
      </c>
      <c r="C764">
        <f t="shared" si="25"/>
        <v>0</v>
      </c>
      <c r="D764">
        <v>70005</v>
      </c>
      <c r="E764">
        <f>_xlfn.XLOOKUP(J764,'volume holds'!X:X,'volume holds'!C:C)</f>
        <v>530</v>
      </c>
      <c r="H764">
        <f>_xlfn.XLOOKUP(J764,'volume holds'!X:X,'volume holds'!R:R)</f>
        <v>0</v>
      </c>
      <c r="J764" s="636" t="s">
        <v>490</v>
      </c>
      <c r="K764">
        <v>10135</v>
      </c>
    </row>
    <row r="765" spans="1:11">
      <c r="A765">
        <v>70005</v>
      </c>
      <c r="B765" s="46" t="str">
        <f t="shared" si="26"/>
        <v>BP.VG.00048-10135</v>
      </c>
      <c r="C765">
        <f t="shared" si="25"/>
        <v>0</v>
      </c>
      <c r="D765">
        <v>70005</v>
      </c>
      <c r="E765">
        <f>_xlfn.XLOOKUP(J765,'volume holds'!X:X,'volume holds'!C:C)</f>
        <v>456</v>
      </c>
      <c r="H765">
        <f>_xlfn.XLOOKUP(J765,'volume holds'!X:X,'volume holds'!R:R)</f>
        <v>0</v>
      </c>
      <c r="J765" s="636" t="s">
        <v>491</v>
      </c>
      <c r="K765">
        <v>10135</v>
      </c>
    </row>
    <row r="766" spans="1:11">
      <c r="A766">
        <v>70005</v>
      </c>
      <c r="B766" s="46" t="str">
        <f t="shared" si="26"/>
        <v>BP.VG.00049-10135</v>
      </c>
      <c r="C766">
        <f t="shared" si="25"/>
        <v>0</v>
      </c>
      <c r="D766">
        <v>70005</v>
      </c>
      <c r="E766">
        <f>_xlfn.XLOOKUP(J766,'volume holds'!X:X,'volume holds'!C:C)</f>
        <v>1035</v>
      </c>
      <c r="H766">
        <f>_xlfn.XLOOKUP(J766,'volume holds'!X:X,'volume holds'!R:R)</f>
        <v>0</v>
      </c>
      <c r="J766" s="636" t="s">
        <v>484</v>
      </c>
      <c r="K766">
        <v>10135</v>
      </c>
    </row>
    <row r="767" spans="1:11">
      <c r="A767">
        <v>70005</v>
      </c>
      <c r="B767" s="46" t="str">
        <f t="shared" si="26"/>
        <v>BP.VG.00050-10135</v>
      </c>
      <c r="C767">
        <f t="shared" si="25"/>
        <v>0</v>
      </c>
      <c r="D767">
        <v>70005</v>
      </c>
      <c r="E767">
        <f>_xlfn.XLOOKUP(J767,'volume holds'!X:X,'volume holds'!C:C)</f>
        <v>877</v>
      </c>
      <c r="H767">
        <f>_xlfn.XLOOKUP(J767,'volume holds'!X:X,'volume holds'!R:R)</f>
        <v>0</v>
      </c>
      <c r="J767" s="636" t="s">
        <v>485</v>
      </c>
      <c r="K767">
        <v>10135</v>
      </c>
    </row>
    <row r="768" spans="1:11">
      <c r="A768">
        <v>70005</v>
      </c>
      <c r="B768" s="46" t="str">
        <f t="shared" si="26"/>
        <v>BP.VG.00051-10135</v>
      </c>
      <c r="C768">
        <f t="shared" si="25"/>
        <v>0</v>
      </c>
      <c r="D768">
        <v>70005</v>
      </c>
      <c r="E768">
        <f>_xlfn.XLOOKUP(J768,'volume holds'!X:X,'volume holds'!C:C)</f>
        <v>1035</v>
      </c>
      <c r="H768">
        <f>_xlfn.XLOOKUP(J768,'volume holds'!X:X,'volume holds'!R:R)</f>
        <v>0</v>
      </c>
      <c r="J768" s="636" t="s">
        <v>486</v>
      </c>
      <c r="K768">
        <v>10135</v>
      </c>
    </row>
    <row r="769" spans="1:11">
      <c r="A769">
        <v>70005</v>
      </c>
      <c r="B769" s="46" t="str">
        <f t="shared" si="26"/>
        <v>BP.VG.00052-10135</v>
      </c>
      <c r="C769">
        <f t="shared" si="25"/>
        <v>0</v>
      </c>
      <c r="D769">
        <v>70005</v>
      </c>
      <c r="E769">
        <f>_xlfn.XLOOKUP(J769,'volume holds'!X:X,'volume holds'!C:C)</f>
        <v>877</v>
      </c>
      <c r="H769">
        <f>_xlfn.XLOOKUP(J769,'volume holds'!X:X,'volume holds'!R:R)</f>
        <v>0</v>
      </c>
      <c r="J769" s="636" t="s">
        <v>487</v>
      </c>
      <c r="K769">
        <v>10135</v>
      </c>
    </row>
    <row r="770" spans="1:11">
      <c r="A770">
        <v>70005</v>
      </c>
      <c r="B770" s="46" t="str">
        <f t="shared" si="26"/>
        <v>BP.VG.00007-10097</v>
      </c>
      <c r="C770">
        <f t="shared" ref="C770:C833" si="27">SUM(G770:H770)</f>
        <v>0</v>
      </c>
      <c r="D770">
        <v>70005</v>
      </c>
      <c r="E770">
        <f>_xlfn.XLOOKUP(J770,'volume holds'!X:X,'volume holds'!Q:Q)</f>
        <v>500.85</v>
      </c>
      <c r="H770">
        <f>_xlfn.XLOOKUP(J770,'volume holds'!X:X,'volume holds'!S:S)</f>
        <v>0</v>
      </c>
      <c r="J770" s="636" t="s">
        <v>422</v>
      </c>
      <c r="K770">
        <v>10097</v>
      </c>
    </row>
    <row r="771" spans="1:11">
      <c r="A771">
        <v>70005</v>
      </c>
      <c r="B771" s="46" t="str">
        <f t="shared" si="26"/>
        <v>BP.VG.00008-10097</v>
      </c>
      <c r="C771">
        <f t="shared" si="27"/>
        <v>0</v>
      </c>
      <c r="D771">
        <v>70005</v>
      </c>
      <c r="E771">
        <f>_xlfn.XLOOKUP(J771,'volume holds'!X:X,'volume holds'!Q:Q)</f>
        <v>500.85</v>
      </c>
      <c r="H771">
        <f>_xlfn.XLOOKUP(J771,'volume holds'!X:X,'volume holds'!S:S)</f>
        <v>0</v>
      </c>
      <c r="J771" s="636" t="s">
        <v>424</v>
      </c>
      <c r="K771">
        <v>10097</v>
      </c>
    </row>
    <row r="772" spans="1:11">
      <c r="A772">
        <v>70005</v>
      </c>
      <c r="B772" s="46" t="str">
        <f t="shared" si="26"/>
        <v>BP.VG.00005-10097</v>
      </c>
      <c r="C772">
        <f t="shared" si="27"/>
        <v>0</v>
      </c>
      <c r="D772">
        <v>70005</v>
      </c>
      <c r="E772">
        <f>_xlfn.XLOOKUP(J772,'volume holds'!X:X,'volume holds'!Q:Q)</f>
        <v>196.35</v>
      </c>
      <c r="H772">
        <f>_xlfn.XLOOKUP(J772,'volume holds'!X:X,'volume holds'!S:S)</f>
        <v>0</v>
      </c>
      <c r="J772" s="636" t="s">
        <v>426</v>
      </c>
      <c r="K772">
        <v>10097</v>
      </c>
    </row>
    <row r="773" spans="1:11">
      <c r="A773">
        <v>70005</v>
      </c>
      <c r="B773" s="46" t="str">
        <f t="shared" si="26"/>
        <v>BP.VG.00006-10097</v>
      </c>
      <c r="C773">
        <f t="shared" si="27"/>
        <v>0</v>
      </c>
      <c r="D773">
        <v>70005</v>
      </c>
      <c r="E773">
        <f>_xlfn.XLOOKUP(J773,'volume holds'!X:X,'volume holds'!Q:Q)</f>
        <v>196.35</v>
      </c>
      <c r="H773">
        <f>_xlfn.XLOOKUP(J773,'volume holds'!X:X,'volume holds'!S:S)</f>
        <v>0</v>
      </c>
      <c r="J773" s="636" t="s">
        <v>428</v>
      </c>
      <c r="K773">
        <v>10097</v>
      </c>
    </row>
    <row r="774" spans="1:11">
      <c r="A774">
        <v>70005</v>
      </c>
      <c r="B774" s="46" t="str">
        <f t="shared" si="26"/>
        <v>BP.VG.00003-10097</v>
      </c>
      <c r="C774">
        <f t="shared" si="27"/>
        <v>0</v>
      </c>
      <c r="D774">
        <v>70005</v>
      </c>
      <c r="E774">
        <f>_xlfn.XLOOKUP(J774,'volume holds'!X:X,'volume holds'!Q:Q)</f>
        <v>491.40000000000003</v>
      </c>
      <c r="H774">
        <f>_xlfn.XLOOKUP(J774,'volume holds'!X:X,'volume holds'!S:S)</f>
        <v>0</v>
      </c>
      <c r="J774" s="636" t="s">
        <v>430</v>
      </c>
      <c r="K774">
        <v>10097</v>
      </c>
    </row>
    <row r="775" spans="1:11">
      <c r="A775">
        <v>70005</v>
      </c>
      <c r="B775" s="46" t="str">
        <f t="shared" si="26"/>
        <v>BP.VG.00004-10097</v>
      </c>
      <c r="C775">
        <f t="shared" si="27"/>
        <v>0</v>
      </c>
      <c r="D775">
        <v>70005</v>
      </c>
      <c r="E775">
        <f>_xlfn.XLOOKUP(J775,'volume holds'!X:X,'volume holds'!Q:Q)</f>
        <v>491.40000000000003</v>
      </c>
      <c r="H775">
        <f>_xlfn.XLOOKUP(J775,'volume holds'!X:X,'volume holds'!S:S)</f>
        <v>0</v>
      </c>
      <c r="J775" s="636" t="s">
        <v>432</v>
      </c>
      <c r="K775">
        <v>10097</v>
      </c>
    </row>
    <row r="776" spans="1:11">
      <c r="A776">
        <v>70005</v>
      </c>
      <c r="B776" s="46" t="str">
        <f t="shared" si="26"/>
        <v>BP.VG.00001-10097</v>
      </c>
      <c r="C776">
        <f t="shared" si="27"/>
        <v>0</v>
      </c>
      <c r="D776">
        <v>70005</v>
      </c>
      <c r="E776">
        <f>_xlfn.XLOOKUP(J776,'volume holds'!X:X,'volume holds'!Q:Q)</f>
        <v>204.75</v>
      </c>
      <c r="H776">
        <f>_xlfn.XLOOKUP(J776,'volume holds'!X:X,'volume holds'!S:S)</f>
        <v>0</v>
      </c>
      <c r="J776" s="636" t="s">
        <v>434</v>
      </c>
      <c r="K776">
        <v>10097</v>
      </c>
    </row>
    <row r="777" spans="1:11">
      <c r="A777">
        <v>70005</v>
      </c>
      <c r="B777" s="46" t="str">
        <f t="shared" si="26"/>
        <v>BP.VG.00002-10097</v>
      </c>
      <c r="C777">
        <f t="shared" si="27"/>
        <v>0</v>
      </c>
      <c r="D777">
        <v>70005</v>
      </c>
      <c r="E777">
        <f>_xlfn.XLOOKUP(J777,'volume holds'!X:X,'volume holds'!Q:Q)</f>
        <v>204.75</v>
      </c>
      <c r="H777">
        <f>_xlfn.XLOOKUP(J777,'volume holds'!X:X,'volume holds'!S:S)</f>
        <v>0</v>
      </c>
      <c r="J777" s="636" t="s">
        <v>436</v>
      </c>
      <c r="K777">
        <v>10097</v>
      </c>
    </row>
    <row r="778" spans="1:11">
      <c r="A778">
        <v>70005</v>
      </c>
      <c r="B778" s="46" t="str">
        <f t="shared" si="26"/>
        <v>BP.VG.00009-10097</v>
      </c>
      <c r="C778">
        <f t="shared" si="27"/>
        <v>0</v>
      </c>
      <c r="D778">
        <v>70005</v>
      </c>
      <c r="E778">
        <f>_xlfn.XLOOKUP(J778,'volume holds'!X:X,'volume holds'!Q:Q)</f>
        <v>142.80000000000001</v>
      </c>
      <c r="H778">
        <f>_xlfn.XLOOKUP(J778,'volume holds'!X:X,'volume holds'!S:S)</f>
        <v>0</v>
      </c>
      <c r="J778" s="636" t="s">
        <v>464</v>
      </c>
      <c r="K778">
        <v>10097</v>
      </c>
    </row>
    <row r="779" spans="1:11">
      <c r="A779">
        <v>70005</v>
      </c>
      <c r="B779" s="46" t="str">
        <f t="shared" si="26"/>
        <v>BP.VG.00011-10097</v>
      </c>
      <c r="C779">
        <f t="shared" si="27"/>
        <v>0</v>
      </c>
      <c r="D779">
        <v>70005</v>
      </c>
      <c r="E779">
        <f>_xlfn.XLOOKUP(J779,'volume holds'!X:X,'volume holds'!Q:Q)</f>
        <v>123.9</v>
      </c>
      <c r="H779">
        <f>_xlfn.XLOOKUP(J779,'volume holds'!X:X,'volume holds'!S:S)</f>
        <v>0</v>
      </c>
      <c r="J779" s="636" t="s">
        <v>466</v>
      </c>
      <c r="K779">
        <v>10097</v>
      </c>
    </row>
    <row r="780" spans="1:11">
      <c r="A780">
        <v>70005</v>
      </c>
      <c r="B780" s="46" t="str">
        <f t="shared" si="26"/>
        <v>BP.VG.00013-10097</v>
      </c>
      <c r="C780">
        <f t="shared" si="27"/>
        <v>0</v>
      </c>
      <c r="D780">
        <v>70005</v>
      </c>
      <c r="E780">
        <f>_xlfn.XLOOKUP(J780,'volume holds'!X:X,'volume holds'!Q:Q)</f>
        <v>220.5</v>
      </c>
      <c r="H780">
        <f>_xlfn.XLOOKUP(J780,'volume holds'!X:X,'volume holds'!S:S)</f>
        <v>0</v>
      </c>
      <c r="J780" s="636" t="s">
        <v>468</v>
      </c>
      <c r="K780">
        <v>10097</v>
      </c>
    </row>
    <row r="781" spans="1:11">
      <c r="A781">
        <v>70005</v>
      </c>
      <c r="B781" s="46" t="str">
        <f t="shared" si="26"/>
        <v>BP.VG.00010-10097</v>
      </c>
      <c r="C781">
        <f t="shared" si="27"/>
        <v>0</v>
      </c>
      <c r="D781">
        <v>70005</v>
      </c>
      <c r="E781">
        <f>_xlfn.XLOOKUP(J781,'volume holds'!X:X,'volume holds'!Q:Q)</f>
        <v>142.80000000000001</v>
      </c>
      <c r="H781">
        <f>_xlfn.XLOOKUP(J781,'volume holds'!X:X,'volume holds'!S:S)</f>
        <v>0</v>
      </c>
      <c r="J781" s="636" t="s">
        <v>470</v>
      </c>
      <c r="K781">
        <v>10097</v>
      </c>
    </row>
    <row r="782" spans="1:11">
      <c r="A782">
        <v>70005</v>
      </c>
      <c r="B782" s="46" t="str">
        <f t="shared" si="26"/>
        <v>BP.VG.00012-10097</v>
      </c>
      <c r="C782">
        <f t="shared" si="27"/>
        <v>0</v>
      </c>
      <c r="D782">
        <v>70005</v>
      </c>
      <c r="E782">
        <f>_xlfn.XLOOKUP(J782,'volume holds'!X:X,'volume holds'!Q:Q)</f>
        <v>123.9</v>
      </c>
      <c r="H782">
        <f>_xlfn.XLOOKUP(J782,'volume holds'!X:X,'volume holds'!S:S)</f>
        <v>0</v>
      </c>
      <c r="J782" s="636" t="s">
        <v>472</v>
      </c>
      <c r="K782">
        <v>10097</v>
      </c>
    </row>
    <row r="783" spans="1:11">
      <c r="A783">
        <v>70005</v>
      </c>
      <c r="B783" s="46" t="str">
        <f t="shared" si="26"/>
        <v>BP.VG.00014-10097</v>
      </c>
      <c r="C783">
        <f t="shared" si="27"/>
        <v>0</v>
      </c>
      <c r="D783">
        <v>70005</v>
      </c>
      <c r="E783">
        <f>_xlfn.XLOOKUP(J783,'volume holds'!X:X,'volume holds'!Q:Q)</f>
        <v>220.5</v>
      </c>
      <c r="H783">
        <f>_xlfn.XLOOKUP(J783,'volume holds'!X:X,'volume holds'!S:S)</f>
        <v>0</v>
      </c>
      <c r="J783" s="636" t="s">
        <v>474</v>
      </c>
      <c r="K783">
        <v>10097</v>
      </c>
    </row>
    <row r="784" spans="1:11">
      <c r="A784">
        <v>70005</v>
      </c>
      <c r="B784" s="46" t="str">
        <f t="shared" si="26"/>
        <v>BP.VG.00015-10097</v>
      </c>
      <c r="C784">
        <f t="shared" si="27"/>
        <v>0</v>
      </c>
      <c r="D784">
        <v>70005</v>
      </c>
      <c r="E784">
        <f>_xlfn.XLOOKUP(J784,'volume holds'!X:X,'volume holds'!Q:Q)</f>
        <v>134.4</v>
      </c>
      <c r="H784">
        <f>_xlfn.XLOOKUP(J784,'volume holds'!X:X,'volume holds'!S:S)</f>
        <v>0</v>
      </c>
      <c r="J784" s="636" t="s">
        <v>476</v>
      </c>
      <c r="K784">
        <v>10097</v>
      </c>
    </row>
    <row r="785" spans="1:11">
      <c r="A785">
        <v>70005</v>
      </c>
      <c r="B785" s="46" t="str">
        <f t="shared" si="26"/>
        <v>BP.VG.00016-10097</v>
      </c>
      <c r="C785">
        <f t="shared" si="27"/>
        <v>0</v>
      </c>
      <c r="D785">
        <v>70005</v>
      </c>
      <c r="E785">
        <f>_xlfn.XLOOKUP(J785,'volume holds'!X:X,'volume holds'!Q:Q)</f>
        <v>134.4</v>
      </c>
      <c r="H785">
        <f>_xlfn.XLOOKUP(J785,'volume holds'!X:X,'volume holds'!S:S)</f>
        <v>0</v>
      </c>
      <c r="J785" s="636" t="s">
        <v>478</v>
      </c>
      <c r="K785">
        <v>10097</v>
      </c>
    </row>
    <row r="786" spans="1:11">
      <c r="A786">
        <v>70005</v>
      </c>
      <c r="B786" s="46" t="str">
        <f t="shared" ref="B786:B849" si="28">J786&amp;"-"&amp;K786</f>
        <v>BP.VG.00017-10097</v>
      </c>
      <c r="C786">
        <f t="shared" si="27"/>
        <v>0</v>
      </c>
      <c r="D786">
        <v>70005</v>
      </c>
      <c r="E786">
        <f>_xlfn.XLOOKUP(J786,'volume holds'!X:X,'volume holds'!Q:Q)</f>
        <v>206.85000000000002</v>
      </c>
      <c r="H786">
        <f>_xlfn.XLOOKUP(J786,'volume holds'!X:X,'volume holds'!S:S)</f>
        <v>0</v>
      </c>
      <c r="J786" s="636" t="s">
        <v>480</v>
      </c>
      <c r="K786">
        <v>10097</v>
      </c>
    </row>
    <row r="787" spans="1:11">
      <c r="A787">
        <v>70005</v>
      </c>
      <c r="B787" s="46" t="str">
        <f t="shared" si="28"/>
        <v>BP.VG.00018-10097</v>
      </c>
      <c r="C787">
        <f t="shared" si="27"/>
        <v>0</v>
      </c>
      <c r="D787">
        <v>70005</v>
      </c>
      <c r="E787">
        <f>_xlfn.XLOOKUP(J787,'volume holds'!X:X,'volume holds'!Q:Q)</f>
        <v>323.40000000000003</v>
      </c>
      <c r="H787">
        <f>_xlfn.XLOOKUP(J787,'volume holds'!X:X,'volume holds'!S:S)</f>
        <v>0</v>
      </c>
      <c r="J787" s="636" t="s">
        <v>482</v>
      </c>
      <c r="K787">
        <v>10097</v>
      </c>
    </row>
    <row r="788" spans="1:11">
      <c r="A788">
        <v>70005</v>
      </c>
      <c r="B788" s="46" t="str">
        <f t="shared" si="28"/>
        <v>BP.VG.00025-10136</v>
      </c>
      <c r="C788">
        <f t="shared" si="27"/>
        <v>0</v>
      </c>
      <c r="D788">
        <v>70005</v>
      </c>
      <c r="E788">
        <f>_xlfn.XLOOKUP(J788,'volume holds'!X:X,'volume holds'!Q:Q)</f>
        <v>804.30000000000007</v>
      </c>
      <c r="H788">
        <f>_xlfn.XLOOKUP(J788,'volume holds'!X:X,'volume holds'!S:S)</f>
        <v>0</v>
      </c>
      <c r="J788" s="636" t="s">
        <v>438</v>
      </c>
      <c r="K788">
        <v>10136</v>
      </c>
    </row>
    <row r="789" spans="1:11">
      <c r="A789">
        <v>70005</v>
      </c>
      <c r="B789" s="46" t="str">
        <f t="shared" si="28"/>
        <v>BP.VG.00026-10136</v>
      </c>
      <c r="C789">
        <f t="shared" si="27"/>
        <v>0</v>
      </c>
      <c r="D789">
        <v>70005</v>
      </c>
      <c r="E789">
        <f>_xlfn.XLOOKUP(J789,'volume holds'!X:X,'volume holds'!Q:Q)</f>
        <v>804.30000000000007</v>
      </c>
      <c r="H789">
        <f>_xlfn.XLOOKUP(J789,'volume holds'!X:X,'volume holds'!S:S)</f>
        <v>0</v>
      </c>
      <c r="J789" s="636" t="s">
        <v>439</v>
      </c>
      <c r="K789">
        <v>10136</v>
      </c>
    </row>
    <row r="790" spans="1:11">
      <c r="A790">
        <v>70005</v>
      </c>
      <c r="B790" s="46" t="str">
        <f t="shared" si="28"/>
        <v>BP.VG.00023-10136</v>
      </c>
      <c r="C790">
        <f t="shared" si="27"/>
        <v>0</v>
      </c>
      <c r="D790">
        <v>70005</v>
      </c>
      <c r="E790">
        <f>_xlfn.XLOOKUP(J790,'volume holds'!X:X,'volume holds'!Q:Q)</f>
        <v>271.95</v>
      </c>
      <c r="H790">
        <f>_xlfn.XLOOKUP(J790,'volume holds'!X:X,'volume holds'!S:S)</f>
        <v>0</v>
      </c>
      <c r="J790" s="636" t="s">
        <v>440</v>
      </c>
      <c r="K790">
        <v>10136</v>
      </c>
    </row>
    <row r="791" spans="1:11">
      <c r="A791">
        <v>70005</v>
      </c>
      <c r="B791" s="46" t="str">
        <f t="shared" si="28"/>
        <v>BP.VG.00024-10136</v>
      </c>
      <c r="C791">
        <f t="shared" si="27"/>
        <v>0</v>
      </c>
      <c r="D791">
        <v>70005</v>
      </c>
      <c r="E791">
        <f>_xlfn.XLOOKUP(J791,'volume holds'!X:X,'volume holds'!Q:Q)</f>
        <v>271.95</v>
      </c>
      <c r="H791">
        <f>_xlfn.XLOOKUP(J791,'volume holds'!X:X,'volume holds'!S:S)</f>
        <v>0</v>
      </c>
      <c r="J791" s="636" t="s">
        <v>441</v>
      </c>
      <c r="K791">
        <v>10136</v>
      </c>
    </row>
    <row r="792" spans="1:11">
      <c r="A792">
        <v>70005</v>
      </c>
      <c r="B792" s="46" t="str">
        <f t="shared" si="28"/>
        <v>BP.VG.00021-10136</v>
      </c>
      <c r="C792">
        <f t="shared" si="27"/>
        <v>0</v>
      </c>
      <c r="D792">
        <v>70005</v>
      </c>
      <c r="E792">
        <f>_xlfn.XLOOKUP(J792,'volume holds'!X:X,'volume holds'!Q:Q)</f>
        <v>783.30000000000007</v>
      </c>
      <c r="H792">
        <f>_xlfn.XLOOKUP(J792,'volume holds'!X:X,'volume holds'!S:S)</f>
        <v>0</v>
      </c>
      <c r="J792" s="636" t="s">
        <v>442</v>
      </c>
      <c r="K792">
        <v>10136</v>
      </c>
    </row>
    <row r="793" spans="1:11">
      <c r="A793">
        <v>70005</v>
      </c>
      <c r="B793" s="46" t="str">
        <f t="shared" si="28"/>
        <v>BP.VG.00022-10136</v>
      </c>
      <c r="C793">
        <f t="shared" si="27"/>
        <v>0</v>
      </c>
      <c r="D793">
        <v>70005</v>
      </c>
      <c r="E793">
        <f>_xlfn.XLOOKUP(J793,'volume holds'!X:X,'volume holds'!Q:Q)</f>
        <v>783.30000000000007</v>
      </c>
      <c r="H793">
        <f>_xlfn.XLOOKUP(J793,'volume holds'!X:X,'volume holds'!S:S)</f>
        <v>0</v>
      </c>
      <c r="J793" s="636" t="s">
        <v>443</v>
      </c>
      <c r="K793">
        <v>10136</v>
      </c>
    </row>
    <row r="794" spans="1:11">
      <c r="A794">
        <v>70005</v>
      </c>
      <c r="B794" s="46" t="str">
        <f t="shared" si="28"/>
        <v>BP.VG.00019-10136</v>
      </c>
      <c r="C794">
        <f t="shared" si="27"/>
        <v>0</v>
      </c>
      <c r="D794">
        <v>70005</v>
      </c>
      <c r="E794">
        <f>_xlfn.XLOOKUP(J794,'volume holds'!X:X,'volume holds'!Q:Q)</f>
        <v>276.15000000000003</v>
      </c>
      <c r="H794">
        <f>_xlfn.XLOOKUP(J794,'volume holds'!X:X,'volume holds'!S:S)</f>
        <v>0</v>
      </c>
      <c r="J794" s="636" t="s">
        <v>444</v>
      </c>
      <c r="K794">
        <v>10136</v>
      </c>
    </row>
    <row r="795" spans="1:11">
      <c r="A795">
        <v>70005</v>
      </c>
      <c r="B795" s="46" t="str">
        <f t="shared" si="28"/>
        <v>BP.VG.00020-10136</v>
      </c>
      <c r="C795">
        <f t="shared" si="27"/>
        <v>0</v>
      </c>
      <c r="D795">
        <v>70005</v>
      </c>
      <c r="E795">
        <f>_xlfn.XLOOKUP(J795,'volume holds'!X:X,'volume holds'!Q:Q)</f>
        <v>276.15000000000003</v>
      </c>
      <c r="H795">
        <f>_xlfn.XLOOKUP(J795,'volume holds'!X:X,'volume holds'!S:S)</f>
        <v>0</v>
      </c>
      <c r="J795" s="636" t="s">
        <v>445</v>
      </c>
      <c r="K795">
        <v>10136</v>
      </c>
    </row>
    <row r="796" spans="1:11">
      <c r="A796">
        <v>70005</v>
      </c>
      <c r="B796" s="46" t="str">
        <f t="shared" si="28"/>
        <v>BP.VG.00027-10136</v>
      </c>
      <c r="C796">
        <f t="shared" si="27"/>
        <v>0</v>
      </c>
      <c r="D796">
        <v>70005</v>
      </c>
      <c r="E796">
        <f>_xlfn.XLOOKUP(J796,'volume holds'!X:X,'volume holds'!Q:Q)</f>
        <v>222.60000000000002</v>
      </c>
      <c r="H796">
        <f>_xlfn.XLOOKUP(J796,'volume holds'!X:X,'volume holds'!S:S)</f>
        <v>0</v>
      </c>
      <c r="J796" s="636" t="s">
        <v>492</v>
      </c>
      <c r="K796">
        <v>10136</v>
      </c>
    </row>
    <row r="797" spans="1:11">
      <c r="A797">
        <v>70005</v>
      </c>
      <c r="B797" s="46" t="str">
        <f t="shared" si="28"/>
        <v>BP.VG.00029-10136</v>
      </c>
      <c r="C797">
        <f t="shared" si="27"/>
        <v>0</v>
      </c>
      <c r="D797">
        <v>70005</v>
      </c>
      <c r="E797">
        <f>_xlfn.XLOOKUP(J797,'volume holds'!X:X,'volume holds'!Q:Q)</f>
        <v>186.9</v>
      </c>
      <c r="H797">
        <f>_xlfn.XLOOKUP(J797,'volume holds'!X:X,'volume holds'!S:S)</f>
        <v>0</v>
      </c>
      <c r="J797" s="636" t="s">
        <v>493</v>
      </c>
      <c r="K797">
        <v>10136</v>
      </c>
    </row>
    <row r="798" spans="1:11">
      <c r="A798">
        <v>70005</v>
      </c>
      <c r="B798" s="46" t="str">
        <f t="shared" si="28"/>
        <v>BP.VG.00031-10136</v>
      </c>
      <c r="C798">
        <f t="shared" si="27"/>
        <v>0</v>
      </c>
      <c r="D798">
        <v>70005</v>
      </c>
      <c r="E798">
        <f>_xlfn.XLOOKUP(J798,'volume holds'!X:X,'volume holds'!Q:Q)</f>
        <v>334.95</v>
      </c>
      <c r="H798">
        <f>_xlfn.XLOOKUP(J798,'volume holds'!X:X,'volume holds'!S:S)</f>
        <v>0</v>
      </c>
      <c r="J798" s="636" t="s">
        <v>494</v>
      </c>
      <c r="K798">
        <v>10136</v>
      </c>
    </row>
    <row r="799" spans="1:11">
      <c r="A799">
        <v>70005</v>
      </c>
      <c r="B799" s="46" t="str">
        <f t="shared" si="28"/>
        <v>BP.VG.00028-10136</v>
      </c>
      <c r="C799">
        <f t="shared" si="27"/>
        <v>0</v>
      </c>
      <c r="D799">
        <v>70005</v>
      </c>
      <c r="E799">
        <f>_xlfn.XLOOKUP(J799,'volume holds'!X:X,'volume holds'!Q:Q)</f>
        <v>222.60000000000002</v>
      </c>
      <c r="H799">
        <f>_xlfn.XLOOKUP(J799,'volume holds'!X:X,'volume holds'!S:S)</f>
        <v>0</v>
      </c>
      <c r="J799" s="636" t="s">
        <v>495</v>
      </c>
      <c r="K799">
        <v>10136</v>
      </c>
    </row>
    <row r="800" spans="1:11">
      <c r="A800">
        <v>70005</v>
      </c>
      <c r="B800" s="46" t="str">
        <f t="shared" si="28"/>
        <v>BP.VG.00030-10136</v>
      </c>
      <c r="C800">
        <f t="shared" si="27"/>
        <v>0</v>
      </c>
      <c r="D800">
        <v>70005</v>
      </c>
      <c r="E800">
        <f>_xlfn.XLOOKUP(J800,'volume holds'!X:X,'volume holds'!Q:Q)</f>
        <v>186.9</v>
      </c>
      <c r="H800">
        <f>_xlfn.XLOOKUP(J800,'volume holds'!X:X,'volume holds'!S:S)</f>
        <v>0</v>
      </c>
      <c r="J800" s="636" t="s">
        <v>496</v>
      </c>
      <c r="K800">
        <v>10136</v>
      </c>
    </row>
    <row r="801" spans="1:11">
      <c r="A801">
        <v>70005</v>
      </c>
      <c r="B801" s="46" t="str">
        <f t="shared" si="28"/>
        <v>BP.VG.00032-10136</v>
      </c>
      <c r="C801">
        <f t="shared" si="27"/>
        <v>0</v>
      </c>
      <c r="D801">
        <v>70005</v>
      </c>
      <c r="E801">
        <f>_xlfn.XLOOKUP(J801,'volume holds'!X:X,'volume holds'!Q:Q)</f>
        <v>334.95</v>
      </c>
      <c r="H801">
        <f>_xlfn.XLOOKUP(J801,'volume holds'!X:X,'volume holds'!S:S)</f>
        <v>0</v>
      </c>
      <c r="J801" s="636" t="s">
        <v>497</v>
      </c>
      <c r="K801">
        <v>10136</v>
      </c>
    </row>
    <row r="802" spans="1:11">
      <c r="A802">
        <v>70005</v>
      </c>
      <c r="B802" s="46" t="str">
        <f t="shared" si="28"/>
        <v>BP.VG.00033-10136</v>
      </c>
      <c r="C802">
        <f t="shared" si="27"/>
        <v>0</v>
      </c>
      <c r="D802">
        <v>70005</v>
      </c>
      <c r="E802">
        <f>_xlfn.XLOOKUP(J802,'volume holds'!X:X,'volume holds'!Q:Q)</f>
        <v>210</v>
      </c>
      <c r="H802">
        <f>_xlfn.XLOOKUP(J802,'volume holds'!X:X,'volume holds'!S:S)</f>
        <v>0</v>
      </c>
      <c r="J802" s="636" t="s">
        <v>498</v>
      </c>
      <c r="K802">
        <v>10136</v>
      </c>
    </row>
    <row r="803" spans="1:11">
      <c r="A803">
        <v>70005</v>
      </c>
      <c r="B803" s="46" t="str">
        <f t="shared" si="28"/>
        <v>BP.VG.00034-10136</v>
      </c>
      <c r="C803">
        <f t="shared" si="27"/>
        <v>0</v>
      </c>
      <c r="D803">
        <v>70005</v>
      </c>
      <c r="E803">
        <f>_xlfn.XLOOKUP(J803,'volume holds'!X:X,'volume holds'!Q:Q)</f>
        <v>210</v>
      </c>
      <c r="H803">
        <f>_xlfn.XLOOKUP(J803,'volume holds'!X:X,'volume holds'!S:S)</f>
        <v>0</v>
      </c>
      <c r="J803" s="636" t="s">
        <v>499</v>
      </c>
      <c r="K803">
        <v>10136</v>
      </c>
    </row>
    <row r="804" spans="1:11">
      <c r="A804">
        <v>70005</v>
      </c>
      <c r="B804" s="46" t="str">
        <f t="shared" si="28"/>
        <v>BP.VG.00035-10136</v>
      </c>
      <c r="C804">
        <f t="shared" si="27"/>
        <v>0</v>
      </c>
      <c r="D804">
        <v>70005</v>
      </c>
      <c r="E804">
        <f>_xlfn.XLOOKUP(J804,'volume holds'!X:X,'volume holds'!Q:Q)</f>
        <v>321.3</v>
      </c>
      <c r="H804">
        <f>_xlfn.XLOOKUP(J804,'volume holds'!X:X,'volume holds'!S:S)</f>
        <v>0</v>
      </c>
      <c r="J804" s="636" t="s">
        <v>500</v>
      </c>
      <c r="K804">
        <v>10136</v>
      </c>
    </row>
    <row r="805" spans="1:11">
      <c r="A805">
        <v>70005</v>
      </c>
      <c r="B805" s="46" t="str">
        <f t="shared" si="28"/>
        <v>BP.VG.00036-10136</v>
      </c>
      <c r="C805">
        <f t="shared" si="27"/>
        <v>0</v>
      </c>
      <c r="D805">
        <v>70005</v>
      </c>
      <c r="E805">
        <f>_xlfn.XLOOKUP(J805,'volume holds'!X:X,'volume holds'!Q:Q)</f>
        <v>547.05000000000007</v>
      </c>
      <c r="H805">
        <f>_xlfn.XLOOKUP(J805,'volume holds'!X:X,'volume holds'!S:S)</f>
        <v>0</v>
      </c>
      <c r="J805" s="636" t="s">
        <v>501</v>
      </c>
      <c r="K805">
        <v>10136</v>
      </c>
    </row>
    <row r="806" spans="1:11">
      <c r="A806">
        <v>70005</v>
      </c>
      <c r="B806" s="46" t="str">
        <f t="shared" si="28"/>
        <v>BP.VG.00037-10097</v>
      </c>
      <c r="C806">
        <f t="shared" si="27"/>
        <v>0</v>
      </c>
      <c r="D806">
        <v>70005</v>
      </c>
      <c r="E806">
        <f>_xlfn.XLOOKUP(J806,'volume holds'!X:X,'volume holds'!C:C)</f>
        <v>305</v>
      </c>
      <c r="H806">
        <f>_xlfn.XLOOKUP(J806,'volume holds'!X:X,'volume holds'!S:S)</f>
        <v>0</v>
      </c>
      <c r="J806" s="636" t="s">
        <v>456</v>
      </c>
      <c r="K806">
        <v>10097</v>
      </c>
    </row>
    <row r="807" spans="1:11">
      <c r="A807">
        <v>70005</v>
      </c>
      <c r="B807" s="46" t="str">
        <f t="shared" si="28"/>
        <v>BP.VG.00038-10097</v>
      </c>
      <c r="C807">
        <f t="shared" si="27"/>
        <v>0</v>
      </c>
      <c r="D807">
        <v>70005</v>
      </c>
      <c r="E807">
        <f>_xlfn.XLOOKUP(J807,'volume holds'!X:X,'volume holds'!C:C)</f>
        <v>267</v>
      </c>
      <c r="H807">
        <f>_xlfn.XLOOKUP(J807,'volume holds'!X:X,'volume holds'!S:S)</f>
        <v>0</v>
      </c>
      <c r="J807" s="636" t="s">
        <v>458</v>
      </c>
      <c r="K807">
        <v>10097</v>
      </c>
    </row>
    <row r="808" spans="1:11">
      <c r="A808">
        <v>70005</v>
      </c>
      <c r="B808" s="46" t="str">
        <f t="shared" si="28"/>
        <v>BP.VG.00039-10097</v>
      </c>
      <c r="C808">
        <f t="shared" si="27"/>
        <v>0</v>
      </c>
      <c r="D808">
        <v>70005</v>
      </c>
      <c r="E808">
        <f>_xlfn.XLOOKUP(J808,'volume holds'!X:X,'volume holds'!C:C)</f>
        <v>305</v>
      </c>
      <c r="H808">
        <f>_xlfn.XLOOKUP(J808,'volume holds'!X:X,'volume holds'!S:S)</f>
        <v>0</v>
      </c>
      <c r="J808" s="636" t="s">
        <v>460</v>
      </c>
      <c r="K808">
        <v>10097</v>
      </c>
    </row>
    <row r="809" spans="1:11">
      <c r="A809">
        <v>70005</v>
      </c>
      <c r="B809" s="46" t="str">
        <f t="shared" si="28"/>
        <v>BP.VG.00040-10097</v>
      </c>
      <c r="C809">
        <f t="shared" si="27"/>
        <v>0</v>
      </c>
      <c r="D809">
        <v>70005</v>
      </c>
      <c r="E809">
        <f>_xlfn.XLOOKUP(J809,'volume holds'!X:X,'volume holds'!C:C)</f>
        <v>267</v>
      </c>
      <c r="H809">
        <f>_xlfn.XLOOKUP(J809,'volume holds'!X:X,'volume holds'!S:S)</f>
        <v>0</v>
      </c>
      <c r="J809" s="636" t="s">
        <v>462</v>
      </c>
      <c r="K809">
        <v>10097</v>
      </c>
    </row>
    <row r="810" spans="1:11">
      <c r="A810">
        <v>70005</v>
      </c>
      <c r="B810" s="46" t="str">
        <f t="shared" si="28"/>
        <v>BP.VG.00041-10097</v>
      </c>
      <c r="C810">
        <f t="shared" si="27"/>
        <v>0</v>
      </c>
      <c r="D810">
        <v>70005</v>
      </c>
      <c r="E810">
        <f>_xlfn.XLOOKUP(J810,'volume holds'!X:X,'volume holds'!C:C)</f>
        <v>565</v>
      </c>
      <c r="H810">
        <f>_xlfn.XLOOKUP(J810,'volume holds'!X:X,'volume holds'!S:S)</f>
        <v>0</v>
      </c>
      <c r="J810" s="636" t="s">
        <v>448</v>
      </c>
      <c r="K810">
        <v>10097</v>
      </c>
    </row>
    <row r="811" spans="1:11">
      <c r="A811">
        <v>70005</v>
      </c>
      <c r="B811" s="46" t="str">
        <f t="shared" si="28"/>
        <v>BP.VG.00042-10097</v>
      </c>
      <c r="C811">
        <f t="shared" si="27"/>
        <v>0</v>
      </c>
      <c r="D811">
        <v>70005</v>
      </c>
      <c r="E811">
        <f>_xlfn.XLOOKUP(J811,'volume holds'!X:X,'volume holds'!C:C)</f>
        <v>487</v>
      </c>
      <c r="H811">
        <f>_xlfn.XLOOKUP(J811,'volume holds'!X:X,'volume holds'!S:S)</f>
        <v>0</v>
      </c>
      <c r="J811" s="636" t="s">
        <v>450</v>
      </c>
      <c r="K811">
        <v>10097</v>
      </c>
    </row>
    <row r="812" spans="1:11">
      <c r="A812">
        <v>70005</v>
      </c>
      <c r="B812" s="46" t="str">
        <f t="shared" si="28"/>
        <v>BP.VG.00043-10097</v>
      </c>
      <c r="C812">
        <f t="shared" si="27"/>
        <v>0</v>
      </c>
      <c r="D812">
        <v>70005</v>
      </c>
      <c r="E812">
        <f>_xlfn.XLOOKUP(J812,'volume holds'!X:X,'volume holds'!C:C)</f>
        <v>565</v>
      </c>
      <c r="H812">
        <f>_xlfn.XLOOKUP(J812,'volume holds'!X:X,'volume holds'!S:S)</f>
        <v>0</v>
      </c>
      <c r="J812" s="636" t="s">
        <v>452</v>
      </c>
      <c r="K812">
        <v>10097</v>
      </c>
    </row>
    <row r="813" spans="1:11">
      <c r="A813">
        <v>70005</v>
      </c>
      <c r="B813" s="46" t="str">
        <f t="shared" si="28"/>
        <v>BP.VG.00044-10097</v>
      </c>
      <c r="C813">
        <f t="shared" si="27"/>
        <v>0</v>
      </c>
      <c r="D813">
        <v>70005</v>
      </c>
      <c r="E813">
        <f>_xlfn.XLOOKUP(J813,'volume holds'!X:X,'volume holds'!C:C)</f>
        <v>487</v>
      </c>
      <c r="H813">
        <f>_xlfn.XLOOKUP(J813,'volume holds'!X:X,'volume holds'!S:S)</f>
        <v>0</v>
      </c>
      <c r="J813" s="636" t="s">
        <v>454</v>
      </c>
      <c r="K813">
        <v>10097</v>
      </c>
    </row>
    <row r="814" spans="1:11">
      <c r="A814">
        <v>70005</v>
      </c>
      <c r="B814" s="46" t="str">
        <f t="shared" si="28"/>
        <v>BP.VG.00045-10136</v>
      </c>
      <c r="C814">
        <f t="shared" si="27"/>
        <v>0</v>
      </c>
      <c r="D814">
        <v>70005</v>
      </c>
      <c r="E814">
        <f>_xlfn.XLOOKUP(J814,'volume holds'!X:X,'volume holds'!C:C)</f>
        <v>530</v>
      </c>
      <c r="H814">
        <f>_xlfn.XLOOKUP(J814,'volume holds'!X:X,'volume holds'!S:S)</f>
        <v>0</v>
      </c>
      <c r="J814" s="636" t="s">
        <v>488</v>
      </c>
      <c r="K814">
        <v>10136</v>
      </c>
    </row>
    <row r="815" spans="1:11">
      <c r="A815">
        <v>70005</v>
      </c>
      <c r="B815" s="46" t="str">
        <f t="shared" si="28"/>
        <v>BP.VG.00046-10136</v>
      </c>
      <c r="C815">
        <f t="shared" si="27"/>
        <v>0</v>
      </c>
      <c r="D815">
        <v>70005</v>
      </c>
      <c r="E815">
        <f>_xlfn.XLOOKUP(J815,'volume holds'!X:X,'volume holds'!C:C)</f>
        <v>456</v>
      </c>
      <c r="H815">
        <f>_xlfn.XLOOKUP(J815,'volume holds'!X:X,'volume holds'!S:S)</f>
        <v>0</v>
      </c>
      <c r="J815" s="636" t="s">
        <v>489</v>
      </c>
      <c r="K815">
        <v>10136</v>
      </c>
    </row>
    <row r="816" spans="1:11">
      <c r="A816">
        <v>70005</v>
      </c>
      <c r="B816" s="46" t="str">
        <f t="shared" si="28"/>
        <v>BP.VG.00047-10136</v>
      </c>
      <c r="C816">
        <f t="shared" si="27"/>
        <v>0</v>
      </c>
      <c r="D816">
        <v>70005</v>
      </c>
      <c r="E816">
        <f>_xlfn.XLOOKUP(J816,'volume holds'!X:X,'volume holds'!C:C)</f>
        <v>530</v>
      </c>
      <c r="H816">
        <f>_xlfn.XLOOKUP(J816,'volume holds'!X:X,'volume holds'!S:S)</f>
        <v>0</v>
      </c>
      <c r="J816" s="636" t="s">
        <v>490</v>
      </c>
      <c r="K816">
        <v>10136</v>
      </c>
    </row>
    <row r="817" spans="1:11">
      <c r="A817">
        <v>70005</v>
      </c>
      <c r="B817" s="46" t="str">
        <f t="shared" si="28"/>
        <v>BP.VG.00048-10136</v>
      </c>
      <c r="C817">
        <f t="shared" si="27"/>
        <v>0</v>
      </c>
      <c r="D817">
        <v>70005</v>
      </c>
      <c r="E817">
        <f>_xlfn.XLOOKUP(J817,'volume holds'!X:X,'volume holds'!C:C)</f>
        <v>456</v>
      </c>
      <c r="H817">
        <f>_xlfn.XLOOKUP(J817,'volume holds'!X:X,'volume holds'!S:S)</f>
        <v>0</v>
      </c>
      <c r="J817" s="636" t="s">
        <v>491</v>
      </c>
      <c r="K817">
        <v>10136</v>
      </c>
    </row>
    <row r="818" spans="1:11">
      <c r="A818">
        <v>70005</v>
      </c>
      <c r="B818" s="46" t="str">
        <f t="shared" si="28"/>
        <v>BP.VG.00049-10136</v>
      </c>
      <c r="C818">
        <f t="shared" si="27"/>
        <v>0</v>
      </c>
      <c r="D818">
        <v>70005</v>
      </c>
      <c r="E818">
        <f>_xlfn.XLOOKUP(J818,'volume holds'!X:X,'volume holds'!C:C)</f>
        <v>1035</v>
      </c>
      <c r="H818">
        <f>_xlfn.XLOOKUP(J818,'volume holds'!X:X,'volume holds'!S:S)</f>
        <v>0</v>
      </c>
      <c r="J818" s="636" t="s">
        <v>484</v>
      </c>
      <c r="K818">
        <v>10136</v>
      </c>
    </row>
    <row r="819" spans="1:11">
      <c r="A819">
        <v>70005</v>
      </c>
      <c r="B819" s="46" t="str">
        <f t="shared" si="28"/>
        <v>BP.VG.00050-10136</v>
      </c>
      <c r="C819">
        <f t="shared" si="27"/>
        <v>0</v>
      </c>
      <c r="D819">
        <v>70005</v>
      </c>
      <c r="E819">
        <f>_xlfn.XLOOKUP(J819,'volume holds'!X:X,'volume holds'!C:C)</f>
        <v>877</v>
      </c>
      <c r="H819">
        <f>_xlfn.XLOOKUP(J819,'volume holds'!X:X,'volume holds'!S:S)</f>
        <v>0</v>
      </c>
      <c r="J819" s="636" t="s">
        <v>485</v>
      </c>
      <c r="K819">
        <v>10136</v>
      </c>
    </row>
    <row r="820" spans="1:11">
      <c r="A820">
        <v>70005</v>
      </c>
      <c r="B820" s="46" t="str">
        <f t="shared" si="28"/>
        <v>BP.VG.00051-10136</v>
      </c>
      <c r="C820">
        <f t="shared" si="27"/>
        <v>0</v>
      </c>
      <c r="D820">
        <v>70005</v>
      </c>
      <c r="E820">
        <f>_xlfn.XLOOKUP(J820,'volume holds'!X:X,'volume holds'!C:C)</f>
        <v>1035</v>
      </c>
      <c r="H820">
        <f>_xlfn.XLOOKUP(J820,'volume holds'!X:X,'volume holds'!S:S)</f>
        <v>0</v>
      </c>
      <c r="J820" s="636" t="s">
        <v>486</v>
      </c>
      <c r="K820">
        <v>10136</v>
      </c>
    </row>
    <row r="821" spans="1:11">
      <c r="A821">
        <v>70005</v>
      </c>
      <c r="B821" s="46" t="str">
        <f t="shared" si="28"/>
        <v>BP.VG.00052-10136</v>
      </c>
      <c r="C821">
        <f t="shared" si="27"/>
        <v>0</v>
      </c>
      <c r="D821">
        <v>70005</v>
      </c>
      <c r="E821">
        <f>_xlfn.XLOOKUP(J821,'volume holds'!X:X,'volume holds'!C:C)</f>
        <v>877</v>
      </c>
      <c r="H821">
        <f>_xlfn.XLOOKUP(J821,'volume holds'!X:X,'volume holds'!S:S)</f>
        <v>0</v>
      </c>
      <c r="J821" s="636" t="s">
        <v>487</v>
      </c>
      <c r="K821">
        <v>10136</v>
      </c>
    </row>
    <row r="822" spans="1:11">
      <c r="A822">
        <v>70005</v>
      </c>
      <c r="B822" s="46" t="str">
        <f t="shared" si="28"/>
        <v>BP.VG.00007-10083</v>
      </c>
      <c r="C822">
        <f t="shared" si="27"/>
        <v>0</v>
      </c>
      <c r="D822">
        <v>70005</v>
      </c>
      <c r="E822">
        <f>_xlfn.XLOOKUP(J822,'volume holds'!X:X,'volume holds'!Q:Q)</f>
        <v>500.85</v>
      </c>
      <c r="H822">
        <f>_xlfn.XLOOKUP(J822,'volume holds'!X:X,'volume holds'!T:T)</f>
        <v>0</v>
      </c>
      <c r="J822" s="636" t="s">
        <v>422</v>
      </c>
      <c r="K822">
        <v>10083</v>
      </c>
    </row>
    <row r="823" spans="1:11">
      <c r="A823">
        <v>70005</v>
      </c>
      <c r="B823" s="46" t="str">
        <f t="shared" si="28"/>
        <v>BP.VG.00008-10083</v>
      </c>
      <c r="C823">
        <f t="shared" si="27"/>
        <v>0</v>
      </c>
      <c r="D823">
        <v>70005</v>
      </c>
      <c r="E823">
        <f>_xlfn.XLOOKUP(J823,'volume holds'!X:X,'volume holds'!Q:Q)</f>
        <v>500.85</v>
      </c>
      <c r="H823">
        <f>_xlfn.XLOOKUP(J823,'volume holds'!X:X,'volume holds'!T:T)</f>
        <v>0</v>
      </c>
      <c r="J823" s="636" t="s">
        <v>424</v>
      </c>
      <c r="K823">
        <v>10083</v>
      </c>
    </row>
    <row r="824" spans="1:11">
      <c r="A824">
        <v>70005</v>
      </c>
      <c r="B824" s="46" t="str">
        <f t="shared" si="28"/>
        <v>BP.VG.00005-10083</v>
      </c>
      <c r="C824">
        <f t="shared" si="27"/>
        <v>0</v>
      </c>
      <c r="D824">
        <v>70005</v>
      </c>
      <c r="E824">
        <f>_xlfn.XLOOKUP(J824,'volume holds'!X:X,'volume holds'!Q:Q)</f>
        <v>196.35</v>
      </c>
      <c r="H824">
        <f>_xlfn.XLOOKUP(J824,'volume holds'!X:X,'volume holds'!T:T)</f>
        <v>0</v>
      </c>
      <c r="J824" s="636" t="s">
        <v>426</v>
      </c>
      <c r="K824">
        <v>10083</v>
      </c>
    </row>
    <row r="825" spans="1:11">
      <c r="A825">
        <v>70005</v>
      </c>
      <c r="B825" s="46" t="str">
        <f t="shared" si="28"/>
        <v>BP.VG.00006-10083</v>
      </c>
      <c r="C825">
        <f t="shared" si="27"/>
        <v>0</v>
      </c>
      <c r="D825">
        <v>70005</v>
      </c>
      <c r="E825">
        <f>_xlfn.XLOOKUP(J825,'volume holds'!X:X,'volume holds'!Q:Q)</f>
        <v>196.35</v>
      </c>
      <c r="H825">
        <f>_xlfn.XLOOKUP(J825,'volume holds'!X:X,'volume holds'!T:T)</f>
        <v>0</v>
      </c>
      <c r="J825" s="636" t="s">
        <v>428</v>
      </c>
      <c r="K825">
        <v>10083</v>
      </c>
    </row>
    <row r="826" spans="1:11">
      <c r="A826">
        <v>70005</v>
      </c>
      <c r="B826" s="46" t="str">
        <f t="shared" si="28"/>
        <v>BP.VG.00003-10083</v>
      </c>
      <c r="C826">
        <f t="shared" si="27"/>
        <v>0</v>
      </c>
      <c r="D826">
        <v>70005</v>
      </c>
      <c r="E826">
        <f>_xlfn.XLOOKUP(J826,'volume holds'!X:X,'volume holds'!Q:Q)</f>
        <v>491.40000000000003</v>
      </c>
      <c r="H826">
        <f>_xlfn.XLOOKUP(J826,'volume holds'!X:X,'volume holds'!T:T)</f>
        <v>0</v>
      </c>
      <c r="J826" s="636" t="s">
        <v>430</v>
      </c>
      <c r="K826">
        <v>10083</v>
      </c>
    </row>
    <row r="827" spans="1:11">
      <c r="A827">
        <v>70005</v>
      </c>
      <c r="B827" s="46" t="str">
        <f t="shared" si="28"/>
        <v>BP.VG.00004-10083</v>
      </c>
      <c r="C827">
        <f t="shared" si="27"/>
        <v>0</v>
      </c>
      <c r="D827">
        <v>70005</v>
      </c>
      <c r="E827">
        <f>_xlfn.XLOOKUP(J827,'volume holds'!X:X,'volume holds'!Q:Q)</f>
        <v>491.40000000000003</v>
      </c>
      <c r="H827">
        <f>_xlfn.XLOOKUP(J827,'volume holds'!X:X,'volume holds'!T:T)</f>
        <v>0</v>
      </c>
      <c r="J827" s="636" t="s">
        <v>432</v>
      </c>
      <c r="K827">
        <v>10083</v>
      </c>
    </row>
    <row r="828" spans="1:11">
      <c r="A828">
        <v>70005</v>
      </c>
      <c r="B828" s="46" t="str">
        <f t="shared" si="28"/>
        <v>BP.VG.00001-10083</v>
      </c>
      <c r="C828">
        <f t="shared" si="27"/>
        <v>0</v>
      </c>
      <c r="D828">
        <v>70005</v>
      </c>
      <c r="E828">
        <f>_xlfn.XLOOKUP(J828,'volume holds'!X:X,'volume holds'!Q:Q)</f>
        <v>204.75</v>
      </c>
      <c r="H828">
        <f>_xlfn.XLOOKUP(J828,'volume holds'!X:X,'volume holds'!T:T)</f>
        <v>0</v>
      </c>
      <c r="J828" s="636" t="s">
        <v>434</v>
      </c>
      <c r="K828">
        <v>10083</v>
      </c>
    </row>
    <row r="829" spans="1:11">
      <c r="A829">
        <v>70005</v>
      </c>
      <c r="B829" s="46" t="str">
        <f t="shared" si="28"/>
        <v>BP.VG.00002-10083</v>
      </c>
      <c r="C829">
        <f t="shared" si="27"/>
        <v>0</v>
      </c>
      <c r="D829">
        <v>70005</v>
      </c>
      <c r="E829">
        <f>_xlfn.XLOOKUP(J829,'volume holds'!X:X,'volume holds'!Q:Q)</f>
        <v>204.75</v>
      </c>
      <c r="H829">
        <f>_xlfn.XLOOKUP(J829,'volume holds'!X:X,'volume holds'!T:T)</f>
        <v>0</v>
      </c>
      <c r="J829" s="636" t="s">
        <v>436</v>
      </c>
      <c r="K829">
        <v>10083</v>
      </c>
    </row>
    <row r="830" spans="1:11">
      <c r="A830">
        <v>70005</v>
      </c>
      <c r="B830" s="46" t="str">
        <f t="shared" si="28"/>
        <v>BP.VG.00009-10083</v>
      </c>
      <c r="C830">
        <f t="shared" si="27"/>
        <v>0</v>
      </c>
      <c r="D830">
        <v>70005</v>
      </c>
      <c r="E830">
        <f>_xlfn.XLOOKUP(J830,'volume holds'!X:X,'volume holds'!Q:Q)</f>
        <v>142.80000000000001</v>
      </c>
      <c r="H830">
        <f>_xlfn.XLOOKUP(J830,'volume holds'!X:X,'volume holds'!T:T)</f>
        <v>0</v>
      </c>
      <c r="J830" s="636" t="s">
        <v>464</v>
      </c>
      <c r="K830">
        <v>10083</v>
      </c>
    </row>
    <row r="831" spans="1:11">
      <c r="A831">
        <v>70005</v>
      </c>
      <c r="B831" s="46" t="str">
        <f t="shared" si="28"/>
        <v>BP.VG.00011-10083</v>
      </c>
      <c r="C831">
        <f t="shared" si="27"/>
        <v>0</v>
      </c>
      <c r="D831">
        <v>70005</v>
      </c>
      <c r="E831">
        <f>_xlfn.XLOOKUP(J831,'volume holds'!X:X,'volume holds'!Q:Q)</f>
        <v>123.9</v>
      </c>
      <c r="H831">
        <f>_xlfn.XLOOKUP(J831,'volume holds'!X:X,'volume holds'!T:T)</f>
        <v>0</v>
      </c>
      <c r="J831" s="636" t="s">
        <v>466</v>
      </c>
      <c r="K831">
        <v>10083</v>
      </c>
    </row>
    <row r="832" spans="1:11">
      <c r="A832">
        <v>70005</v>
      </c>
      <c r="B832" s="46" t="str">
        <f t="shared" si="28"/>
        <v>BP.VG.00013-10083</v>
      </c>
      <c r="C832">
        <f t="shared" si="27"/>
        <v>0</v>
      </c>
      <c r="D832">
        <v>70005</v>
      </c>
      <c r="E832">
        <f>_xlfn.XLOOKUP(J832,'volume holds'!X:X,'volume holds'!Q:Q)</f>
        <v>220.5</v>
      </c>
      <c r="H832">
        <f>_xlfn.XLOOKUP(J832,'volume holds'!X:X,'volume holds'!T:T)</f>
        <v>0</v>
      </c>
      <c r="J832" s="636" t="s">
        <v>468</v>
      </c>
      <c r="K832">
        <v>10083</v>
      </c>
    </row>
    <row r="833" spans="1:11">
      <c r="A833">
        <v>70005</v>
      </c>
      <c r="B833" s="46" t="str">
        <f t="shared" si="28"/>
        <v>BP.VG.00010-10083</v>
      </c>
      <c r="C833">
        <f t="shared" si="27"/>
        <v>0</v>
      </c>
      <c r="D833">
        <v>70005</v>
      </c>
      <c r="E833">
        <f>_xlfn.XLOOKUP(J833,'volume holds'!X:X,'volume holds'!Q:Q)</f>
        <v>142.80000000000001</v>
      </c>
      <c r="H833">
        <f>_xlfn.XLOOKUP(J833,'volume holds'!X:X,'volume holds'!T:T)</f>
        <v>0</v>
      </c>
      <c r="J833" s="636" t="s">
        <v>470</v>
      </c>
      <c r="K833">
        <v>10083</v>
      </c>
    </row>
    <row r="834" spans="1:11">
      <c r="A834">
        <v>70005</v>
      </c>
      <c r="B834" s="46" t="str">
        <f t="shared" si="28"/>
        <v>BP.VG.00012-10083</v>
      </c>
      <c r="C834">
        <f t="shared" ref="C834:C897" si="29">SUM(G834:H834)</f>
        <v>0</v>
      </c>
      <c r="D834">
        <v>70005</v>
      </c>
      <c r="E834">
        <f>_xlfn.XLOOKUP(J834,'volume holds'!X:X,'volume holds'!Q:Q)</f>
        <v>123.9</v>
      </c>
      <c r="H834">
        <f>_xlfn.XLOOKUP(J834,'volume holds'!X:X,'volume holds'!T:T)</f>
        <v>0</v>
      </c>
      <c r="J834" s="636" t="s">
        <v>472</v>
      </c>
      <c r="K834">
        <v>10083</v>
      </c>
    </row>
    <row r="835" spans="1:11">
      <c r="A835">
        <v>70005</v>
      </c>
      <c r="B835" s="46" t="str">
        <f t="shared" si="28"/>
        <v>BP.VG.00014-10083</v>
      </c>
      <c r="C835">
        <f t="shared" si="29"/>
        <v>0</v>
      </c>
      <c r="D835">
        <v>70005</v>
      </c>
      <c r="E835">
        <f>_xlfn.XLOOKUP(J835,'volume holds'!X:X,'volume holds'!Q:Q)</f>
        <v>220.5</v>
      </c>
      <c r="H835">
        <f>_xlfn.XLOOKUP(J835,'volume holds'!X:X,'volume holds'!T:T)</f>
        <v>0</v>
      </c>
      <c r="J835" s="636" t="s">
        <v>474</v>
      </c>
      <c r="K835">
        <v>10083</v>
      </c>
    </row>
    <row r="836" spans="1:11">
      <c r="A836">
        <v>70005</v>
      </c>
      <c r="B836" s="46" t="str">
        <f t="shared" si="28"/>
        <v>BP.VG.00015-10083</v>
      </c>
      <c r="C836">
        <f t="shared" si="29"/>
        <v>0</v>
      </c>
      <c r="D836">
        <v>70005</v>
      </c>
      <c r="E836">
        <f>_xlfn.XLOOKUP(J836,'volume holds'!X:X,'volume holds'!Q:Q)</f>
        <v>134.4</v>
      </c>
      <c r="H836">
        <f>_xlfn.XLOOKUP(J836,'volume holds'!X:X,'volume holds'!T:T)</f>
        <v>0</v>
      </c>
      <c r="J836" s="636" t="s">
        <v>476</v>
      </c>
      <c r="K836">
        <v>10083</v>
      </c>
    </row>
    <row r="837" spans="1:11">
      <c r="A837">
        <v>70005</v>
      </c>
      <c r="B837" s="46" t="str">
        <f t="shared" si="28"/>
        <v>BP.VG.00016-10083</v>
      </c>
      <c r="C837">
        <f t="shared" si="29"/>
        <v>0</v>
      </c>
      <c r="D837">
        <v>70005</v>
      </c>
      <c r="E837">
        <f>_xlfn.XLOOKUP(J837,'volume holds'!X:X,'volume holds'!Q:Q)</f>
        <v>134.4</v>
      </c>
      <c r="H837">
        <f>_xlfn.XLOOKUP(J837,'volume holds'!X:X,'volume holds'!T:T)</f>
        <v>0</v>
      </c>
      <c r="J837" s="636" t="s">
        <v>478</v>
      </c>
      <c r="K837">
        <v>10083</v>
      </c>
    </row>
    <row r="838" spans="1:11">
      <c r="A838">
        <v>70005</v>
      </c>
      <c r="B838" s="46" t="str">
        <f t="shared" si="28"/>
        <v>BP.VG.00017-10083</v>
      </c>
      <c r="C838">
        <f t="shared" si="29"/>
        <v>0</v>
      </c>
      <c r="D838">
        <v>70005</v>
      </c>
      <c r="E838">
        <f>_xlfn.XLOOKUP(J838,'volume holds'!X:X,'volume holds'!Q:Q)</f>
        <v>206.85000000000002</v>
      </c>
      <c r="H838">
        <f>_xlfn.XLOOKUP(J838,'volume holds'!X:X,'volume holds'!T:T)</f>
        <v>0</v>
      </c>
      <c r="J838" s="636" t="s">
        <v>480</v>
      </c>
      <c r="K838">
        <v>10083</v>
      </c>
    </row>
    <row r="839" spans="1:11">
      <c r="A839">
        <v>70005</v>
      </c>
      <c r="B839" s="46" t="str">
        <f t="shared" si="28"/>
        <v>BP.VG.00018-10083</v>
      </c>
      <c r="C839">
        <f t="shared" si="29"/>
        <v>0</v>
      </c>
      <c r="D839">
        <v>70005</v>
      </c>
      <c r="E839">
        <f>_xlfn.XLOOKUP(J839,'volume holds'!X:X,'volume holds'!Q:Q)</f>
        <v>323.40000000000003</v>
      </c>
      <c r="H839">
        <f>_xlfn.XLOOKUP(J839,'volume holds'!X:X,'volume holds'!T:T)</f>
        <v>0</v>
      </c>
      <c r="J839" s="636" t="s">
        <v>482</v>
      </c>
      <c r="K839">
        <v>10083</v>
      </c>
    </row>
    <row r="840" spans="1:11">
      <c r="A840">
        <v>70005</v>
      </c>
      <c r="B840" s="46" t="str">
        <f t="shared" si="28"/>
        <v>BP.VG.00025-10137</v>
      </c>
      <c r="C840">
        <f t="shared" si="29"/>
        <v>0</v>
      </c>
      <c r="D840">
        <v>70005</v>
      </c>
      <c r="E840">
        <f>_xlfn.XLOOKUP(J840,'volume holds'!X:X,'volume holds'!Q:Q)</f>
        <v>804.30000000000007</v>
      </c>
      <c r="H840">
        <f>_xlfn.XLOOKUP(J840,'volume holds'!X:X,'volume holds'!T:T)</f>
        <v>0</v>
      </c>
      <c r="J840" s="636" t="s">
        <v>438</v>
      </c>
      <c r="K840">
        <v>10137</v>
      </c>
    </row>
    <row r="841" spans="1:11">
      <c r="A841">
        <v>70005</v>
      </c>
      <c r="B841" s="46" t="str">
        <f t="shared" si="28"/>
        <v>BP.VG.00026-10137</v>
      </c>
      <c r="C841">
        <f t="shared" si="29"/>
        <v>0</v>
      </c>
      <c r="D841">
        <v>70005</v>
      </c>
      <c r="E841">
        <f>_xlfn.XLOOKUP(J841,'volume holds'!X:X,'volume holds'!Q:Q)</f>
        <v>804.30000000000007</v>
      </c>
      <c r="H841">
        <f>_xlfn.XLOOKUP(J841,'volume holds'!X:X,'volume holds'!T:T)</f>
        <v>0</v>
      </c>
      <c r="J841" s="636" t="s">
        <v>439</v>
      </c>
      <c r="K841">
        <v>10137</v>
      </c>
    </row>
    <row r="842" spans="1:11">
      <c r="A842">
        <v>70005</v>
      </c>
      <c r="B842" s="46" t="str">
        <f t="shared" si="28"/>
        <v>BP.VG.00023-10137</v>
      </c>
      <c r="C842">
        <f t="shared" si="29"/>
        <v>0</v>
      </c>
      <c r="D842">
        <v>70005</v>
      </c>
      <c r="E842">
        <f>_xlfn.XLOOKUP(J842,'volume holds'!X:X,'volume holds'!Q:Q)</f>
        <v>271.95</v>
      </c>
      <c r="H842">
        <f>_xlfn.XLOOKUP(J842,'volume holds'!X:X,'volume holds'!T:T)</f>
        <v>0</v>
      </c>
      <c r="J842" s="636" t="s">
        <v>440</v>
      </c>
      <c r="K842">
        <v>10137</v>
      </c>
    </row>
    <row r="843" spans="1:11">
      <c r="A843">
        <v>70005</v>
      </c>
      <c r="B843" s="46" t="str">
        <f t="shared" si="28"/>
        <v>BP.VG.00024-10137</v>
      </c>
      <c r="C843">
        <f t="shared" si="29"/>
        <v>0</v>
      </c>
      <c r="D843">
        <v>70005</v>
      </c>
      <c r="E843">
        <f>_xlfn.XLOOKUP(J843,'volume holds'!X:X,'volume holds'!Q:Q)</f>
        <v>271.95</v>
      </c>
      <c r="H843">
        <f>_xlfn.XLOOKUP(J843,'volume holds'!X:X,'volume holds'!T:T)</f>
        <v>0</v>
      </c>
      <c r="J843" s="636" t="s">
        <v>441</v>
      </c>
      <c r="K843">
        <v>10137</v>
      </c>
    </row>
    <row r="844" spans="1:11">
      <c r="A844">
        <v>70005</v>
      </c>
      <c r="B844" s="46" t="str">
        <f t="shared" si="28"/>
        <v>BP.VG.00021-10137</v>
      </c>
      <c r="C844">
        <f t="shared" si="29"/>
        <v>0</v>
      </c>
      <c r="D844">
        <v>70005</v>
      </c>
      <c r="E844">
        <f>_xlfn.XLOOKUP(J844,'volume holds'!X:X,'volume holds'!Q:Q)</f>
        <v>783.30000000000007</v>
      </c>
      <c r="H844">
        <f>_xlfn.XLOOKUP(J844,'volume holds'!X:X,'volume holds'!T:T)</f>
        <v>0</v>
      </c>
      <c r="J844" s="636" t="s">
        <v>442</v>
      </c>
      <c r="K844">
        <v>10137</v>
      </c>
    </row>
    <row r="845" spans="1:11">
      <c r="A845">
        <v>70005</v>
      </c>
      <c r="B845" s="46" t="str">
        <f t="shared" si="28"/>
        <v>BP.VG.00022-10137</v>
      </c>
      <c r="C845">
        <f t="shared" si="29"/>
        <v>0</v>
      </c>
      <c r="D845">
        <v>70005</v>
      </c>
      <c r="E845">
        <f>_xlfn.XLOOKUP(J845,'volume holds'!X:X,'volume holds'!Q:Q)</f>
        <v>783.30000000000007</v>
      </c>
      <c r="H845">
        <f>_xlfn.XLOOKUP(J845,'volume holds'!X:X,'volume holds'!T:T)</f>
        <v>0</v>
      </c>
      <c r="J845" s="636" t="s">
        <v>443</v>
      </c>
      <c r="K845">
        <v>10137</v>
      </c>
    </row>
    <row r="846" spans="1:11">
      <c r="A846">
        <v>70005</v>
      </c>
      <c r="B846" s="46" t="str">
        <f t="shared" si="28"/>
        <v>BP.VG.00019-10137</v>
      </c>
      <c r="C846">
        <f t="shared" si="29"/>
        <v>0</v>
      </c>
      <c r="D846">
        <v>70005</v>
      </c>
      <c r="E846">
        <f>_xlfn.XLOOKUP(J846,'volume holds'!X:X,'volume holds'!Q:Q)</f>
        <v>276.15000000000003</v>
      </c>
      <c r="H846">
        <f>_xlfn.XLOOKUP(J846,'volume holds'!X:X,'volume holds'!T:T)</f>
        <v>0</v>
      </c>
      <c r="J846" s="636" t="s">
        <v>444</v>
      </c>
      <c r="K846">
        <v>10137</v>
      </c>
    </row>
    <row r="847" spans="1:11">
      <c r="A847">
        <v>70005</v>
      </c>
      <c r="B847" s="46" t="str">
        <f t="shared" si="28"/>
        <v>BP.VG.00020-10137</v>
      </c>
      <c r="C847">
        <f t="shared" si="29"/>
        <v>0</v>
      </c>
      <c r="D847">
        <v>70005</v>
      </c>
      <c r="E847">
        <f>_xlfn.XLOOKUP(J847,'volume holds'!X:X,'volume holds'!Q:Q)</f>
        <v>276.15000000000003</v>
      </c>
      <c r="H847">
        <f>_xlfn.XLOOKUP(J847,'volume holds'!X:X,'volume holds'!T:T)</f>
        <v>0</v>
      </c>
      <c r="J847" s="636" t="s">
        <v>445</v>
      </c>
      <c r="K847">
        <v>10137</v>
      </c>
    </row>
    <row r="848" spans="1:11">
      <c r="A848">
        <v>70005</v>
      </c>
      <c r="B848" s="46" t="str">
        <f t="shared" si="28"/>
        <v>BP.VG.00027-10137</v>
      </c>
      <c r="C848">
        <f t="shared" si="29"/>
        <v>0</v>
      </c>
      <c r="D848">
        <v>70005</v>
      </c>
      <c r="E848">
        <f>_xlfn.XLOOKUP(J848,'volume holds'!X:X,'volume holds'!Q:Q)</f>
        <v>222.60000000000002</v>
      </c>
      <c r="H848">
        <f>_xlfn.XLOOKUP(J848,'volume holds'!X:X,'volume holds'!T:T)</f>
        <v>0</v>
      </c>
      <c r="J848" s="636" t="s">
        <v>492</v>
      </c>
      <c r="K848">
        <v>10137</v>
      </c>
    </row>
    <row r="849" spans="1:11">
      <c r="A849">
        <v>70005</v>
      </c>
      <c r="B849" s="46" t="str">
        <f t="shared" si="28"/>
        <v>BP.VG.00029-10137</v>
      </c>
      <c r="C849">
        <f t="shared" si="29"/>
        <v>0</v>
      </c>
      <c r="D849">
        <v>70005</v>
      </c>
      <c r="E849">
        <f>_xlfn.XLOOKUP(J849,'volume holds'!X:X,'volume holds'!Q:Q)</f>
        <v>186.9</v>
      </c>
      <c r="H849">
        <f>_xlfn.XLOOKUP(J849,'volume holds'!X:X,'volume holds'!T:T)</f>
        <v>0</v>
      </c>
      <c r="J849" s="636" t="s">
        <v>493</v>
      </c>
      <c r="K849">
        <v>10137</v>
      </c>
    </row>
    <row r="850" spans="1:11">
      <c r="A850">
        <v>70005</v>
      </c>
      <c r="B850" s="46" t="str">
        <f t="shared" ref="B850:B913" si="30">J850&amp;"-"&amp;K850</f>
        <v>BP.VG.00031-10137</v>
      </c>
      <c r="C850">
        <f t="shared" si="29"/>
        <v>0</v>
      </c>
      <c r="D850">
        <v>70005</v>
      </c>
      <c r="E850">
        <f>_xlfn.XLOOKUP(J850,'volume holds'!X:X,'volume holds'!Q:Q)</f>
        <v>334.95</v>
      </c>
      <c r="H850">
        <f>_xlfn.XLOOKUP(J850,'volume holds'!X:X,'volume holds'!T:T)</f>
        <v>0</v>
      </c>
      <c r="J850" s="636" t="s">
        <v>494</v>
      </c>
      <c r="K850">
        <v>10137</v>
      </c>
    </row>
    <row r="851" spans="1:11">
      <c r="A851">
        <v>70005</v>
      </c>
      <c r="B851" s="46" t="str">
        <f t="shared" si="30"/>
        <v>BP.VG.00028-10137</v>
      </c>
      <c r="C851">
        <f t="shared" si="29"/>
        <v>0</v>
      </c>
      <c r="D851">
        <v>70005</v>
      </c>
      <c r="E851">
        <f>_xlfn.XLOOKUP(J851,'volume holds'!X:X,'volume holds'!Q:Q)</f>
        <v>222.60000000000002</v>
      </c>
      <c r="H851">
        <f>_xlfn.XLOOKUP(J851,'volume holds'!X:X,'volume holds'!T:T)</f>
        <v>0</v>
      </c>
      <c r="J851" s="636" t="s">
        <v>495</v>
      </c>
      <c r="K851">
        <v>10137</v>
      </c>
    </row>
    <row r="852" spans="1:11">
      <c r="A852">
        <v>70005</v>
      </c>
      <c r="B852" s="46" t="str">
        <f t="shared" si="30"/>
        <v>BP.VG.00030-10137</v>
      </c>
      <c r="C852">
        <f t="shared" si="29"/>
        <v>0</v>
      </c>
      <c r="D852">
        <v>70005</v>
      </c>
      <c r="E852">
        <f>_xlfn.XLOOKUP(J852,'volume holds'!X:X,'volume holds'!Q:Q)</f>
        <v>186.9</v>
      </c>
      <c r="H852">
        <f>_xlfn.XLOOKUP(J852,'volume holds'!X:X,'volume holds'!T:T)</f>
        <v>0</v>
      </c>
      <c r="J852" s="636" t="s">
        <v>496</v>
      </c>
      <c r="K852">
        <v>10137</v>
      </c>
    </row>
    <row r="853" spans="1:11">
      <c r="A853">
        <v>70005</v>
      </c>
      <c r="B853" s="46" t="str">
        <f t="shared" si="30"/>
        <v>BP.VG.00032-10137</v>
      </c>
      <c r="C853">
        <f t="shared" si="29"/>
        <v>0</v>
      </c>
      <c r="D853">
        <v>70005</v>
      </c>
      <c r="E853">
        <f>_xlfn.XLOOKUP(J853,'volume holds'!X:X,'volume holds'!Q:Q)</f>
        <v>334.95</v>
      </c>
      <c r="H853">
        <f>_xlfn.XLOOKUP(J853,'volume holds'!X:X,'volume holds'!T:T)</f>
        <v>0</v>
      </c>
      <c r="J853" s="636" t="s">
        <v>497</v>
      </c>
      <c r="K853">
        <v>10137</v>
      </c>
    </row>
    <row r="854" spans="1:11">
      <c r="A854">
        <v>70005</v>
      </c>
      <c r="B854" s="46" t="str">
        <f t="shared" si="30"/>
        <v>BP.VG.00033-10137</v>
      </c>
      <c r="C854">
        <f t="shared" si="29"/>
        <v>0</v>
      </c>
      <c r="D854">
        <v>70005</v>
      </c>
      <c r="E854">
        <f>_xlfn.XLOOKUP(J854,'volume holds'!X:X,'volume holds'!Q:Q)</f>
        <v>210</v>
      </c>
      <c r="H854">
        <f>_xlfn.XLOOKUP(J854,'volume holds'!X:X,'volume holds'!T:T)</f>
        <v>0</v>
      </c>
      <c r="J854" s="636" t="s">
        <v>498</v>
      </c>
      <c r="K854">
        <v>10137</v>
      </c>
    </row>
    <row r="855" spans="1:11">
      <c r="A855">
        <v>70005</v>
      </c>
      <c r="B855" s="46" t="str">
        <f t="shared" si="30"/>
        <v>BP.VG.00034-10137</v>
      </c>
      <c r="C855">
        <f t="shared" si="29"/>
        <v>0</v>
      </c>
      <c r="D855">
        <v>70005</v>
      </c>
      <c r="E855">
        <f>_xlfn.XLOOKUP(J855,'volume holds'!X:X,'volume holds'!Q:Q)</f>
        <v>210</v>
      </c>
      <c r="H855">
        <f>_xlfn.XLOOKUP(J855,'volume holds'!X:X,'volume holds'!T:T)</f>
        <v>0</v>
      </c>
      <c r="J855" s="636" t="s">
        <v>499</v>
      </c>
      <c r="K855">
        <v>10137</v>
      </c>
    </row>
    <row r="856" spans="1:11">
      <c r="A856">
        <v>70005</v>
      </c>
      <c r="B856" s="46" t="str">
        <f t="shared" si="30"/>
        <v>BP.VG.00035-10137</v>
      </c>
      <c r="C856">
        <f t="shared" si="29"/>
        <v>0</v>
      </c>
      <c r="D856">
        <v>70005</v>
      </c>
      <c r="E856">
        <f>_xlfn.XLOOKUP(J856,'volume holds'!X:X,'volume holds'!Q:Q)</f>
        <v>321.3</v>
      </c>
      <c r="H856">
        <f>_xlfn.XLOOKUP(J856,'volume holds'!X:X,'volume holds'!T:T)</f>
        <v>0</v>
      </c>
      <c r="J856" s="636" t="s">
        <v>500</v>
      </c>
      <c r="K856">
        <v>10137</v>
      </c>
    </row>
    <row r="857" spans="1:11">
      <c r="A857">
        <v>70005</v>
      </c>
      <c r="B857" s="46" t="str">
        <f t="shared" si="30"/>
        <v>BP.VG.00036-10137</v>
      </c>
      <c r="C857">
        <f t="shared" si="29"/>
        <v>0</v>
      </c>
      <c r="D857">
        <v>70005</v>
      </c>
      <c r="E857">
        <f>_xlfn.XLOOKUP(J857,'volume holds'!X:X,'volume holds'!Q:Q)</f>
        <v>547.05000000000007</v>
      </c>
      <c r="H857">
        <f>_xlfn.XLOOKUP(J857,'volume holds'!X:X,'volume holds'!T:T)</f>
        <v>0</v>
      </c>
      <c r="J857" s="636" t="s">
        <v>501</v>
      </c>
      <c r="K857">
        <v>10137</v>
      </c>
    </row>
    <row r="858" spans="1:11">
      <c r="A858">
        <v>70005</v>
      </c>
      <c r="B858" s="46" t="str">
        <f t="shared" si="30"/>
        <v>BP.VG.00037-10083</v>
      </c>
      <c r="C858">
        <f t="shared" si="29"/>
        <v>0</v>
      </c>
      <c r="D858">
        <v>70005</v>
      </c>
      <c r="E858">
        <f>_xlfn.XLOOKUP(J858,'volume holds'!X:X,'volume holds'!C:C)</f>
        <v>305</v>
      </c>
      <c r="H858">
        <f>_xlfn.XLOOKUP(J858,'volume holds'!X:X,'volume holds'!T:T)</f>
        <v>0</v>
      </c>
      <c r="J858" s="636" t="s">
        <v>456</v>
      </c>
      <c r="K858">
        <v>10083</v>
      </c>
    </row>
    <row r="859" spans="1:11">
      <c r="A859">
        <v>70005</v>
      </c>
      <c r="B859" s="46" t="str">
        <f t="shared" si="30"/>
        <v>BP.VG.00038-10083</v>
      </c>
      <c r="C859">
        <f t="shared" si="29"/>
        <v>0</v>
      </c>
      <c r="D859">
        <v>70005</v>
      </c>
      <c r="E859">
        <f>_xlfn.XLOOKUP(J859,'volume holds'!X:X,'volume holds'!C:C)</f>
        <v>267</v>
      </c>
      <c r="H859">
        <f>_xlfn.XLOOKUP(J859,'volume holds'!X:X,'volume holds'!T:T)</f>
        <v>0</v>
      </c>
      <c r="J859" s="636" t="s">
        <v>458</v>
      </c>
      <c r="K859">
        <v>10083</v>
      </c>
    </row>
    <row r="860" spans="1:11">
      <c r="A860">
        <v>70005</v>
      </c>
      <c r="B860" s="46" t="str">
        <f t="shared" si="30"/>
        <v>BP.VG.00039-10083</v>
      </c>
      <c r="C860">
        <f t="shared" si="29"/>
        <v>0</v>
      </c>
      <c r="D860">
        <v>70005</v>
      </c>
      <c r="E860">
        <f>_xlfn.XLOOKUP(J860,'volume holds'!X:X,'volume holds'!C:C)</f>
        <v>305</v>
      </c>
      <c r="H860">
        <f>_xlfn.XLOOKUP(J860,'volume holds'!X:X,'volume holds'!T:T)</f>
        <v>0</v>
      </c>
      <c r="J860" s="636" t="s">
        <v>460</v>
      </c>
      <c r="K860">
        <v>10083</v>
      </c>
    </row>
    <row r="861" spans="1:11">
      <c r="A861">
        <v>70005</v>
      </c>
      <c r="B861" s="46" t="str">
        <f t="shared" si="30"/>
        <v>BP.VG.00040-10083</v>
      </c>
      <c r="C861">
        <f t="shared" si="29"/>
        <v>0</v>
      </c>
      <c r="D861">
        <v>70005</v>
      </c>
      <c r="E861">
        <f>_xlfn.XLOOKUP(J861,'volume holds'!X:X,'volume holds'!C:C)</f>
        <v>267</v>
      </c>
      <c r="H861">
        <f>_xlfn.XLOOKUP(J861,'volume holds'!X:X,'volume holds'!T:T)</f>
        <v>0</v>
      </c>
      <c r="J861" s="636" t="s">
        <v>462</v>
      </c>
      <c r="K861">
        <v>10083</v>
      </c>
    </row>
    <row r="862" spans="1:11">
      <c r="A862">
        <v>70005</v>
      </c>
      <c r="B862" s="46" t="str">
        <f t="shared" si="30"/>
        <v>BP.VG.00041-10083</v>
      </c>
      <c r="C862">
        <f t="shared" si="29"/>
        <v>0</v>
      </c>
      <c r="D862">
        <v>70005</v>
      </c>
      <c r="E862">
        <f>_xlfn.XLOOKUP(J862,'volume holds'!X:X,'volume holds'!C:C)</f>
        <v>565</v>
      </c>
      <c r="H862">
        <f>_xlfn.XLOOKUP(J862,'volume holds'!X:X,'volume holds'!T:T)</f>
        <v>0</v>
      </c>
      <c r="J862" s="636" t="s">
        <v>448</v>
      </c>
      <c r="K862">
        <v>10083</v>
      </c>
    </row>
    <row r="863" spans="1:11">
      <c r="A863">
        <v>70005</v>
      </c>
      <c r="B863" s="46" t="str">
        <f t="shared" si="30"/>
        <v>BP.VG.00042-10083</v>
      </c>
      <c r="C863">
        <f t="shared" si="29"/>
        <v>0</v>
      </c>
      <c r="D863">
        <v>70005</v>
      </c>
      <c r="E863">
        <f>_xlfn.XLOOKUP(J863,'volume holds'!X:X,'volume holds'!C:C)</f>
        <v>487</v>
      </c>
      <c r="H863">
        <f>_xlfn.XLOOKUP(J863,'volume holds'!X:X,'volume holds'!T:T)</f>
        <v>0</v>
      </c>
      <c r="J863" s="636" t="s">
        <v>450</v>
      </c>
      <c r="K863">
        <v>10083</v>
      </c>
    </row>
    <row r="864" spans="1:11">
      <c r="A864">
        <v>70005</v>
      </c>
      <c r="B864" s="46" t="str">
        <f t="shared" si="30"/>
        <v>BP.VG.00043-10083</v>
      </c>
      <c r="C864">
        <f t="shared" si="29"/>
        <v>0</v>
      </c>
      <c r="D864">
        <v>70005</v>
      </c>
      <c r="E864">
        <f>_xlfn.XLOOKUP(J864,'volume holds'!X:X,'volume holds'!C:C)</f>
        <v>565</v>
      </c>
      <c r="H864">
        <f>_xlfn.XLOOKUP(J864,'volume holds'!X:X,'volume holds'!T:T)</f>
        <v>0</v>
      </c>
      <c r="J864" s="636" t="s">
        <v>452</v>
      </c>
      <c r="K864">
        <v>10083</v>
      </c>
    </row>
    <row r="865" spans="1:11">
      <c r="A865">
        <v>70005</v>
      </c>
      <c r="B865" s="46" t="str">
        <f t="shared" si="30"/>
        <v>BP.VG.00044-10083</v>
      </c>
      <c r="C865">
        <f t="shared" si="29"/>
        <v>0</v>
      </c>
      <c r="D865">
        <v>70005</v>
      </c>
      <c r="E865">
        <f>_xlfn.XLOOKUP(J865,'volume holds'!X:X,'volume holds'!C:C)</f>
        <v>487</v>
      </c>
      <c r="H865">
        <f>_xlfn.XLOOKUP(J865,'volume holds'!X:X,'volume holds'!T:T)</f>
        <v>0</v>
      </c>
      <c r="J865" s="636" t="s">
        <v>454</v>
      </c>
      <c r="K865">
        <v>10083</v>
      </c>
    </row>
    <row r="866" spans="1:11">
      <c r="A866">
        <v>70005</v>
      </c>
      <c r="B866" s="46" t="str">
        <f t="shared" si="30"/>
        <v>BP.VG.00045-10137</v>
      </c>
      <c r="C866">
        <f t="shared" si="29"/>
        <v>0</v>
      </c>
      <c r="D866">
        <v>70005</v>
      </c>
      <c r="E866">
        <f>_xlfn.XLOOKUP(J866,'volume holds'!X:X,'volume holds'!C:C)</f>
        <v>530</v>
      </c>
      <c r="H866">
        <f>_xlfn.XLOOKUP(J866,'volume holds'!X:X,'volume holds'!T:T)</f>
        <v>0</v>
      </c>
      <c r="J866" s="636" t="s">
        <v>488</v>
      </c>
      <c r="K866">
        <v>10137</v>
      </c>
    </row>
    <row r="867" spans="1:11">
      <c r="A867">
        <v>70005</v>
      </c>
      <c r="B867" s="46" t="str">
        <f t="shared" si="30"/>
        <v>BP.VG.00046-10137</v>
      </c>
      <c r="C867">
        <f t="shared" si="29"/>
        <v>0</v>
      </c>
      <c r="D867">
        <v>70005</v>
      </c>
      <c r="E867">
        <f>_xlfn.XLOOKUP(J867,'volume holds'!X:X,'volume holds'!C:C)</f>
        <v>456</v>
      </c>
      <c r="H867">
        <f>_xlfn.XLOOKUP(J867,'volume holds'!X:X,'volume holds'!T:T)</f>
        <v>0</v>
      </c>
      <c r="J867" s="636" t="s">
        <v>489</v>
      </c>
      <c r="K867">
        <v>10137</v>
      </c>
    </row>
    <row r="868" spans="1:11">
      <c r="A868">
        <v>70005</v>
      </c>
      <c r="B868" s="46" t="str">
        <f t="shared" si="30"/>
        <v>BP.VG.00047-10137</v>
      </c>
      <c r="C868">
        <f t="shared" si="29"/>
        <v>0</v>
      </c>
      <c r="D868">
        <v>70005</v>
      </c>
      <c r="E868">
        <f>_xlfn.XLOOKUP(J868,'volume holds'!X:X,'volume holds'!C:C)</f>
        <v>530</v>
      </c>
      <c r="H868">
        <f>_xlfn.XLOOKUP(J868,'volume holds'!X:X,'volume holds'!T:T)</f>
        <v>0</v>
      </c>
      <c r="J868" s="636" t="s">
        <v>490</v>
      </c>
      <c r="K868">
        <v>10137</v>
      </c>
    </row>
    <row r="869" spans="1:11">
      <c r="A869">
        <v>70005</v>
      </c>
      <c r="B869" s="46" t="str">
        <f t="shared" si="30"/>
        <v>BP.VG.00048-10137</v>
      </c>
      <c r="C869">
        <f t="shared" si="29"/>
        <v>0</v>
      </c>
      <c r="D869">
        <v>70005</v>
      </c>
      <c r="E869">
        <f>_xlfn.XLOOKUP(J869,'volume holds'!X:X,'volume holds'!C:C)</f>
        <v>456</v>
      </c>
      <c r="H869">
        <f>_xlfn.XLOOKUP(J869,'volume holds'!X:X,'volume holds'!T:T)</f>
        <v>0</v>
      </c>
      <c r="J869" s="636" t="s">
        <v>491</v>
      </c>
      <c r="K869">
        <v>10137</v>
      </c>
    </row>
    <row r="870" spans="1:11">
      <c r="A870">
        <v>70005</v>
      </c>
      <c r="B870" s="46" t="str">
        <f t="shared" si="30"/>
        <v>BP.VG.00049-10137</v>
      </c>
      <c r="C870">
        <f t="shared" si="29"/>
        <v>0</v>
      </c>
      <c r="D870">
        <v>70005</v>
      </c>
      <c r="E870">
        <f>_xlfn.XLOOKUP(J870,'volume holds'!X:X,'volume holds'!C:C)</f>
        <v>1035</v>
      </c>
      <c r="H870">
        <f>_xlfn.XLOOKUP(J870,'volume holds'!X:X,'volume holds'!T:T)</f>
        <v>0</v>
      </c>
      <c r="J870" s="636" t="s">
        <v>484</v>
      </c>
      <c r="K870">
        <v>10137</v>
      </c>
    </row>
    <row r="871" spans="1:11">
      <c r="A871">
        <v>70005</v>
      </c>
      <c r="B871" s="46" t="str">
        <f t="shared" si="30"/>
        <v>BP.VG.00050-10137</v>
      </c>
      <c r="C871">
        <f t="shared" si="29"/>
        <v>0</v>
      </c>
      <c r="D871">
        <v>70005</v>
      </c>
      <c r="E871">
        <f>_xlfn.XLOOKUP(J871,'volume holds'!X:X,'volume holds'!C:C)</f>
        <v>877</v>
      </c>
      <c r="H871">
        <f>_xlfn.XLOOKUP(J871,'volume holds'!X:X,'volume holds'!T:T)</f>
        <v>0</v>
      </c>
      <c r="J871" s="636" t="s">
        <v>485</v>
      </c>
      <c r="K871">
        <v>10137</v>
      </c>
    </row>
    <row r="872" spans="1:11">
      <c r="A872">
        <v>70005</v>
      </c>
      <c r="B872" s="46" t="str">
        <f t="shared" si="30"/>
        <v>BP.VG.00051-10137</v>
      </c>
      <c r="C872">
        <f t="shared" si="29"/>
        <v>0</v>
      </c>
      <c r="D872">
        <v>70005</v>
      </c>
      <c r="E872">
        <f>_xlfn.XLOOKUP(J872,'volume holds'!X:X,'volume holds'!C:C)</f>
        <v>1035</v>
      </c>
      <c r="H872">
        <f>_xlfn.XLOOKUP(J872,'volume holds'!X:X,'volume holds'!T:T)</f>
        <v>0</v>
      </c>
      <c r="J872" s="636" t="s">
        <v>486</v>
      </c>
      <c r="K872">
        <v>10137</v>
      </c>
    </row>
    <row r="873" spans="1:11">
      <c r="A873">
        <v>70005</v>
      </c>
      <c r="B873" s="46" t="str">
        <f t="shared" si="30"/>
        <v>BP.VG.00052-10137</v>
      </c>
      <c r="C873">
        <f t="shared" si="29"/>
        <v>0</v>
      </c>
      <c r="D873">
        <v>70005</v>
      </c>
      <c r="E873">
        <f>_xlfn.XLOOKUP(J873,'volume holds'!X:X,'volume holds'!C:C)</f>
        <v>877</v>
      </c>
      <c r="H873">
        <f>_xlfn.XLOOKUP(J873,'volume holds'!X:X,'volume holds'!T:T)</f>
        <v>0</v>
      </c>
      <c r="J873" s="636" t="s">
        <v>487</v>
      </c>
      <c r="K873">
        <v>10137</v>
      </c>
    </row>
    <row r="874" spans="1:11">
      <c r="A874">
        <v>70005</v>
      </c>
      <c r="B874" s="46" t="str">
        <f t="shared" si="30"/>
        <v>BP.VG.00007-10082</v>
      </c>
      <c r="C874">
        <f t="shared" si="29"/>
        <v>0</v>
      </c>
      <c r="D874">
        <v>70005</v>
      </c>
      <c r="E874">
        <f>_xlfn.XLOOKUP(J874,'volume holds'!X:X,'volume holds'!Q:Q)</f>
        <v>500.85</v>
      </c>
      <c r="H874">
        <f>_xlfn.XLOOKUP(J874,'volume holds'!X:X,'volume holds'!U:U)</f>
        <v>0</v>
      </c>
      <c r="J874" s="636" t="s">
        <v>422</v>
      </c>
      <c r="K874">
        <v>10082</v>
      </c>
    </row>
    <row r="875" spans="1:11">
      <c r="A875">
        <v>70005</v>
      </c>
      <c r="B875" s="46" t="str">
        <f t="shared" si="30"/>
        <v>BP.VG.00008-10082</v>
      </c>
      <c r="C875">
        <f t="shared" si="29"/>
        <v>0</v>
      </c>
      <c r="D875">
        <v>70005</v>
      </c>
      <c r="E875">
        <f>_xlfn.XLOOKUP(J875,'volume holds'!X:X,'volume holds'!Q:Q)</f>
        <v>500.85</v>
      </c>
      <c r="H875">
        <f>_xlfn.XLOOKUP(J875,'volume holds'!X:X,'volume holds'!U:U)</f>
        <v>0</v>
      </c>
      <c r="J875" s="636" t="s">
        <v>424</v>
      </c>
      <c r="K875">
        <v>10082</v>
      </c>
    </row>
    <row r="876" spans="1:11">
      <c r="A876">
        <v>70005</v>
      </c>
      <c r="B876" s="46" t="str">
        <f t="shared" si="30"/>
        <v>BP.VG.00005-10082</v>
      </c>
      <c r="C876">
        <f t="shared" si="29"/>
        <v>0</v>
      </c>
      <c r="D876">
        <v>70005</v>
      </c>
      <c r="E876">
        <f>_xlfn.XLOOKUP(J876,'volume holds'!X:X,'volume holds'!Q:Q)</f>
        <v>196.35</v>
      </c>
      <c r="H876">
        <f>_xlfn.XLOOKUP(J876,'volume holds'!X:X,'volume holds'!U:U)</f>
        <v>0</v>
      </c>
      <c r="J876" s="636" t="s">
        <v>426</v>
      </c>
      <c r="K876">
        <v>10082</v>
      </c>
    </row>
    <row r="877" spans="1:11">
      <c r="A877">
        <v>70005</v>
      </c>
      <c r="B877" s="46" t="str">
        <f t="shared" si="30"/>
        <v>BP.VG.00006-10082</v>
      </c>
      <c r="C877">
        <f t="shared" si="29"/>
        <v>0</v>
      </c>
      <c r="D877">
        <v>70005</v>
      </c>
      <c r="E877">
        <f>_xlfn.XLOOKUP(J877,'volume holds'!X:X,'volume holds'!Q:Q)</f>
        <v>196.35</v>
      </c>
      <c r="H877">
        <f>_xlfn.XLOOKUP(J877,'volume holds'!X:X,'volume holds'!U:U)</f>
        <v>0</v>
      </c>
      <c r="J877" s="636" t="s">
        <v>428</v>
      </c>
      <c r="K877">
        <v>10082</v>
      </c>
    </row>
    <row r="878" spans="1:11">
      <c r="A878">
        <v>70005</v>
      </c>
      <c r="B878" s="46" t="str">
        <f t="shared" si="30"/>
        <v>BP.VG.00003-10082</v>
      </c>
      <c r="C878">
        <f t="shared" si="29"/>
        <v>0</v>
      </c>
      <c r="D878">
        <v>70005</v>
      </c>
      <c r="E878">
        <f>_xlfn.XLOOKUP(J878,'volume holds'!X:X,'volume holds'!Q:Q)</f>
        <v>491.40000000000003</v>
      </c>
      <c r="H878">
        <f>_xlfn.XLOOKUP(J878,'volume holds'!X:X,'volume holds'!U:U)</f>
        <v>0</v>
      </c>
      <c r="J878" s="636" t="s">
        <v>430</v>
      </c>
      <c r="K878">
        <v>10082</v>
      </c>
    </row>
    <row r="879" spans="1:11">
      <c r="A879">
        <v>70005</v>
      </c>
      <c r="B879" s="46" t="str">
        <f t="shared" si="30"/>
        <v>BP.VG.00004-10082</v>
      </c>
      <c r="C879">
        <f t="shared" si="29"/>
        <v>0</v>
      </c>
      <c r="D879">
        <v>70005</v>
      </c>
      <c r="E879">
        <f>_xlfn.XLOOKUP(J879,'volume holds'!X:X,'volume holds'!Q:Q)</f>
        <v>491.40000000000003</v>
      </c>
      <c r="H879">
        <f>_xlfn.XLOOKUP(J879,'volume holds'!X:X,'volume holds'!U:U)</f>
        <v>0</v>
      </c>
      <c r="J879" s="636" t="s">
        <v>432</v>
      </c>
      <c r="K879">
        <v>10082</v>
      </c>
    </row>
    <row r="880" spans="1:11">
      <c r="A880">
        <v>70005</v>
      </c>
      <c r="B880" s="46" t="str">
        <f t="shared" si="30"/>
        <v>BP.VG.00001-10082</v>
      </c>
      <c r="C880">
        <f t="shared" si="29"/>
        <v>0</v>
      </c>
      <c r="D880">
        <v>70005</v>
      </c>
      <c r="E880">
        <f>_xlfn.XLOOKUP(J880,'volume holds'!X:X,'volume holds'!Q:Q)</f>
        <v>204.75</v>
      </c>
      <c r="H880">
        <f>_xlfn.XLOOKUP(J880,'volume holds'!X:X,'volume holds'!U:U)</f>
        <v>0</v>
      </c>
      <c r="J880" s="636" t="s">
        <v>434</v>
      </c>
      <c r="K880">
        <v>10082</v>
      </c>
    </row>
    <row r="881" spans="1:11">
      <c r="A881">
        <v>70005</v>
      </c>
      <c r="B881" s="46" t="str">
        <f t="shared" si="30"/>
        <v>BP.VG.00002-10082</v>
      </c>
      <c r="C881">
        <f t="shared" si="29"/>
        <v>0</v>
      </c>
      <c r="D881">
        <v>70005</v>
      </c>
      <c r="E881">
        <f>_xlfn.XLOOKUP(J881,'volume holds'!X:X,'volume holds'!Q:Q)</f>
        <v>204.75</v>
      </c>
      <c r="H881">
        <f>_xlfn.XLOOKUP(J881,'volume holds'!X:X,'volume holds'!U:U)</f>
        <v>0</v>
      </c>
      <c r="J881" s="636" t="s">
        <v>436</v>
      </c>
      <c r="K881">
        <v>10082</v>
      </c>
    </row>
    <row r="882" spans="1:11">
      <c r="A882">
        <v>70005</v>
      </c>
      <c r="B882" s="46" t="str">
        <f t="shared" si="30"/>
        <v>BP.VG.00009-10082</v>
      </c>
      <c r="C882">
        <f t="shared" si="29"/>
        <v>0</v>
      </c>
      <c r="D882">
        <v>70005</v>
      </c>
      <c r="E882">
        <f>_xlfn.XLOOKUP(J882,'volume holds'!X:X,'volume holds'!Q:Q)</f>
        <v>142.80000000000001</v>
      </c>
      <c r="H882">
        <f>_xlfn.XLOOKUP(J882,'volume holds'!X:X,'volume holds'!U:U)</f>
        <v>0</v>
      </c>
      <c r="J882" s="636" t="s">
        <v>464</v>
      </c>
      <c r="K882">
        <v>10082</v>
      </c>
    </row>
    <row r="883" spans="1:11">
      <c r="A883">
        <v>70005</v>
      </c>
      <c r="B883" s="46" t="str">
        <f t="shared" si="30"/>
        <v>BP.VG.00011-10082</v>
      </c>
      <c r="C883">
        <f t="shared" si="29"/>
        <v>0</v>
      </c>
      <c r="D883">
        <v>70005</v>
      </c>
      <c r="E883">
        <f>_xlfn.XLOOKUP(J883,'volume holds'!X:X,'volume holds'!Q:Q)</f>
        <v>123.9</v>
      </c>
      <c r="H883">
        <f>_xlfn.XLOOKUP(J883,'volume holds'!X:X,'volume holds'!U:U)</f>
        <v>0</v>
      </c>
      <c r="J883" s="636" t="s">
        <v>466</v>
      </c>
      <c r="K883">
        <v>10082</v>
      </c>
    </row>
    <row r="884" spans="1:11">
      <c r="A884">
        <v>70005</v>
      </c>
      <c r="B884" s="46" t="str">
        <f t="shared" si="30"/>
        <v>BP.VG.00013-10082</v>
      </c>
      <c r="C884">
        <f t="shared" si="29"/>
        <v>0</v>
      </c>
      <c r="D884">
        <v>70005</v>
      </c>
      <c r="E884">
        <f>_xlfn.XLOOKUP(J884,'volume holds'!X:X,'volume holds'!Q:Q)</f>
        <v>220.5</v>
      </c>
      <c r="H884">
        <f>_xlfn.XLOOKUP(J884,'volume holds'!X:X,'volume holds'!U:U)</f>
        <v>0</v>
      </c>
      <c r="J884" s="636" t="s">
        <v>468</v>
      </c>
      <c r="K884">
        <v>10082</v>
      </c>
    </row>
    <row r="885" spans="1:11">
      <c r="A885">
        <v>70005</v>
      </c>
      <c r="B885" s="46" t="str">
        <f t="shared" si="30"/>
        <v>BP.VG.00010-10082</v>
      </c>
      <c r="C885">
        <f t="shared" si="29"/>
        <v>0</v>
      </c>
      <c r="D885">
        <v>70005</v>
      </c>
      <c r="E885">
        <f>_xlfn.XLOOKUP(J885,'volume holds'!X:X,'volume holds'!Q:Q)</f>
        <v>142.80000000000001</v>
      </c>
      <c r="H885">
        <f>_xlfn.XLOOKUP(J885,'volume holds'!X:X,'volume holds'!U:U)</f>
        <v>0</v>
      </c>
      <c r="J885" s="636" t="s">
        <v>470</v>
      </c>
      <c r="K885">
        <v>10082</v>
      </c>
    </row>
    <row r="886" spans="1:11">
      <c r="A886">
        <v>70005</v>
      </c>
      <c r="B886" s="46" t="str">
        <f t="shared" si="30"/>
        <v>BP.VG.00012-10082</v>
      </c>
      <c r="C886">
        <f t="shared" si="29"/>
        <v>0</v>
      </c>
      <c r="D886">
        <v>70005</v>
      </c>
      <c r="E886">
        <f>_xlfn.XLOOKUP(J886,'volume holds'!X:X,'volume holds'!Q:Q)</f>
        <v>123.9</v>
      </c>
      <c r="H886">
        <f>_xlfn.XLOOKUP(J886,'volume holds'!X:X,'volume holds'!U:U)</f>
        <v>0</v>
      </c>
      <c r="J886" s="636" t="s">
        <v>472</v>
      </c>
      <c r="K886">
        <v>10082</v>
      </c>
    </row>
    <row r="887" spans="1:11">
      <c r="A887">
        <v>70005</v>
      </c>
      <c r="B887" s="46" t="str">
        <f t="shared" si="30"/>
        <v>BP.VG.00014-10082</v>
      </c>
      <c r="C887">
        <f t="shared" si="29"/>
        <v>0</v>
      </c>
      <c r="D887">
        <v>70005</v>
      </c>
      <c r="E887">
        <f>_xlfn.XLOOKUP(J887,'volume holds'!X:X,'volume holds'!Q:Q)</f>
        <v>220.5</v>
      </c>
      <c r="H887">
        <f>_xlfn.XLOOKUP(J887,'volume holds'!X:X,'volume holds'!U:U)</f>
        <v>0</v>
      </c>
      <c r="J887" s="636" t="s">
        <v>474</v>
      </c>
      <c r="K887">
        <v>10082</v>
      </c>
    </row>
    <row r="888" spans="1:11">
      <c r="A888">
        <v>70005</v>
      </c>
      <c r="B888" s="46" t="str">
        <f t="shared" si="30"/>
        <v>BP.VG.00015-10082</v>
      </c>
      <c r="C888">
        <f t="shared" si="29"/>
        <v>0</v>
      </c>
      <c r="D888">
        <v>70005</v>
      </c>
      <c r="E888">
        <f>_xlfn.XLOOKUP(J888,'volume holds'!X:X,'volume holds'!Q:Q)</f>
        <v>134.4</v>
      </c>
      <c r="H888">
        <f>_xlfn.XLOOKUP(J888,'volume holds'!X:X,'volume holds'!U:U)</f>
        <v>0</v>
      </c>
      <c r="J888" s="636" t="s">
        <v>476</v>
      </c>
      <c r="K888">
        <v>10082</v>
      </c>
    </row>
    <row r="889" spans="1:11">
      <c r="A889">
        <v>70005</v>
      </c>
      <c r="B889" s="46" t="str">
        <f t="shared" si="30"/>
        <v>BP.VG.00016-10082</v>
      </c>
      <c r="C889">
        <f t="shared" si="29"/>
        <v>0</v>
      </c>
      <c r="D889">
        <v>70005</v>
      </c>
      <c r="E889">
        <f>_xlfn.XLOOKUP(J889,'volume holds'!X:X,'volume holds'!Q:Q)</f>
        <v>134.4</v>
      </c>
      <c r="H889">
        <f>_xlfn.XLOOKUP(J889,'volume holds'!X:X,'volume holds'!U:U)</f>
        <v>0</v>
      </c>
      <c r="J889" s="636" t="s">
        <v>478</v>
      </c>
      <c r="K889">
        <v>10082</v>
      </c>
    </row>
    <row r="890" spans="1:11">
      <c r="A890">
        <v>70005</v>
      </c>
      <c r="B890" s="46" t="str">
        <f t="shared" si="30"/>
        <v>BP.VG.00017-10082</v>
      </c>
      <c r="C890">
        <f t="shared" si="29"/>
        <v>0</v>
      </c>
      <c r="D890">
        <v>70005</v>
      </c>
      <c r="E890">
        <f>_xlfn.XLOOKUP(J890,'volume holds'!X:X,'volume holds'!Q:Q)</f>
        <v>206.85000000000002</v>
      </c>
      <c r="H890">
        <f>_xlfn.XLOOKUP(J890,'volume holds'!X:X,'volume holds'!U:U)</f>
        <v>0</v>
      </c>
      <c r="J890" s="636" t="s">
        <v>480</v>
      </c>
      <c r="K890">
        <v>10082</v>
      </c>
    </row>
    <row r="891" spans="1:11">
      <c r="A891">
        <v>70005</v>
      </c>
      <c r="B891" s="46" t="str">
        <f t="shared" si="30"/>
        <v>BP.VG.00018-10082</v>
      </c>
      <c r="C891">
        <f t="shared" si="29"/>
        <v>0</v>
      </c>
      <c r="D891">
        <v>70005</v>
      </c>
      <c r="E891">
        <f>_xlfn.XLOOKUP(J891,'volume holds'!X:X,'volume holds'!Q:Q)</f>
        <v>323.40000000000003</v>
      </c>
      <c r="H891">
        <f>_xlfn.XLOOKUP(J891,'volume holds'!X:X,'volume holds'!U:U)</f>
        <v>0</v>
      </c>
      <c r="J891" s="636" t="s">
        <v>482</v>
      </c>
      <c r="K891">
        <v>10082</v>
      </c>
    </row>
    <row r="892" spans="1:11">
      <c r="A892">
        <v>70005</v>
      </c>
      <c r="B892" s="46" t="str">
        <f t="shared" si="30"/>
        <v>BP.VG.00025-10138</v>
      </c>
      <c r="C892">
        <f t="shared" si="29"/>
        <v>0</v>
      </c>
      <c r="D892">
        <v>70005</v>
      </c>
      <c r="E892">
        <f>_xlfn.XLOOKUP(J892,'volume holds'!X:X,'volume holds'!Q:Q)</f>
        <v>804.30000000000007</v>
      </c>
      <c r="H892">
        <f>_xlfn.XLOOKUP(J892,'volume holds'!X:X,'volume holds'!U:U)</f>
        <v>0</v>
      </c>
      <c r="J892" s="636" t="s">
        <v>438</v>
      </c>
      <c r="K892">
        <v>10138</v>
      </c>
    </row>
    <row r="893" spans="1:11">
      <c r="A893">
        <v>70005</v>
      </c>
      <c r="B893" s="46" t="str">
        <f t="shared" si="30"/>
        <v>BP.VG.00026-10138</v>
      </c>
      <c r="C893">
        <f t="shared" si="29"/>
        <v>0</v>
      </c>
      <c r="D893">
        <v>70005</v>
      </c>
      <c r="E893">
        <f>_xlfn.XLOOKUP(J893,'volume holds'!X:X,'volume holds'!Q:Q)</f>
        <v>804.30000000000007</v>
      </c>
      <c r="H893">
        <f>_xlfn.XLOOKUP(J893,'volume holds'!X:X,'volume holds'!U:U)</f>
        <v>0</v>
      </c>
      <c r="J893" s="636" t="s">
        <v>439</v>
      </c>
      <c r="K893">
        <v>10138</v>
      </c>
    </row>
    <row r="894" spans="1:11">
      <c r="A894">
        <v>70005</v>
      </c>
      <c r="B894" s="46" t="str">
        <f t="shared" si="30"/>
        <v>BP.VG.00023-10138</v>
      </c>
      <c r="C894">
        <f t="shared" si="29"/>
        <v>0</v>
      </c>
      <c r="D894">
        <v>70005</v>
      </c>
      <c r="E894">
        <f>_xlfn.XLOOKUP(J894,'volume holds'!X:X,'volume holds'!Q:Q)</f>
        <v>271.95</v>
      </c>
      <c r="H894">
        <f>_xlfn.XLOOKUP(J894,'volume holds'!X:X,'volume holds'!U:U)</f>
        <v>0</v>
      </c>
      <c r="J894" s="636" t="s">
        <v>440</v>
      </c>
      <c r="K894">
        <v>10138</v>
      </c>
    </row>
    <row r="895" spans="1:11">
      <c r="A895">
        <v>70005</v>
      </c>
      <c r="B895" s="46" t="str">
        <f t="shared" si="30"/>
        <v>BP.VG.00024-10138</v>
      </c>
      <c r="C895">
        <f t="shared" si="29"/>
        <v>0</v>
      </c>
      <c r="D895">
        <v>70005</v>
      </c>
      <c r="E895">
        <f>_xlfn.XLOOKUP(J895,'volume holds'!X:X,'volume holds'!Q:Q)</f>
        <v>271.95</v>
      </c>
      <c r="H895">
        <f>_xlfn.XLOOKUP(J895,'volume holds'!X:X,'volume holds'!U:U)</f>
        <v>0</v>
      </c>
      <c r="J895" s="636" t="s">
        <v>441</v>
      </c>
      <c r="K895">
        <v>10138</v>
      </c>
    </row>
    <row r="896" spans="1:11">
      <c r="A896">
        <v>70005</v>
      </c>
      <c r="B896" s="46" t="str">
        <f t="shared" si="30"/>
        <v>BP.VG.00021-10138</v>
      </c>
      <c r="C896">
        <f t="shared" si="29"/>
        <v>0</v>
      </c>
      <c r="D896">
        <v>70005</v>
      </c>
      <c r="E896">
        <f>_xlfn.XLOOKUP(J896,'volume holds'!X:X,'volume holds'!Q:Q)</f>
        <v>783.30000000000007</v>
      </c>
      <c r="H896">
        <f>_xlfn.XLOOKUP(J896,'volume holds'!X:X,'volume holds'!U:U)</f>
        <v>0</v>
      </c>
      <c r="J896" s="636" t="s">
        <v>442</v>
      </c>
      <c r="K896">
        <v>10138</v>
      </c>
    </row>
    <row r="897" spans="1:11">
      <c r="A897">
        <v>70005</v>
      </c>
      <c r="B897" s="46" t="str">
        <f t="shared" si="30"/>
        <v>BP.VG.00022-10138</v>
      </c>
      <c r="C897">
        <f t="shared" si="29"/>
        <v>0</v>
      </c>
      <c r="D897">
        <v>70005</v>
      </c>
      <c r="E897">
        <f>_xlfn.XLOOKUP(J897,'volume holds'!X:X,'volume holds'!Q:Q)</f>
        <v>783.30000000000007</v>
      </c>
      <c r="H897">
        <f>_xlfn.XLOOKUP(J897,'volume holds'!X:X,'volume holds'!U:U)</f>
        <v>0</v>
      </c>
      <c r="J897" s="636" t="s">
        <v>443</v>
      </c>
      <c r="K897">
        <v>10138</v>
      </c>
    </row>
    <row r="898" spans="1:11">
      <c r="A898">
        <v>70005</v>
      </c>
      <c r="B898" s="46" t="str">
        <f t="shared" si="30"/>
        <v>BP.VG.00019-10138</v>
      </c>
      <c r="C898">
        <f t="shared" ref="C898:C961" si="31">SUM(G898:H898)</f>
        <v>0</v>
      </c>
      <c r="D898">
        <v>70005</v>
      </c>
      <c r="E898">
        <f>_xlfn.XLOOKUP(J898,'volume holds'!X:X,'volume holds'!Q:Q)</f>
        <v>276.15000000000003</v>
      </c>
      <c r="H898">
        <f>_xlfn.XLOOKUP(J898,'volume holds'!X:X,'volume holds'!U:U)</f>
        <v>0</v>
      </c>
      <c r="J898" s="636" t="s">
        <v>444</v>
      </c>
      <c r="K898">
        <v>10138</v>
      </c>
    </row>
    <row r="899" spans="1:11">
      <c r="A899">
        <v>70005</v>
      </c>
      <c r="B899" s="46" t="str">
        <f t="shared" si="30"/>
        <v>BP.VG.00020-10138</v>
      </c>
      <c r="C899">
        <f t="shared" si="31"/>
        <v>0</v>
      </c>
      <c r="D899">
        <v>70005</v>
      </c>
      <c r="E899">
        <f>_xlfn.XLOOKUP(J899,'volume holds'!X:X,'volume holds'!Q:Q)</f>
        <v>276.15000000000003</v>
      </c>
      <c r="H899">
        <f>_xlfn.XLOOKUP(J899,'volume holds'!X:X,'volume holds'!U:U)</f>
        <v>0</v>
      </c>
      <c r="J899" s="636" t="s">
        <v>445</v>
      </c>
      <c r="K899">
        <v>10138</v>
      </c>
    </row>
    <row r="900" spans="1:11">
      <c r="A900">
        <v>70005</v>
      </c>
      <c r="B900" s="46" t="str">
        <f t="shared" si="30"/>
        <v>BP.VG.00027-10138</v>
      </c>
      <c r="C900">
        <f t="shared" si="31"/>
        <v>0</v>
      </c>
      <c r="D900">
        <v>70005</v>
      </c>
      <c r="E900">
        <f>_xlfn.XLOOKUP(J900,'volume holds'!X:X,'volume holds'!Q:Q)</f>
        <v>222.60000000000002</v>
      </c>
      <c r="H900">
        <f>_xlfn.XLOOKUP(J900,'volume holds'!X:X,'volume holds'!U:U)</f>
        <v>0</v>
      </c>
      <c r="J900" s="636" t="s">
        <v>492</v>
      </c>
      <c r="K900">
        <v>10138</v>
      </c>
    </row>
    <row r="901" spans="1:11">
      <c r="A901">
        <v>70005</v>
      </c>
      <c r="B901" s="46" t="str">
        <f t="shared" si="30"/>
        <v>BP.VG.00029-10138</v>
      </c>
      <c r="C901">
        <f t="shared" si="31"/>
        <v>0</v>
      </c>
      <c r="D901">
        <v>70005</v>
      </c>
      <c r="E901">
        <f>_xlfn.XLOOKUP(J901,'volume holds'!X:X,'volume holds'!Q:Q)</f>
        <v>186.9</v>
      </c>
      <c r="H901">
        <f>_xlfn.XLOOKUP(J901,'volume holds'!X:X,'volume holds'!U:U)</f>
        <v>0</v>
      </c>
      <c r="J901" s="636" t="s">
        <v>493</v>
      </c>
      <c r="K901">
        <v>10138</v>
      </c>
    </row>
    <row r="902" spans="1:11">
      <c r="A902">
        <v>70005</v>
      </c>
      <c r="B902" s="46" t="str">
        <f t="shared" si="30"/>
        <v>BP.VG.00031-10138</v>
      </c>
      <c r="C902">
        <f t="shared" si="31"/>
        <v>0</v>
      </c>
      <c r="D902">
        <v>70005</v>
      </c>
      <c r="E902">
        <f>_xlfn.XLOOKUP(J902,'volume holds'!X:X,'volume holds'!Q:Q)</f>
        <v>334.95</v>
      </c>
      <c r="H902">
        <f>_xlfn.XLOOKUP(J902,'volume holds'!X:X,'volume holds'!U:U)</f>
        <v>0</v>
      </c>
      <c r="J902" s="636" t="s">
        <v>494</v>
      </c>
      <c r="K902">
        <v>10138</v>
      </c>
    </row>
    <row r="903" spans="1:11">
      <c r="A903">
        <v>70005</v>
      </c>
      <c r="B903" s="46" t="str">
        <f t="shared" si="30"/>
        <v>BP.VG.00028-10138</v>
      </c>
      <c r="C903">
        <f t="shared" si="31"/>
        <v>0</v>
      </c>
      <c r="D903">
        <v>70005</v>
      </c>
      <c r="E903">
        <f>_xlfn.XLOOKUP(J903,'volume holds'!X:X,'volume holds'!Q:Q)</f>
        <v>222.60000000000002</v>
      </c>
      <c r="H903">
        <f>_xlfn.XLOOKUP(J903,'volume holds'!X:X,'volume holds'!U:U)</f>
        <v>0</v>
      </c>
      <c r="J903" s="636" t="s">
        <v>495</v>
      </c>
      <c r="K903">
        <v>10138</v>
      </c>
    </row>
    <row r="904" spans="1:11">
      <c r="A904">
        <v>70005</v>
      </c>
      <c r="B904" s="46" t="str">
        <f t="shared" si="30"/>
        <v>BP.VG.00030-10138</v>
      </c>
      <c r="C904">
        <f t="shared" si="31"/>
        <v>0</v>
      </c>
      <c r="D904">
        <v>70005</v>
      </c>
      <c r="E904">
        <f>_xlfn.XLOOKUP(J904,'volume holds'!X:X,'volume holds'!Q:Q)</f>
        <v>186.9</v>
      </c>
      <c r="H904">
        <f>_xlfn.XLOOKUP(J904,'volume holds'!X:X,'volume holds'!U:U)</f>
        <v>0</v>
      </c>
      <c r="J904" s="636" t="s">
        <v>496</v>
      </c>
      <c r="K904">
        <v>10138</v>
      </c>
    </row>
    <row r="905" spans="1:11">
      <c r="A905">
        <v>70005</v>
      </c>
      <c r="B905" s="46" t="str">
        <f t="shared" si="30"/>
        <v>BP.VG.00032-10138</v>
      </c>
      <c r="C905">
        <f t="shared" si="31"/>
        <v>0</v>
      </c>
      <c r="D905">
        <v>70005</v>
      </c>
      <c r="E905">
        <f>_xlfn.XLOOKUP(J905,'volume holds'!X:X,'volume holds'!Q:Q)</f>
        <v>334.95</v>
      </c>
      <c r="H905">
        <f>_xlfn.XLOOKUP(J905,'volume holds'!X:X,'volume holds'!U:U)</f>
        <v>0</v>
      </c>
      <c r="J905" s="636" t="s">
        <v>497</v>
      </c>
      <c r="K905">
        <v>10138</v>
      </c>
    </row>
    <row r="906" spans="1:11">
      <c r="A906">
        <v>70005</v>
      </c>
      <c r="B906" s="46" t="str">
        <f t="shared" si="30"/>
        <v>BP.VG.00033-10138</v>
      </c>
      <c r="C906">
        <f t="shared" si="31"/>
        <v>0</v>
      </c>
      <c r="D906">
        <v>70005</v>
      </c>
      <c r="E906">
        <f>_xlfn.XLOOKUP(J906,'volume holds'!X:X,'volume holds'!Q:Q)</f>
        <v>210</v>
      </c>
      <c r="H906">
        <f>_xlfn.XLOOKUP(J906,'volume holds'!X:X,'volume holds'!U:U)</f>
        <v>0</v>
      </c>
      <c r="J906" s="636" t="s">
        <v>498</v>
      </c>
      <c r="K906">
        <v>10138</v>
      </c>
    </row>
    <row r="907" spans="1:11">
      <c r="A907">
        <v>70005</v>
      </c>
      <c r="B907" s="46" t="str">
        <f t="shared" si="30"/>
        <v>BP.VG.00034-10138</v>
      </c>
      <c r="C907">
        <f t="shared" si="31"/>
        <v>0</v>
      </c>
      <c r="D907">
        <v>70005</v>
      </c>
      <c r="E907">
        <f>_xlfn.XLOOKUP(J907,'volume holds'!X:X,'volume holds'!Q:Q)</f>
        <v>210</v>
      </c>
      <c r="H907">
        <f>_xlfn.XLOOKUP(J907,'volume holds'!X:X,'volume holds'!U:U)</f>
        <v>0</v>
      </c>
      <c r="J907" s="636" t="s">
        <v>499</v>
      </c>
      <c r="K907">
        <v>10138</v>
      </c>
    </row>
    <row r="908" spans="1:11">
      <c r="A908">
        <v>70005</v>
      </c>
      <c r="B908" s="46" t="str">
        <f t="shared" si="30"/>
        <v>BP.VG.00035-10138</v>
      </c>
      <c r="C908">
        <f t="shared" si="31"/>
        <v>0</v>
      </c>
      <c r="D908">
        <v>70005</v>
      </c>
      <c r="E908">
        <f>_xlfn.XLOOKUP(J908,'volume holds'!X:X,'volume holds'!Q:Q)</f>
        <v>321.3</v>
      </c>
      <c r="H908">
        <f>_xlfn.XLOOKUP(J908,'volume holds'!X:X,'volume holds'!U:U)</f>
        <v>0</v>
      </c>
      <c r="J908" s="636" t="s">
        <v>500</v>
      </c>
      <c r="K908">
        <v>10138</v>
      </c>
    </row>
    <row r="909" spans="1:11">
      <c r="A909">
        <v>70005</v>
      </c>
      <c r="B909" s="46" t="str">
        <f t="shared" si="30"/>
        <v>BP.VG.00036-10138</v>
      </c>
      <c r="C909">
        <f t="shared" si="31"/>
        <v>0</v>
      </c>
      <c r="D909">
        <v>70005</v>
      </c>
      <c r="E909">
        <f>_xlfn.XLOOKUP(J909,'volume holds'!X:X,'volume holds'!Q:Q)</f>
        <v>547.05000000000007</v>
      </c>
      <c r="H909">
        <f>_xlfn.XLOOKUP(J909,'volume holds'!X:X,'volume holds'!U:U)</f>
        <v>0</v>
      </c>
      <c r="J909" s="636" t="s">
        <v>501</v>
      </c>
      <c r="K909">
        <v>10138</v>
      </c>
    </row>
    <row r="910" spans="1:11">
      <c r="A910">
        <v>70005</v>
      </c>
      <c r="B910" s="46" t="str">
        <f t="shared" si="30"/>
        <v>BP.VG.00037-10082</v>
      </c>
      <c r="C910">
        <f t="shared" si="31"/>
        <v>0</v>
      </c>
      <c r="D910">
        <v>70005</v>
      </c>
      <c r="E910">
        <f>_xlfn.XLOOKUP(J910,'volume holds'!X:X,'volume holds'!C:C)</f>
        <v>305</v>
      </c>
      <c r="H910">
        <f>_xlfn.XLOOKUP(J910,'volume holds'!X:X,'volume holds'!U:U)</f>
        <v>0</v>
      </c>
      <c r="J910" s="636" t="s">
        <v>456</v>
      </c>
      <c r="K910">
        <v>10082</v>
      </c>
    </row>
    <row r="911" spans="1:11">
      <c r="A911">
        <v>70005</v>
      </c>
      <c r="B911" s="46" t="str">
        <f t="shared" si="30"/>
        <v>BP.VG.00038-10082</v>
      </c>
      <c r="C911">
        <f t="shared" si="31"/>
        <v>0</v>
      </c>
      <c r="D911">
        <v>70005</v>
      </c>
      <c r="E911">
        <f>_xlfn.XLOOKUP(J911,'volume holds'!X:X,'volume holds'!C:C)</f>
        <v>267</v>
      </c>
      <c r="H911">
        <f>_xlfn.XLOOKUP(J911,'volume holds'!X:X,'volume holds'!U:U)</f>
        <v>0</v>
      </c>
      <c r="J911" s="636" t="s">
        <v>458</v>
      </c>
      <c r="K911">
        <v>10082</v>
      </c>
    </row>
    <row r="912" spans="1:11">
      <c r="A912">
        <v>70005</v>
      </c>
      <c r="B912" s="46" t="str">
        <f t="shared" si="30"/>
        <v>BP.VG.00039-10082</v>
      </c>
      <c r="C912">
        <f t="shared" si="31"/>
        <v>0</v>
      </c>
      <c r="D912">
        <v>70005</v>
      </c>
      <c r="E912">
        <f>_xlfn.XLOOKUP(J912,'volume holds'!X:X,'volume holds'!C:C)</f>
        <v>305</v>
      </c>
      <c r="H912">
        <f>_xlfn.XLOOKUP(J912,'volume holds'!X:X,'volume holds'!U:U)</f>
        <v>0</v>
      </c>
      <c r="J912" s="636" t="s">
        <v>460</v>
      </c>
      <c r="K912">
        <v>10082</v>
      </c>
    </row>
    <row r="913" spans="1:11">
      <c r="A913">
        <v>70005</v>
      </c>
      <c r="B913" s="46" t="str">
        <f t="shared" si="30"/>
        <v>BP.VG.00040-10082</v>
      </c>
      <c r="C913">
        <f t="shared" si="31"/>
        <v>0</v>
      </c>
      <c r="D913">
        <v>70005</v>
      </c>
      <c r="E913">
        <f>_xlfn.XLOOKUP(J913,'volume holds'!X:X,'volume holds'!C:C)</f>
        <v>267</v>
      </c>
      <c r="H913">
        <f>_xlfn.XLOOKUP(J913,'volume holds'!X:X,'volume holds'!U:U)</f>
        <v>0</v>
      </c>
      <c r="J913" s="636" t="s">
        <v>462</v>
      </c>
      <c r="K913">
        <v>10082</v>
      </c>
    </row>
    <row r="914" spans="1:11">
      <c r="A914">
        <v>70005</v>
      </c>
      <c r="B914" s="46" t="str">
        <f t="shared" ref="B914:B977" si="32">J914&amp;"-"&amp;K914</f>
        <v>BP.VG.00041-10082</v>
      </c>
      <c r="C914">
        <f t="shared" si="31"/>
        <v>0</v>
      </c>
      <c r="D914">
        <v>70005</v>
      </c>
      <c r="E914">
        <f>_xlfn.XLOOKUP(J914,'volume holds'!X:X,'volume holds'!C:C)</f>
        <v>565</v>
      </c>
      <c r="H914">
        <f>_xlfn.XLOOKUP(J914,'volume holds'!X:X,'volume holds'!U:U)</f>
        <v>0</v>
      </c>
      <c r="J914" s="636" t="s">
        <v>448</v>
      </c>
      <c r="K914">
        <v>10082</v>
      </c>
    </row>
    <row r="915" spans="1:11">
      <c r="A915">
        <v>70005</v>
      </c>
      <c r="B915" s="46" t="str">
        <f t="shared" si="32"/>
        <v>BP.VG.00042-10082</v>
      </c>
      <c r="C915">
        <f t="shared" si="31"/>
        <v>0</v>
      </c>
      <c r="D915">
        <v>70005</v>
      </c>
      <c r="E915">
        <f>_xlfn.XLOOKUP(J915,'volume holds'!X:X,'volume holds'!C:C)</f>
        <v>487</v>
      </c>
      <c r="H915">
        <f>_xlfn.XLOOKUP(J915,'volume holds'!X:X,'volume holds'!U:U)</f>
        <v>0</v>
      </c>
      <c r="J915" s="636" t="s">
        <v>450</v>
      </c>
      <c r="K915">
        <v>10082</v>
      </c>
    </row>
    <row r="916" spans="1:11">
      <c r="A916">
        <v>70005</v>
      </c>
      <c r="B916" s="46" t="str">
        <f t="shared" si="32"/>
        <v>BP.VG.00043-10082</v>
      </c>
      <c r="C916">
        <f t="shared" si="31"/>
        <v>0</v>
      </c>
      <c r="D916">
        <v>70005</v>
      </c>
      <c r="E916">
        <f>_xlfn.XLOOKUP(J916,'volume holds'!X:X,'volume holds'!C:C)</f>
        <v>565</v>
      </c>
      <c r="H916">
        <f>_xlfn.XLOOKUP(J916,'volume holds'!X:X,'volume holds'!U:U)</f>
        <v>0</v>
      </c>
      <c r="J916" s="636" t="s">
        <v>452</v>
      </c>
      <c r="K916">
        <v>10082</v>
      </c>
    </row>
    <row r="917" spans="1:11">
      <c r="A917">
        <v>70005</v>
      </c>
      <c r="B917" s="46" t="str">
        <f t="shared" si="32"/>
        <v>BP.VG.00044-10082</v>
      </c>
      <c r="C917">
        <f t="shared" si="31"/>
        <v>0</v>
      </c>
      <c r="D917">
        <v>70005</v>
      </c>
      <c r="E917">
        <f>_xlfn.XLOOKUP(J917,'volume holds'!X:X,'volume holds'!C:C)</f>
        <v>487</v>
      </c>
      <c r="H917">
        <f>_xlfn.XLOOKUP(J917,'volume holds'!X:X,'volume holds'!U:U)</f>
        <v>0</v>
      </c>
      <c r="J917" s="636" t="s">
        <v>454</v>
      </c>
      <c r="K917">
        <v>10082</v>
      </c>
    </row>
    <row r="918" spans="1:11">
      <c r="A918">
        <v>70005</v>
      </c>
      <c r="B918" s="46" t="str">
        <f t="shared" si="32"/>
        <v>BP.VG.00045-10138</v>
      </c>
      <c r="C918">
        <f t="shared" si="31"/>
        <v>0</v>
      </c>
      <c r="D918">
        <v>70005</v>
      </c>
      <c r="E918">
        <f>_xlfn.XLOOKUP(J918,'volume holds'!X:X,'volume holds'!C:C)</f>
        <v>530</v>
      </c>
      <c r="H918">
        <f>_xlfn.XLOOKUP(J918,'volume holds'!X:X,'volume holds'!U:U)</f>
        <v>0</v>
      </c>
      <c r="J918" s="636" t="s">
        <v>488</v>
      </c>
      <c r="K918">
        <v>10138</v>
      </c>
    </row>
    <row r="919" spans="1:11">
      <c r="A919">
        <v>70005</v>
      </c>
      <c r="B919" s="46" t="str">
        <f t="shared" si="32"/>
        <v>BP.VG.00046-10138</v>
      </c>
      <c r="C919">
        <f t="shared" si="31"/>
        <v>0</v>
      </c>
      <c r="D919">
        <v>70005</v>
      </c>
      <c r="E919">
        <f>_xlfn.XLOOKUP(J919,'volume holds'!X:X,'volume holds'!C:C)</f>
        <v>456</v>
      </c>
      <c r="H919">
        <f>_xlfn.XLOOKUP(J919,'volume holds'!X:X,'volume holds'!U:U)</f>
        <v>0</v>
      </c>
      <c r="J919" s="636" t="s">
        <v>489</v>
      </c>
      <c r="K919">
        <v>10138</v>
      </c>
    </row>
    <row r="920" spans="1:11">
      <c r="A920">
        <v>70005</v>
      </c>
      <c r="B920" s="46" t="str">
        <f t="shared" si="32"/>
        <v>BP.VG.00047-10138</v>
      </c>
      <c r="C920">
        <f t="shared" si="31"/>
        <v>0</v>
      </c>
      <c r="D920">
        <v>70005</v>
      </c>
      <c r="E920">
        <f>_xlfn.XLOOKUP(J920,'volume holds'!X:X,'volume holds'!C:C)</f>
        <v>530</v>
      </c>
      <c r="H920">
        <f>_xlfn.XLOOKUP(J920,'volume holds'!X:X,'volume holds'!U:U)</f>
        <v>0</v>
      </c>
      <c r="J920" s="636" t="s">
        <v>490</v>
      </c>
      <c r="K920">
        <v>10138</v>
      </c>
    </row>
    <row r="921" spans="1:11">
      <c r="A921">
        <v>70005</v>
      </c>
      <c r="B921" s="46" t="str">
        <f t="shared" si="32"/>
        <v>BP.VG.00048-10138</v>
      </c>
      <c r="C921">
        <f t="shared" si="31"/>
        <v>0</v>
      </c>
      <c r="D921">
        <v>70005</v>
      </c>
      <c r="E921">
        <f>_xlfn.XLOOKUP(J921,'volume holds'!X:X,'volume holds'!C:C)</f>
        <v>456</v>
      </c>
      <c r="H921">
        <f>_xlfn.XLOOKUP(J921,'volume holds'!X:X,'volume holds'!U:U)</f>
        <v>0</v>
      </c>
      <c r="J921" s="636" t="s">
        <v>491</v>
      </c>
      <c r="K921">
        <v>10138</v>
      </c>
    </row>
    <row r="922" spans="1:11">
      <c r="A922">
        <v>70005</v>
      </c>
      <c r="B922" s="46" t="str">
        <f t="shared" si="32"/>
        <v>BP.VG.00049-10138</v>
      </c>
      <c r="C922">
        <f t="shared" si="31"/>
        <v>0</v>
      </c>
      <c r="D922">
        <v>70005</v>
      </c>
      <c r="E922">
        <f>_xlfn.XLOOKUP(J922,'volume holds'!X:X,'volume holds'!C:C)</f>
        <v>1035</v>
      </c>
      <c r="H922">
        <f>_xlfn.XLOOKUP(J922,'volume holds'!X:X,'volume holds'!U:U)</f>
        <v>0</v>
      </c>
      <c r="J922" s="636" t="s">
        <v>484</v>
      </c>
      <c r="K922">
        <v>10138</v>
      </c>
    </row>
    <row r="923" spans="1:11">
      <c r="A923">
        <v>70005</v>
      </c>
      <c r="B923" s="46" t="str">
        <f t="shared" si="32"/>
        <v>BP.VG.00050-10138</v>
      </c>
      <c r="C923">
        <f t="shared" si="31"/>
        <v>0</v>
      </c>
      <c r="D923">
        <v>70005</v>
      </c>
      <c r="E923">
        <f>_xlfn.XLOOKUP(J923,'volume holds'!X:X,'volume holds'!C:C)</f>
        <v>877</v>
      </c>
      <c r="H923">
        <f>_xlfn.XLOOKUP(J923,'volume holds'!X:X,'volume holds'!U:U)</f>
        <v>0</v>
      </c>
      <c r="J923" s="636" t="s">
        <v>485</v>
      </c>
      <c r="K923">
        <v>10138</v>
      </c>
    </row>
    <row r="924" spans="1:11">
      <c r="A924">
        <v>70005</v>
      </c>
      <c r="B924" s="46" t="str">
        <f t="shared" si="32"/>
        <v>BP.VG.00051-10138</v>
      </c>
      <c r="C924">
        <f t="shared" si="31"/>
        <v>0</v>
      </c>
      <c r="D924">
        <v>70005</v>
      </c>
      <c r="E924">
        <f>_xlfn.XLOOKUP(J924,'volume holds'!X:X,'volume holds'!C:C)</f>
        <v>1035</v>
      </c>
      <c r="H924">
        <f>_xlfn.XLOOKUP(J924,'volume holds'!X:X,'volume holds'!U:U)</f>
        <v>0</v>
      </c>
      <c r="J924" s="636" t="s">
        <v>486</v>
      </c>
      <c r="K924">
        <v>10138</v>
      </c>
    </row>
    <row r="925" spans="1:11">
      <c r="A925">
        <v>70005</v>
      </c>
      <c r="B925" s="46" t="str">
        <f t="shared" si="32"/>
        <v>BP.VG.00052-10138</v>
      </c>
      <c r="C925">
        <f t="shared" si="31"/>
        <v>0</v>
      </c>
      <c r="D925">
        <v>70005</v>
      </c>
      <c r="E925">
        <f>_xlfn.XLOOKUP(J925,'volume holds'!X:X,'volume holds'!C:C)</f>
        <v>877</v>
      </c>
      <c r="H925">
        <f>_xlfn.XLOOKUP(J925,'volume holds'!X:X,'volume holds'!U:U)</f>
        <v>0</v>
      </c>
      <c r="J925" s="636" t="s">
        <v>487</v>
      </c>
      <c r="K925">
        <v>10138</v>
      </c>
    </row>
    <row r="926" spans="1:11">
      <c r="A926">
        <v>70005</v>
      </c>
      <c r="B926" s="46" t="str">
        <f t="shared" si="32"/>
        <v>BP.VM.00001-10084</v>
      </c>
      <c r="C926">
        <f t="shared" si="31"/>
        <v>0</v>
      </c>
      <c r="D926">
        <v>70005</v>
      </c>
      <c r="E926">
        <f>_xlfn.XLOOKUP(J926,macros!Y:Y,macros!D:D)</f>
        <v>169</v>
      </c>
      <c r="H926">
        <f>_xlfn.XLOOKUP(J926,macros!Y:Y,macros!G:G)</f>
        <v>0</v>
      </c>
      <c r="J926" s="636" t="s">
        <v>651</v>
      </c>
      <c r="K926">
        <v>10084</v>
      </c>
    </row>
    <row r="927" spans="1:11">
      <c r="A927">
        <v>70005</v>
      </c>
      <c r="B927" s="46" t="str">
        <f t="shared" si="32"/>
        <v>BP.VM.00002-10084</v>
      </c>
      <c r="C927">
        <f t="shared" si="31"/>
        <v>0</v>
      </c>
      <c r="D927">
        <v>70005</v>
      </c>
      <c r="E927">
        <f>_xlfn.XLOOKUP(J927,macros!Y:Y,macros!D:D)</f>
        <v>222</v>
      </c>
      <c r="H927">
        <f>_xlfn.XLOOKUP(J927,macros!Y:Y,macros!G:G)</f>
        <v>0</v>
      </c>
      <c r="J927" s="636" t="s">
        <v>653</v>
      </c>
      <c r="K927">
        <v>10084</v>
      </c>
    </row>
    <row r="928" spans="1:11">
      <c r="A928">
        <v>70005</v>
      </c>
      <c r="B928" s="46" t="str">
        <f t="shared" si="32"/>
        <v>BP.VM.00003-10084</v>
      </c>
      <c r="C928">
        <f t="shared" si="31"/>
        <v>0</v>
      </c>
      <c r="D928">
        <v>70005</v>
      </c>
      <c r="E928">
        <f>_xlfn.XLOOKUP(J928,macros!Y:Y,macros!D:D)</f>
        <v>247</v>
      </c>
      <c r="H928">
        <f>_xlfn.XLOOKUP(J928,macros!Y:Y,macros!G:G)</f>
        <v>0</v>
      </c>
      <c r="J928" s="636" t="s">
        <v>655</v>
      </c>
      <c r="K928">
        <v>10084</v>
      </c>
    </row>
    <row r="929" spans="1:11">
      <c r="A929">
        <v>70005</v>
      </c>
      <c r="B929" s="46" t="str">
        <f t="shared" si="32"/>
        <v>BP.VM.00004-10084</v>
      </c>
      <c r="C929">
        <f t="shared" si="31"/>
        <v>0</v>
      </c>
      <c r="D929">
        <v>70005</v>
      </c>
      <c r="E929">
        <f>_xlfn.XLOOKUP(J929,macros!Y:Y,macros!D:D)</f>
        <v>181</v>
      </c>
      <c r="H929">
        <f>_xlfn.XLOOKUP(J929,macros!Y:Y,macros!G:G)</f>
        <v>0</v>
      </c>
      <c r="J929" s="636" t="s">
        <v>657</v>
      </c>
      <c r="K929">
        <v>10084</v>
      </c>
    </row>
    <row r="930" spans="1:11">
      <c r="A930">
        <v>70005</v>
      </c>
      <c r="B930" s="46" t="str">
        <f t="shared" si="32"/>
        <v>BP.VM.00005-10084</v>
      </c>
      <c r="C930">
        <f t="shared" si="31"/>
        <v>0</v>
      </c>
      <c r="D930">
        <v>70005</v>
      </c>
      <c r="E930">
        <f>_xlfn.XLOOKUP(J930,macros!Y:Y,macros!D:D)</f>
        <v>183</v>
      </c>
      <c r="H930">
        <f>_xlfn.XLOOKUP(J930,macros!Y:Y,macros!G:G)</f>
        <v>0</v>
      </c>
      <c r="J930" s="636" t="s">
        <v>659</v>
      </c>
      <c r="K930">
        <v>10084</v>
      </c>
    </row>
    <row r="931" spans="1:11">
      <c r="A931">
        <v>70005</v>
      </c>
      <c r="B931" s="46" t="str">
        <f t="shared" si="32"/>
        <v>BP.VM.00006-10084</v>
      </c>
      <c r="C931">
        <f t="shared" si="31"/>
        <v>0</v>
      </c>
      <c r="D931">
        <v>70005</v>
      </c>
      <c r="E931">
        <f>_xlfn.XLOOKUP(J931,macros!Y:Y,macros!D:D)</f>
        <v>214</v>
      </c>
      <c r="H931">
        <f>_xlfn.XLOOKUP(J931,macros!Y:Y,macros!G:G)</f>
        <v>0</v>
      </c>
      <c r="J931" s="636" t="s">
        <v>661</v>
      </c>
      <c r="K931">
        <v>10084</v>
      </c>
    </row>
    <row r="932" spans="1:11">
      <c r="A932">
        <v>70005</v>
      </c>
      <c r="B932" s="46" t="str">
        <f t="shared" si="32"/>
        <v>BP.VM.00007-10084</v>
      </c>
      <c r="C932">
        <f t="shared" si="31"/>
        <v>0</v>
      </c>
      <c r="D932">
        <v>70005</v>
      </c>
      <c r="E932">
        <f>_xlfn.XLOOKUP(J932,macros!Y:Y,macros!D:D)</f>
        <v>176</v>
      </c>
      <c r="H932">
        <f>_xlfn.XLOOKUP(J932,macros!Y:Y,macros!G:G)</f>
        <v>0</v>
      </c>
      <c r="J932" s="636" t="s">
        <v>663</v>
      </c>
      <c r="K932">
        <v>10084</v>
      </c>
    </row>
    <row r="933" spans="1:11">
      <c r="A933">
        <v>70005</v>
      </c>
      <c r="B933" s="46" t="str">
        <f t="shared" si="32"/>
        <v>BP.VM.00008-10084</v>
      </c>
      <c r="C933">
        <f t="shared" si="31"/>
        <v>0</v>
      </c>
      <c r="D933">
        <v>70005</v>
      </c>
      <c r="E933">
        <f>_xlfn.XLOOKUP(J933,macros!Y:Y,macros!D:D)</f>
        <v>173</v>
      </c>
      <c r="H933">
        <f>_xlfn.XLOOKUP(J933,macros!Y:Y,macros!G:G)</f>
        <v>0</v>
      </c>
      <c r="J933" s="636" t="s">
        <v>665</v>
      </c>
      <c r="K933">
        <v>10084</v>
      </c>
    </row>
    <row r="934" spans="1:11">
      <c r="A934">
        <v>70005</v>
      </c>
      <c r="B934" s="46" t="str">
        <f t="shared" si="32"/>
        <v>BP.VM.00009-10084</v>
      </c>
      <c r="C934">
        <f t="shared" si="31"/>
        <v>0</v>
      </c>
      <c r="D934">
        <v>70005</v>
      </c>
      <c r="E934">
        <f>_xlfn.XLOOKUP(J934,macros!Y:Y,macros!D:D)</f>
        <v>196</v>
      </c>
      <c r="H934">
        <f>_xlfn.XLOOKUP(J934,macros!Y:Y,macros!G:G)</f>
        <v>0</v>
      </c>
      <c r="J934" s="636" t="s">
        <v>667</v>
      </c>
      <c r="K934">
        <v>10084</v>
      </c>
    </row>
    <row r="935" spans="1:11">
      <c r="A935">
        <v>70005</v>
      </c>
      <c r="B935" s="46" t="str">
        <f t="shared" si="32"/>
        <v>BP.VM.00010-10084</v>
      </c>
      <c r="C935">
        <f t="shared" si="31"/>
        <v>0</v>
      </c>
      <c r="D935">
        <v>70005</v>
      </c>
      <c r="E935">
        <f>_xlfn.XLOOKUP(J935,macros!Y:Y,macros!D:D)</f>
        <v>212</v>
      </c>
      <c r="H935">
        <f>_xlfn.XLOOKUP(J935,macros!Y:Y,macros!G:G)</f>
        <v>0</v>
      </c>
      <c r="J935" s="636" t="s">
        <v>669</v>
      </c>
      <c r="K935">
        <v>10084</v>
      </c>
    </row>
    <row r="936" spans="1:11">
      <c r="A936">
        <v>70005</v>
      </c>
      <c r="B936" s="46" t="str">
        <f t="shared" si="32"/>
        <v>BP.VM.00011-10084</v>
      </c>
      <c r="C936">
        <f t="shared" si="31"/>
        <v>0</v>
      </c>
      <c r="D936">
        <v>70005</v>
      </c>
      <c r="E936">
        <f>_xlfn.XLOOKUP(J936,macros!Y:Y,macros!D:D)</f>
        <v>233</v>
      </c>
      <c r="H936">
        <f>_xlfn.XLOOKUP(J936,macros!Y:Y,macros!G:G)</f>
        <v>0</v>
      </c>
      <c r="J936" s="636" t="s">
        <v>671</v>
      </c>
      <c r="K936">
        <v>10084</v>
      </c>
    </row>
    <row r="937" spans="1:11">
      <c r="A937">
        <v>70005</v>
      </c>
      <c r="B937" s="46" t="str">
        <f t="shared" si="32"/>
        <v>BP.VM.00012-10084</v>
      </c>
      <c r="C937">
        <f t="shared" si="31"/>
        <v>0</v>
      </c>
      <c r="D937">
        <v>70005</v>
      </c>
      <c r="E937">
        <f>_xlfn.XLOOKUP(J937,macros!Y:Y,macros!D:D)</f>
        <v>177</v>
      </c>
      <c r="H937">
        <f>_xlfn.XLOOKUP(J937,macros!Y:Y,macros!G:G)</f>
        <v>0</v>
      </c>
      <c r="J937" s="636" t="s">
        <v>673</v>
      </c>
      <c r="K937">
        <v>10084</v>
      </c>
    </row>
    <row r="938" spans="1:11">
      <c r="A938">
        <v>70005</v>
      </c>
      <c r="B938" s="46" t="str">
        <f t="shared" si="32"/>
        <v>BP.VM.00013-10084</v>
      </c>
      <c r="C938">
        <f t="shared" si="31"/>
        <v>0</v>
      </c>
      <c r="D938">
        <v>70005</v>
      </c>
      <c r="E938">
        <f>_xlfn.XLOOKUP(J938,macros!Y:Y,macros!D:D)</f>
        <v>175</v>
      </c>
      <c r="H938">
        <f>_xlfn.XLOOKUP(J938,macros!Y:Y,macros!G:G)</f>
        <v>0</v>
      </c>
      <c r="J938" s="636" t="s">
        <v>675</v>
      </c>
      <c r="K938">
        <v>10084</v>
      </c>
    </row>
    <row r="939" spans="1:11">
      <c r="A939">
        <v>70005</v>
      </c>
      <c r="B939" s="46" t="str">
        <f t="shared" si="32"/>
        <v>BP.VM.00014-10084</v>
      </c>
      <c r="C939">
        <f t="shared" si="31"/>
        <v>0</v>
      </c>
      <c r="D939">
        <v>70005</v>
      </c>
      <c r="E939">
        <f>_xlfn.XLOOKUP(J939,macros!Y:Y,macros!D:D)</f>
        <v>177</v>
      </c>
      <c r="H939">
        <f>_xlfn.XLOOKUP(J939,macros!Y:Y,macros!G:G)</f>
        <v>0</v>
      </c>
      <c r="J939" s="636" t="s">
        <v>677</v>
      </c>
      <c r="K939">
        <v>10084</v>
      </c>
    </row>
    <row r="940" spans="1:11">
      <c r="A940">
        <v>70005</v>
      </c>
      <c r="B940" s="46" t="str">
        <f t="shared" si="32"/>
        <v>BP.VM.00015-10124</v>
      </c>
      <c r="C940">
        <f t="shared" si="31"/>
        <v>0</v>
      </c>
      <c r="D940">
        <v>70005</v>
      </c>
      <c r="E940">
        <f>_xlfn.XLOOKUP(J940,macros!Y:Y,macros!D:D)</f>
        <v>216</v>
      </c>
      <c r="H940">
        <f>_xlfn.XLOOKUP(J940,macros!Y:Y,macros!G:G)</f>
        <v>0</v>
      </c>
      <c r="J940" s="636" t="s">
        <v>695</v>
      </c>
      <c r="K940">
        <v>10124</v>
      </c>
    </row>
    <row r="941" spans="1:11">
      <c r="A941">
        <v>70005</v>
      </c>
      <c r="B941" s="46" t="str">
        <f t="shared" si="32"/>
        <v>BP.VM.00016-10124</v>
      </c>
      <c r="C941">
        <f t="shared" si="31"/>
        <v>0</v>
      </c>
      <c r="D941">
        <v>70005</v>
      </c>
      <c r="E941">
        <f>_xlfn.XLOOKUP(J941,macros!Y:Y,macros!D:D)</f>
        <v>282</v>
      </c>
      <c r="H941">
        <f>_xlfn.XLOOKUP(J941,macros!Y:Y,macros!G:G)</f>
        <v>0</v>
      </c>
      <c r="J941" s="636" t="s">
        <v>696</v>
      </c>
      <c r="K941">
        <v>10124</v>
      </c>
    </row>
    <row r="942" spans="1:11">
      <c r="A942">
        <v>70005</v>
      </c>
      <c r="B942" s="46" t="str">
        <f t="shared" si="32"/>
        <v>BP.VM.00017-10124</v>
      </c>
      <c r="C942">
        <f t="shared" si="31"/>
        <v>0</v>
      </c>
      <c r="D942">
        <v>70005</v>
      </c>
      <c r="E942">
        <f>_xlfn.XLOOKUP(J942,macros!Y:Y,macros!D:D)</f>
        <v>320</v>
      </c>
      <c r="H942">
        <f>_xlfn.XLOOKUP(J942,macros!Y:Y,macros!G:G)</f>
        <v>0</v>
      </c>
      <c r="J942" s="636" t="s">
        <v>697</v>
      </c>
      <c r="K942">
        <v>10124</v>
      </c>
    </row>
    <row r="943" spans="1:11">
      <c r="A943">
        <v>70005</v>
      </c>
      <c r="B943" s="46" t="str">
        <f t="shared" si="32"/>
        <v>BP.VM.00018-10124</v>
      </c>
      <c r="C943">
        <f t="shared" si="31"/>
        <v>0</v>
      </c>
      <c r="D943">
        <v>70005</v>
      </c>
      <c r="E943">
        <f>_xlfn.XLOOKUP(J943,macros!Y:Y,macros!D:D)</f>
        <v>229</v>
      </c>
      <c r="H943">
        <f>_xlfn.XLOOKUP(J943,macros!Y:Y,macros!G:G)</f>
        <v>0</v>
      </c>
      <c r="J943" s="636" t="s">
        <v>698</v>
      </c>
      <c r="K943">
        <v>10124</v>
      </c>
    </row>
    <row r="944" spans="1:11">
      <c r="A944">
        <v>70005</v>
      </c>
      <c r="B944" s="46" t="str">
        <f t="shared" si="32"/>
        <v>BP.VM.00019-10124</v>
      </c>
      <c r="C944">
        <f t="shared" si="31"/>
        <v>0</v>
      </c>
      <c r="D944">
        <v>70005</v>
      </c>
      <c r="E944">
        <f>_xlfn.XLOOKUP(J944,macros!Y:Y,macros!D:D)</f>
        <v>232</v>
      </c>
      <c r="H944">
        <f>_xlfn.XLOOKUP(J944,macros!Y:Y,macros!G:G)</f>
        <v>0</v>
      </c>
      <c r="J944" s="636" t="s">
        <v>699</v>
      </c>
      <c r="K944">
        <v>10124</v>
      </c>
    </row>
    <row r="945" spans="1:11">
      <c r="A945">
        <v>70005</v>
      </c>
      <c r="B945" s="46" t="str">
        <f t="shared" si="32"/>
        <v>BP.VM.00020-10124</v>
      </c>
      <c r="C945">
        <f t="shared" si="31"/>
        <v>0</v>
      </c>
      <c r="D945">
        <v>70005</v>
      </c>
      <c r="E945">
        <f>_xlfn.XLOOKUP(J945,macros!Y:Y,macros!D:D)</f>
        <v>270</v>
      </c>
      <c r="H945">
        <f>_xlfn.XLOOKUP(J945,macros!Y:Y,macros!G:G)</f>
        <v>0</v>
      </c>
      <c r="J945" s="636" t="s">
        <v>700</v>
      </c>
      <c r="K945">
        <v>10124</v>
      </c>
    </row>
    <row r="946" spans="1:11">
      <c r="A946">
        <v>70005</v>
      </c>
      <c r="B946" s="46" t="str">
        <f t="shared" si="32"/>
        <v>BP.VM.00021-10124</v>
      </c>
      <c r="C946">
        <f t="shared" si="31"/>
        <v>0</v>
      </c>
      <c r="D946">
        <v>70005</v>
      </c>
      <c r="E946">
        <f>_xlfn.XLOOKUP(J946,macros!Y:Y,macros!D:D)</f>
        <v>222</v>
      </c>
      <c r="H946">
        <f>_xlfn.XLOOKUP(J946,macros!Y:Y,macros!G:G)</f>
        <v>0</v>
      </c>
      <c r="J946" s="636" t="s">
        <v>701</v>
      </c>
      <c r="K946">
        <v>10124</v>
      </c>
    </row>
    <row r="947" spans="1:11">
      <c r="A947">
        <v>70005</v>
      </c>
      <c r="B947" s="46" t="str">
        <f t="shared" si="32"/>
        <v>BP.VM.00022-10124</v>
      </c>
      <c r="C947">
        <f t="shared" si="31"/>
        <v>0</v>
      </c>
      <c r="D947">
        <v>70005</v>
      </c>
      <c r="E947">
        <f>_xlfn.XLOOKUP(J947,macros!Y:Y,macros!D:D)</f>
        <v>216</v>
      </c>
      <c r="H947">
        <f>_xlfn.XLOOKUP(J947,macros!Y:Y,macros!G:G)</f>
        <v>0</v>
      </c>
      <c r="J947" s="636" t="s">
        <v>702</v>
      </c>
      <c r="K947">
        <v>10124</v>
      </c>
    </row>
    <row r="948" spans="1:11">
      <c r="A948">
        <v>70005</v>
      </c>
      <c r="B948" s="46" t="str">
        <f t="shared" si="32"/>
        <v>BP.VM.00023-10124</v>
      </c>
      <c r="C948">
        <f t="shared" si="31"/>
        <v>0</v>
      </c>
      <c r="D948">
        <v>70005</v>
      </c>
      <c r="E948">
        <f>_xlfn.XLOOKUP(J948,macros!Y:Y,macros!D:D)</f>
        <v>241</v>
      </c>
      <c r="H948">
        <f>_xlfn.XLOOKUP(J948,macros!Y:Y,macros!G:G)</f>
        <v>0</v>
      </c>
      <c r="J948" s="636" t="s">
        <v>703</v>
      </c>
      <c r="K948">
        <v>10124</v>
      </c>
    </row>
    <row r="949" spans="1:11">
      <c r="A949">
        <v>70005</v>
      </c>
      <c r="B949" s="46" t="str">
        <f t="shared" si="32"/>
        <v>BP.VM.00024-10124</v>
      </c>
      <c r="C949">
        <f t="shared" si="31"/>
        <v>0</v>
      </c>
      <c r="D949">
        <v>70005</v>
      </c>
      <c r="E949">
        <f>_xlfn.XLOOKUP(J949,macros!Y:Y,macros!D:D)</f>
        <v>265</v>
      </c>
      <c r="H949">
        <f>_xlfn.XLOOKUP(J949,macros!Y:Y,macros!G:G)</f>
        <v>0</v>
      </c>
      <c r="J949" s="636" t="s">
        <v>704</v>
      </c>
      <c r="K949">
        <v>10124</v>
      </c>
    </row>
    <row r="950" spans="1:11">
      <c r="A950">
        <v>70005</v>
      </c>
      <c r="B950" s="46" t="str">
        <f t="shared" si="32"/>
        <v>BP.VM.00025-10124</v>
      </c>
      <c r="C950">
        <f t="shared" si="31"/>
        <v>0</v>
      </c>
      <c r="D950">
        <v>70005</v>
      </c>
      <c r="E950">
        <f>_xlfn.XLOOKUP(J950,macros!Y:Y,macros!D:D)</f>
        <v>299</v>
      </c>
      <c r="H950">
        <f>_xlfn.XLOOKUP(J950,macros!Y:Y,macros!G:G)</f>
        <v>0</v>
      </c>
      <c r="J950" s="636" t="s">
        <v>705</v>
      </c>
      <c r="K950">
        <v>10124</v>
      </c>
    </row>
    <row r="951" spans="1:11">
      <c r="A951">
        <v>70005</v>
      </c>
      <c r="B951" s="46" t="str">
        <f t="shared" si="32"/>
        <v>BP.VM.00026-10124</v>
      </c>
      <c r="C951">
        <f t="shared" si="31"/>
        <v>0</v>
      </c>
      <c r="D951">
        <v>70005</v>
      </c>
      <c r="E951">
        <f>_xlfn.XLOOKUP(J951,macros!Y:Y,macros!D:D)</f>
        <v>224</v>
      </c>
      <c r="H951">
        <f>_xlfn.XLOOKUP(J951,macros!Y:Y,macros!G:G)</f>
        <v>0</v>
      </c>
      <c r="J951" s="636" t="s">
        <v>706</v>
      </c>
      <c r="K951">
        <v>10124</v>
      </c>
    </row>
    <row r="952" spans="1:11">
      <c r="A952">
        <v>70005</v>
      </c>
      <c r="B952" s="46" t="str">
        <f t="shared" si="32"/>
        <v>BP.VM.00027-10124</v>
      </c>
      <c r="C952">
        <f t="shared" si="31"/>
        <v>0</v>
      </c>
      <c r="D952">
        <v>70005</v>
      </c>
      <c r="E952">
        <f>_xlfn.XLOOKUP(J952,macros!Y:Y,macros!D:D)</f>
        <v>222</v>
      </c>
      <c r="H952">
        <f>_xlfn.XLOOKUP(J952,macros!Y:Y,macros!G:G)</f>
        <v>0</v>
      </c>
      <c r="J952" s="636" t="s">
        <v>707</v>
      </c>
      <c r="K952">
        <v>10124</v>
      </c>
    </row>
    <row r="953" spans="1:11">
      <c r="A953">
        <v>70005</v>
      </c>
      <c r="B953" s="46" t="str">
        <f t="shared" si="32"/>
        <v>BP.VM.00028-10124</v>
      </c>
      <c r="C953">
        <f t="shared" si="31"/>
        <v>0</v>
      </c>
      <c r="D953">
        <v>70005</v>
      </c>
      <c r="E953">
        <f>_xlfn.XLOOKUP(J953,macros!Y:Y,macros!D:D)</f>
        <v>225</v>
      </c>
      <c r="H953">
        <f>_xlfn.XLOOKUP(J953,macros!Y:Y,macros!G:G)</f>
        <v>0</v>
      </c>
      <c r="J953" s="636" t="s">
        <v>708</v>
      </c>
      <c r="K953">
        <v>10124</v>
      </c>
    </row>
    <row r="954" spans="1:11">
      <c r="A954">
        <v>70002</v>
      </c>
      <c r="B954" s="46" t="str">
        <f t="shared" si="32"/>
        <v>BP.VMOR001-Yellow</v>
      </c>
      <c r="C954">
        <f t="shared" si="31"/>
        <v>0</v>
      </c>
      <c r="D954">
        <v>70002</v>
      </c>
      <c r="E954">
        <f>_xlfn.XLOOKUP(J954,macros!Y:Y,macros!D:D)</f>
        <v>172</v>
      </c>
      <c r="H954">
        <f>_xlfn.XLOOKUP(J954,macros!Y:Y,macros!G:G)+IF('sets &amp; selections ( - 10%)'!$H$37&gt;0,'sets &amp; selections ( - 10%)'!$H$37,0)</f>
        <v>0</v>
      </c>
      <c r="J954" s="636" t="s">
        <v>724</v>
      </c>
      <c r="K954" t="s">
        <v>1228</v>
      </c>
    </row>
    <row r="955" spans="1:11">
      <c r="A955">
        <v>70002</v>
      </c>
      <c r="B955" s="46" t="str">
        <f t="shared" si="32"/>
        <v>BP.VMOR002-Yellow</v>
      </c>
      <c r="C955">
        <f t="shared" si="31"/>
        <v>0</v>
      </c>
      <c r="D955">
        <v>70002</v>
      </c>
      <c r="E955">
        <f>_xlfn.XLOOKUP(J955,macros!Y:Y,macros!D:D)</f>
        <v>198</v>
      </c>
      <c r="H955">
        <f>_xlfn.XLOOKUP(J955,macros!Y:Y,macros!G:G)+IF('sets &amp; selections ( - 10%)'!$H$37&gt;0,'sets &amp; selections ( - 10%)'!$H$37,0)</f>
        <v>0</v>
      </c>
      <c r="J955" s="636" t="s">
        <v>726</v>
      </c>
      <c r="K955" t="s">
        <v>1228</v>
      </c>
    </row>
    <row r="956" spans="1:11">
      <c r="A956">
        <v>70002</v>
      </c>
      <c r="B956" s="46" t="str">
        <f t="shared" si="32"/>
        <v>BP.VMOR003-Yellow</v>
      </c>
      <c r="C956">
        <f t="shared" si="31"/>
        <v>0</v>
      </c>
      <c r="D956">
        <v>70002</v>
      </c>
      <c r="E956">
        <f>_xlfn.XLOOKUP(J956,macros!Y:Y,macros!D:D)</f>
        <v>246</v>
      </c>
      <c r="H956">
        <f>_xlfn.XLOOKUP(J956,macros!Y:Y,macros!G:G)+IF('sets &amp; selections ( - 10%)'!$H$37&gt;0,'sets &amp; selections ( - 10%)'!$H$37,0)</f>
        <v>0</v>
      </c>
      <c r="J956" s="636" t="s">
        <v>728</v>
      </c>
      <c r="K956" t="s">
        <v>1228</v>
      </c>
    </row>
    <row r="957" spans="1:11">
      <c r="A957">
        <v>70002</v>
      </c>
      <c r="B957" s="46" t="str">
        <f t="shared" si="32"/>
        <v>BP.VMOR004-Yellow</v>
      </c>
      <c r="C957">
        <f t="shared" si="31"/>
        <v>0</v>
      </c>
      <c r="D957">
        <v>70002</v>
      </c>
      <c r="E957">
        <f>_xlfn.XLOOKUP(J957,macros!Y:Y,macros!D:D)</f>
        <v>258</v>
      </c>
      <c r="H957">
        <f>_xlfn.XLOOKUP(J957,macros!Y:Y,macros!G:G)+IF('sets &amp; selections ( - 10%)'!$H$37&gt;0,'sets &amp; selections ( - 10%)'!$H$37,0)</f>
        <v>0</v>
      </c>
      <c r="J957" s="636" t="s">
        <v>730</v>
      </c>
      <c r="K957" t="s">
        <v>1228</v>
      </c>
    </row>
    <row r="958" spans="1:11">
      <c r="A958">
        <v>70002</v>
      </c>
      <c r="B958" s="46" t="str">
        <f t="shared" si="32"/>
        <v>BP.VMOR005-Yellow</v>
      </c>
      <c r="C958">
        <f t="shared" si="31"/>
        <v>0</v>
      </c>
      <c r="D958">
        <v>70002</v>
      </c>
      <c r="E958">
        <f>_xlfn.XLOOKUP(J958,macros!Y:Y,macros!D:D)</f>
        <v>209</v>
      </c>
      <c r="H958">
        <f>_xlfn.XLOOKUP(J958,macros!Y:Y,macros!G:G)+IF('sets &amp; selections ( - 10%)'!$H$37&gt;0,'sets &amp; selections ( - 10%)'!$H$37,0)</f>
        <v>0</v>
      </c>
      <c r="J958" s="636" t="s">
        <v>732</v>
      </c>
      <c r="K958" t="s">
        <v>1228</v>
      </c>
    </row>
    <row r="959" spans="1:11">
      <c r="A959">
        <v>70002</v>
      </c>
      <c r="B959" s="46" t="str">
        <f t="shared" si="32"/>
        <v>BP.VMOR006-Yellow</v>
      </c>
      <c r="C959">
        <f t="shared" si="31"/>
        <v>0</v>
      </c>
      <c r="D959">
        <v>70002</v>
      </c>
      <c r="E959">
        <f>_xlfn.XLOOKUP(J959,macros!Y:Y,macros!D:D)</f>
        <v>179</v>
      </c>
      <c r="H959">
        <f>_xlfn.XLOOKUP(J959,macros!Y:Y,macros!G:G)+IF('sets &amp; selections ( - 10%)'!$H$37&gt;0,'sets &amp; selections ( - 10%)'!$H$37,0)</f>
        <v>0</v>
      </c>
      <c r="J959" s="636" t="s">
        <v>734</v>
      </c>
      <c r="K959" t="s">
        <v>1228</v>
      </c>
    </row>
    <row r="960" spans="1:11">
      <c r="A960">
        <v>70002</v>
      </c>
      <c r="B960" s="46" t="str">
        <f t="shared" si="32"/>
        <v>BP.VMOR007-Yellow</v>
      </c>
      <c r="C960">
        <f t="shared" si="31"/>
        <v>0</v>
      </c>
      <c r="D960">
        <v>70002</v>
      </c>
      <c r="E960">
        <f>_xlfn.XLOOKUP(J960,macros!Y:Y,macros!D:D)</f>
        <v>196</v>
      </c>
      <c r="H960">
        <f>_xlfn.XLOOKUP(J960,macros!Y:Y,macros!G:G)+IF('sets &amp; selections ( - 10%)'!$H$37&gt;0,'sets &amp; selections ( - 10%)'!$H$37,0)</f>
        <v>0</v>
      </c>
      <c r="J960" s="636" t="s">
        <v>736</v>
      </c>
      <c r="K960" t="s">
        <v>1228</v>
      </c>
    </row>
    <row r="961" spans="1:11">
      <c r="A961">
        <v>70002</v>
      </c>
      <c r="B961" s="46" t="str">
        <f t="shared" si="32"/>
        <v>BP.VMOR008-Yellow</v>
      </c>
      <c r="C961">
        <f t="shared" si="31"/>
        <v>0</v>
      </c>
      <c r="D961">
        <v>70002</v>
      </c>
      <c r="E961">
        <f>_xlfn.XLOOKUP(J961,macros!Y:Y,macros!D:D)</f>
        <v>205</v>
      </c>
      <c r="H961">
        <f>_xlfn.XLOOKUP(J961,macros!Y:Y,macros!G:G)+IF('sets &amp; selections ( - 10%)'!$H$37&gt;0,'sets &amp; selections ( - 10%)'!$H$37,0)</f>
        <v>0</v>
      </c>
      <c r="J961" s="636" t="s">
        <v>738</v>
      </c>
      <c r="K961" t="s">
        <v>1228</v>
      </c>
    </row>
    <row r="962" spans="1:11">
      <c r="A962">
        <v>70002</v>
      </c>
      <c r="B962" s="46" t="str">
        <f t="shared" si="32"/>
        <v>BP.VMOR009-Yellow</v>
      </c>
      <c r="C962">
        <f t="shared" ref="C962:C1025" si="33">SUM(G962:H962)</f>
        <v>0</v>
      </c>
      <c r="D962">
        <v>70002</v>
      </c>
      <c r="E962">
        <f>_xlfn.XLOOKUP(J962,macros!Y:Y,macros!D:D)</f>
        <v>224</v>
      </c>
      <c r="H962">
        <f>_xlfn.XLOOKUP(J962,macros!Y:Y,macros!G:G)+IF('sets &amp; selections ( - 10%)'!$H$37&gt;0,'sets &amp; selections ( - 10%)'!$H$37,0)</f>
        <v>0</v>
      </c>
      <c r="J962" s="636" t="s">
        <v>740</v>
      </c>
      <c r="K962" t="s">
        <v>1228</v>
      </c>
    </row>
    <row r="963" spans="1:11">
      <c r="A963">
        <v>70002</v>
      </c>
      <c r="B963" s="46" t="str">
        <f t="shared" si="32"/>
        <v>BP.VMOR010-Yellow</v>
      </c>
      <c r="C963">
        <f t="shared" si="33"/>
        <v>0</v>
      </c>
      <c r="D963">
        <v>70002</v>
      </c>
      <c r="E963">
        <f>_xlfn.XLOOKUP(J963,macros!Y:Y,macros!D:D)</f>
        <v>234</v>
      </c>
      <c r="H963">
        <f>_xlfn.XLOOKUP(J963,macros!Y:Y,macros!G:G)+IF('sets &amp; selections ( - 10%)'!$H$37&gt;0,'sets &amp; selections ( - 10%)'!$H$37,0)</f>
        <v>0</v>
      </c>
      <c r="J963" s="636" t="s">
        <v>742</v>
      </c>
      <c r="K963" t="s">
        <v>1228</v>
      </c>
    </row>
    <row r="964" spans="1:11">
      <c r="A964">
        <v>70002</v>
      </c>
      <c r="B964" s="46" t="str">
        <f t="shared" si="32"/>
        <v>BP.VMOR011-Yellow</v>
      </c>
      <c r="C964">
        <f t="shared" si="33"/>
        <v>0</v>
      </c>
      <c r="D964">
        <v>70002</v>
      </c>
      <c r="E964">
        <f>_xlfn.XLOOKUP(J964,macros!Y:Y,macros!D:D)</f>
        <v>149</v>
      </c>
      <c r="H964">
        <f>_xlfn.XLOOKUP(J964,macros!Y:Y,macros!G:G)+IF('sets &amp; selections ( - 10%)'!$H$37&gt;0,'sets &amp; selections ( - 10%)'!$H$37,0)</f>
        <v>0</v>
      </c>
      <c r="J964" s="636" t="s">
        <v>744</v>
      </c>
      <c r="K964" t="s">
        <v>1228</v>
      </c>
    </row>
    <row r="965" spans="1:11">
      <c r="A965">
        <v>70002</v>
      </c>
      <c r="B965" s="46" t="str">
        <f t="shared" si="32"/>
        <v>BP.VMOR012-Yellow</v>
      </c>
      <c r="C965">
        <f t="shared" si="33"/>
        <v>0</v>
      </c>
      <c r="D965">
        <v>70002</v>
      </c>
      <c r="E965">
        <f>_xlfn.XLOOKUP(J965,macros!Y:Y,macros!D:D)</f>
        <v>155</v>
      </c>
      <c r="H965">
        <f>_xlfn.XLOOKUP(J965,macros!Y:Y,macros!G:G)+IF('sets &amp; selections ( - 10%)'!$H$37&gt;0,'sets &amp; selections ( - 10%)'!$H$37,0)</f>
        <v>0</v>
      </c>
      <c r="J965" s="636" t="s">
        <v>746</v>
      </c>
      <c r="K965" t="s">
        <v>1228</v>
      </c>
    </row>
    <row r="966" spans="1:11">
      <c r="A966">
        <v>70005</v>
      </c>
      <c r="B966" s="46" t="str">
        <f t="shared" si="32"/>
        <v>BP.VM.00001-10085</v>
      </c>
      <c r="C966">
        <f t="shared" si="33"/>
        <v>0</v>
      </c>
      <c r="D966">
        <v>70005</v>
      </c>
      <c r="E966">
        <f>_xlfn.XLOOKUP(J966,macros!Y:Y,macros!D:D)</f>
        <v>169</v>
      </c>
      <c r="H966">
        <f>_xlfn.XLOOKUP(J966,macros!Y:Y,macros!H:H)</f>
        <v>0</v>
      </c>
      <c r="J966" s="636" t="s">
        <v>651</v>
      </c>
      <c r="K966">
        <v>10085</v>
      </c>
    </row>
    <row r="967" spans="1:11">
      <c r="A967">
        <v>70005</v>
      </c>
      <c r="B967" s="46" t="str">
        <f t="shared" si="32"/>
        <v>BP.VM.00002-10085</v>
      </c>
      <c r="C967">
        <f t="shared" si="33"/>
        <v>0</v>
      </c>
      <c r="D967">
        <v>70005</v>
      </c>
      <c r="E967">
        <f>_xlfn.XLOOKUP(J967,macros!Y:Y,macros!D:D)</f>
        <v>222</v>
      </c>
      <c r="H967">
        <f>_xlfn.XLOOKUP(J967,macros!Y:Y,macros!H:H)</f>
        <v>0</v>
      </c>
      <c r="J967" s="636" t="s">
        <v>653</v>
      </c>
      <c r="K967">
        <v>10085</v>
      </c>
    </row>
    <row r="968" spans="1:11">
      <c r="A968">
        <v>70005</v>
      </c>
      <c r="B968" s="46" t="str">
        <f t="shared" si="32"/>
        <v>BP.VM.00003-10085</v>
      </c>
      <c r="C968">
        <f t="shared" si="33"/>
        <v>0</v>
      </c>
      <c r="D968">
        <v>70005</v>
      </c>
      <c r="E968">
        <f>_xlfn.XLOOKUP(J968,macros!Y:Y,macros!D:D)</f>
        <v>247</v>
      </c>
      <c r="H968">
        <f>_xlfn.XLOOKUP(J968,macros!Y:Y,macros!H:H)</f>
        <v>0</v>
      </c>
      <c r="J968" s="636" t="s">
        <v>655</v>
      </c>
      <c r="K968">
        <v>10085</v>
      </c>
    </row>
    <row r="969" spans="1:11">
      <c r="A969">
        <v>70005</v>
      </c>
      <c r="B969" s="46" t="str">
        <f t="shared" si="32"/>
        <v>BP.VM.00004-10085</v>
      </c>
      <c r="C969">
        <f t="shared" si="33"/>
        <v>0</v>
      </c>
      <c r="D969">
        <v>70005</v>
      </c>
      <c r="E969">
        <f>_xlfn.XLOOKUP(J969,macros!Y:Y,macros!D:D)</f>
        <v>181</v>
      </c>
      <c r="H969">
        <f>_xlfn.XLOOKUP(J969,macros!Y:Y,macros!H:H)</f>
        <v>0</v>
      </c>
      <c r="J969" s="636" t="s">
        <v>657</v>
      </c>
      <c r="K969">
        <v>10085</v>
      </c>
    </row>
    <row r="970" spans="1:11">
      <c r="A970">
        <v>70005</v>
      </c>
      <c r="B970" s="46" t="str">
        <f t="shared" si="32"/>
        <v>BP.VM.00005-10085</v>
      </c>
      <c r="C970">
        <f t="shared" si="33"/>
        <v>0</v>
      </c>
      <c r="D970">
        <v>70005</v>
      </c>
      <c r="E970">
        <f>_xlfn.XLOOKUP(J970,macros!Y:Y,macros!D:D)</f>
        <v>183</v>
      </c>
      <c r="H970">
        <f>_xlfn.XLOOKUP(J970,macros!Y:Y,macros!H:H)</f>
        <v>0</v>
      </c>
      <c r="J970" s="636" t="s">
        <v>659</v>
      </c>
      <c r="K970">
        <v>10085</v>
      </c>
    </row>
    <row r="971" spans="1:11">
      <c r="A971">
        <v>70005</v>
      </c>
      <c r="B971" s="46" t="str">
        <f t="shared" si="32"/>
        <v>BP.VM.00006-10085</v>
      </c>
      <c r="C971">
        <f t="shared" si="33"/>
        <v>0</v>
      </c>
      <c r="D971">
        <v>70005</v>
      </c>
      <c r="E971">
        <f>_xlfn.XLOOKUP(J971,macros!Y:Y,macros!D:D)</f>
        <v>214</v>
      </c>
      <c r="H971">
        <f>_xlfn.XLOOKUP(J971,macros!Y:Y,macros!H:H)</f>
        <v>0</v>
      </c>
      <c r="J971" s="636" t="s">
        <v>661</v>
      </c>
      <c r="K971">
        <v>10085</v>
      </c>
    </row>
    <row r="972" spans="1:11">
      <c r="A972">
        <v>70005</v>
      </c>
      <c r="B972" s="46" t="str">
        <f t="shared" si="32"/>
        <v>BP.VM.00007-10085</v>
      </c>
      <c r="C972">
        <f t="shared" si="33"/>
        <v>0</v>
      </c>
      <c r="D972">
        <v>70005</v>
      </c>
      <c r="E972">
        <f>_xlfn.XLOOKUP(J972,macros!Y:Y,macros!D:D)</f>
        <v>176</v>
      </c>
      <c r="H972">
        <f>_xlfn.XLOOKUP(J972,macros!Y:Y,macros!H:H)</f>
        <v>0</v>
      </c>
      <c r="J972" s="636" t="s">
        <v>663</v>
      </c>
      <c r="K972">
        <v>10085</v>
      </c>
    </row>
    <row r="973" spans="1:11">
      <c r="A973">
        <v>70005</v>
      </c>
      <c r="B973" s="46" t="str">
        <f t="shared" si="32"/>
        <v>BP.VM.00008-10085</v>
      </c>
      <c r="C973">
        <f t="shared" si="33"/>
        <v>0</v>
      </c>
      <c r="D973">
        <v>70005</v>
      </c>
      <c r="E973">
        <f>_xlfn.XLOOKUP(J973,macros!Y:Y,macros!D:D)</f>
        <v>173</v>
      </c>
      <c r="H973">
        <f>_xlfn.XLOOKUP(J973,macros!Y:Y,macros!H:H)</f>
        <v>0</v>
      </c>
      <c r="J973" s="636" t="s">
        <v>665</v>
      </c>
      <c r="K973">
        <v>10085</v>
      </c>
    </row>
    <row r="974" spans="1:11">
      <c r="A974">
        <v>70005</v>
      </c>
      <c r="B974" s="46" t="str">
        <f t="shared" si="32"/>
        <v>BP.VM.00009-10085</v>
      </c>
      <c r="C974">
        <f t="shared" si="33"/>
        <v>0</v>
      </c>
      <c r="D974">
        <v>70005</v>
      </c>
      <c r="E974">
        <f>_xlfn.XLOOKUP(J974,macros!Y:Y,macros!D:D)</f>
        <v>196</v>
      </c>
      <c r="H974">
        <f>_xlfn.XLOOKUP(J974,macros!Y:Y,macros!H:H)</f>
        <v>0</v>
      </c>
      <c r="J974" s="636" t="s">
        <v>667</v>
      </c>
      <c r="K974">
        <v>10085</v>
      </c>
    </row>
    <row r="975" spans="1:11">
      <c r="A975">
        <v>70005</v>
      </c>
      <c r="B975" s="46" t="str">
        <f t="shared" si="32"/>
        <v>BP.VM.00010-10085</v>
      </c>
      <c r="C975">
        <f t="shared" si="33"/>
        <v>0</v>
      </c>
      <c r="D975">
        <v>70005</v>
      </c>
      <c r="E975">
        <f>_xlfn.XLOOKUP(J975,macros!Y:Y,macros!D:D)</f>
        <v>212</v>
      </c>
      <c r="H975">
        <f>_xlfn.XLOOKUP(J975,macros!Y:Y,macros!H:H)</f>
        <v>0</v>
      </c>
      <c r="J975" s="636" t="s">
        <v>669</v>
      </c>
      <c r="K975">
        <v>10085</v>
      </c>
    </row>
    <row r="976" spans="1:11">
      <c r="A976">
        <v>70005</v>
      </c>
      <c r="B976" s="46" t="str">
        <f t="shared" si="32"/>
        <v>BP.VM.00011-10085</v>
      </c>
      <c r="C976">
        <f t="shared" si="33"/>
        <v>0</v>
      </c>
      <c r="D976">
        <v>70005</v>
      </c>
      <c r="E976">
        <f>_xlfn.XLOOKUP(J976,macros!Y:Y,macros!D:D)</f>
        <v>233</v>
      </c>
      <c r="H976">
        <f>_xlfn.XLOOKUP(J976,macros!Y:Y,macros!H:H)</f>
        <v>0</v>
      </c>
      <c r="J976" s="636" t="s">
        <v>671</v>
      </c>
      <c r="K976">
        <v>10085</v>
      </c>
    </row>
    <row r="977" spans="1:11">
      <c r="A977">
        <v>70005</v>
      </c>
      <c r="B977" s="46" t="str">
        <f t="shared" si="32"/>
        <v>BP.VM.00012-10085</v>
      </c>
      <c r="C977">
        <f t="shared" si="33"/>
        <v>0</v>
      </c>
      <c r="D977">
        <v>70005</v>
      </c>
      <c r="E977">
        <f>_xlfn.XLOOKUP(J977,macros!Y:Y,macros!D:D)</f>
        <v>177</v>
      </c>
      <c r="H977">
        <f>_xlfn.XLOOKUP(J977,macros!Y:Y,macros!H:H)</f>
        <v>0</v>
      </c>
      <c r="J977" s="636" t="s">
        <v>673</v>
      </c>
      <c r="K977">
        <v>10085</v>
      </c>
    </row>
    <row r="978" spans="1:11">
      <c r="A978">
        <v>70005</v>
      </c>
      <c r="B978" s="46" t="str">
        <f t="shared" ref="B978:B1041" si="34">J978&amp;"-"&amp;K978</f>
        <v>BP.VM.00013-10085</v>
      </c>
      <c r="C978">
        <f t="shared" si="33"/>
        <v>0</v>
      </c>
      <c r="D978">
        <v>70005</v>
      </c>
      <c r="E978">
        <f>_xlfn.XLOOKUP(J978,macros!Y:Y,macros!D:D)</f>
        <v>175</v>
      </c>
      <c r="H978">
        <f>_xlfn.XLOOKUP(J978,macros!Y:Y,macros!H:H)</f>
        <v>0</v>
      </c>
      <c r="J978" s="636" t="s">
        <v>675</v>
      </c>
      <c r="K978">
        <v>10085</v>
      </c>
    </row>
    <row r="979" spans="1:11">
      <c r="A979">
        <v>70005</v>
      </c>
      <c r="B979" s="46" t="str">
        <f t="shared" si="34"/>
        <v>BP.VM.00014-10085</v>
      </c>
      <c r="C979">
        <f t="shared" si="33"/>
        <v>0</v>
      </c>
      <c r="D979">
        <v>70005</v>
      </c>
      <c r="E979">
        <f>_xlfn.XLOOKUP(J979,macros!Y:Y,macros!D:D)</f>
        <v>177</v>
      </c>
      <c r="H979">
        <f>_xlfn.XLOOKUP(J979,macros!Y:Y,macros!H:H)</f>
        <v>0</v>
      </c>
      <c r="J979" s="636" t="s">
        <v>677</v>
      </c>
      <c r="K979">
        <v>10085</v>
      </c>
    </row>
    <row r="980" spans="1:11">
      <c r="A980">
        <v>70005</v>
      </c>
      <c r="B980" s="46" t="str">
        <f t="shared" si="34"/>
        <v>BP.VM.00015-10125</v>
      </c>
      <c r="C980">
        <f t="shared" si="33"/>
        <v>0</v>
      </c>
      <c r="D980">
        <v>70005</v>
      </c>
      <c r="E980">
        <f>_xlfn.XLOOKUP(J980,macros!Y:Y,macros!D:D)</f>
        <v>216</v>
      </c>
      <c r="H980">
        <f>_xlfn.XLOOKUP(J980,macros!Y:Y,macros!H:H)</f>
        <v>0</v>
      </c>
      <c r="J980" s="636" t="s">
        <v>695</v>
      </c>
      <c r="K980">
        <v>10125</v>
      </c>
    </row>
    <row r="981" spans="1:11">
      <c r="A981">
        <v>70005</v>
      </c>
      <c r="B981" s="46" t="str">
        <f t="shared" si="34"/>
        <v>BP.VM.00016-10125</v>
      </c>
      <c r="C981">
        <f t="shared" si="33"/>
        <v>0</v>
      </c>
      <c r="D981">
        <v>70005</v>
      </c>
      <c r="E981">
        <f>_xlfn.XLOOKUP(J981,macros!Y:Y,macros!D:D)</f>
        <v>282</v>
      </c>
      <c r="H981">
        <f>_xlfn.XLOOKUP(J981,macros!Y:Y,macros!H:H)</f>
        <v>0</v>
      </c>
      <c r="J981" s="636" t="s">
        <v>696</v>
      </c>
      <c r="K981">
        <v>10125</v>
      </c>
    </row>
    <row r="982" spans="1:11">
      <c r="A982">
        <v>70005</v>
      </c>
      <c r="B982" s="46" t="str">
        <f t="shared" si="34"/>
        <v>BP.VM.00017-10125</v>
      </c>
      <c r="C982">
        <f t="shared" si="33"/>
        <v>0</v>
      </c>
      <c r="D982">
        <v>70005</v>
      </c>
      <c r="E982">
        <f>_xlfn.XLOOKUP(J982,macros!Y:Y,macros!D:D)</f>
        <v>320</v>
      </c>
      <c r="H982">
        <f>_xlfn.XLOOKUP(J982,macros!Y:Y,macros!H:H)</f>
        <v>0</v>
      </c>
      <c r="J982" s="636" t="s">
        <v>697</v>
      </c>
      <c r="K982">
        <v>10125</v>
      </c>
    </row>
    <row r="983" spans="1:11">
      <c r="A983">
        <v>70005</v>
      </c>
      <c r="B983" s="46" t="str">
        <f t="shared" si="34"/>
        <v>BP.VM.00018-10125</v>
      </c>
      <c r="C983">
        <f t="shared" si="33"/>
        <v>0</v>
      </c>
      <c r="D983">
        <v>70005</v>
      </c>
      <c r="E983">
        <f>_xlfn.XLOOKUP(J983,macros!Y:Y,macros!D:D)</f>
        <v>229</v>
      </c>
      <c r="H983">
        <f>_xlfn.XLOOKUP(J983,macros!Y:Y,macros!H:H)</f>
        <v>0</v>
      </c>
      <c r="J983" s="636" t="s">
        <v>698</v>
      </c>
      <c r="K983">
        <v>10125</v>
      </c>
    </row>
    <row r="984" spans="1:11">
      <c r="A984">
        <v>70005</v>
      </c>
      <c r="B984" s="46" t="str">
        <f t="shared" si="34"/>
        <v>BP.VM.00019-10125</v>
      </c>
      <c r="C984">
        <f t="shared" si="33"/>
        <v>0</v>
      </c>
      <c r="D984">
        <v>70005</v>
      </c>
      <c r="E984">
        <f>_xlfn.XLOOKUP(J984,macros!Y:Y,macros!D:D)</f>
        <v>232</v>
      </c>
      <c r="H984">
        <f>_xlfn.XLOOKUP(J984,macros!Y:Y,macros!H:H)</f>
        <v>0</v>
      </c>
      <c r="J984" s="636" t="s">
        <v>699</v>
      </c>
      <c r="K984">
        <v>10125</v>
      </c>
    </row>
    <row r="985" spans="1:11">
      <c r="A985">
        <v>70005</v>
      </c>
      <c r="B985" s="46" t="str">
        <f t="shared" si="34"/>
        <v>BP.VM.00020-10125</v>
      </c>
      <c r="C985">
        <f t="shared" si="33"/>
        <v>0</v>
      </c>
      <c r="D985">
        <v>70005</v>
      </c>
      <c r="E985">
        <f>_xlfn.XLOOKUP(J985,macros!Y:Y,macros!D:D)</f>
        <v>270</v>
      </c>
      <c r="H985">
        <f>_xlfn.XLOOKUP(J985,macros!Y:Y,macros!H:H)</f>
        <v>0</v>
      </c>
      <c r="J985" s="636" t="s">
        <v>700</v>
      </c>
      <c r="K985">
        <v>10125</v>
      </c>
    </row>
    <row r="986" spans="1:11">
      <c r="A986">
        <v>70005</v>
      </c>
      <c r="B986" s="46" t="str">
        <f t="shared" si="34"/>
        <v>BP.VM.00021-10125</v>
      </c>
      <c r="C986">
        <f t="shared" si="33"/>
        <v>0</v>
      </c>
      <c r="D986">
        <v>70005</v>
      </c>
      <c r="E986">
        <f>_xlfn.XLOOKUP(J986,macros!Y:Y,macros!D:D)</f>
        <v>222</v>
      </c>
      <c r="H986">
        <f>_xlfn.XLOOKUP(J986,macros!Y:Y,macros!H:H)</f>
        <v>0</v>
      </c>
      <c r="J986" s="636" t="s">
        <v>701</v>
      </c>
      <c r="K986">
        <v>10125</v>
      </c>
    </row>
    <row r="987" spans="1:11">
      <c r="A987">
        <v>70005</v>
      </c>
      <c r="B987" s="46" t="str">
        <f t="shared" si="34"/>
        <v>BP.VM.00022-10125</v>
      </c>
      <c r="C987">
        <f t="shared" si="33"/>
        <v>0</v>
      </c>
      <c r="D987">
        <v>70005</v>
      </c>
      <c r="E987">
        <f>_xlfn.XLOOKUP(J987,macros!Y:Y,macros!D:D)</f>
        <v>216</v>
      </c>
      <c r="H987">
        <f>_xlfn.XLOOKUP(J987,macros!Y:Y,macros!H:H)</f>
        <v>0</v>
      </c>
      <c r="J987" s="636" t="s">
        <v>702</v>
      </c>
      <c r="K987">
        <v>10125</v>
      </c>
    </row>
    <row r="988" spans="1:11">
      <c r="A988">
        <v>70005</v>
      </c>
      <c r="B988" s="46" t="str">
        <f t="shared" si="34"/>
        <v>BP.VM.00023-10125</v>
      </c>
      <c r="C988">
        <f t="shared" si="33"/>
        <v>0</v>
      </c>
      <c r="D988">
        <v>70005</v>
      </c>
      <c r="E988">
        <f>_xlfn.XLOOKUP(J988,macros!Y:Y,macros!D:D)</f>
        <v>241</v>
      </c>
      <c r="H988">
        <f>_xlfn.XLOOKUP(J988,macros!Y:Y,macros!H:H)</f>
        <v>0</v>
      </c>
      <c r="J988" s="636" t="s">
        <v>703</v>
      </c>
      <c r="K988">
        <v>10125</v>
      </c>
    </row>
    <row r="989" spans="1:11">
      <c r="A989">
        <v>70005</v>
      </c>
      <c r="B989" s="46" t="str">
        <f t="shared" si="34"/>
        <v>BP.VM.00024-10125</v>
      </c>
      <c r="C989">
        <f t="shared" si="33"/>
        <v>0</v>
      </c>
      <c r="D989">
        <v>70005</v>
      </c>
      <c r="E989">
        <f>_xlfn.XLOOKUP(J989,macros!Y:Y,macros!D:D)</f>
        <v>265</v>
      </c>
      <c r="H989">
        <f>_xlfn.XLOOKUP(J989,macros!Y:Y,macros!H:H)</f>
        <v>0</v>
      </c>
      <c r="J989" s="636" t="s">
        <v>704</v>
      </c>
      <c r="K989">
        <v>10125</v>
      </c>
    </row>
    <row r="990" spans="1:11">
      <c r="A990">
        <v>70005</v>
      </c>
      <c r="B990" s="46" t="str">
        <f t="shared" si="34"/>
        <v>BP.VM.00025-10125</v>
      </c>
      <c r="C990">
        <f t="shared" si="33"/>
        <v>0</v>
      </c>
      <c r="D990">
        <v>70005</v>
      </c>
      <c r="E990">
        <f>_xlfn.XLOOKUP(J990,macros!Y:Y,macros!D:D)</f>
        <v>299</v>
      </c>
      <c r="H990">
        <f>_xlfn.XLOOKUP(J990,macros!Y:Y,macros!H:H)</f>
        <v>0</v>
      </c>
      <c r="J990" s="636" t="s">
        <v>705</v>
      </c>
      <c r="K990">
        <v>10125</v>
      </c>
    </row>
    <row r="991" spans="1:11">
      <c r="A991">
        <v>70005</v>
      </c>
      <c r="B991" s="46" t="str">
        <f t="shared" si="34"/>
        <v>BP.VM.00026-10125</v>
      </c>
      <c r="C991">
        <f t="shared" si="33"/>
        <v>0</v>
      </c>
      <c r="D991">
        <v>70005</v>
      </c>
      <c r="E991">
        <f>_xlfn.XLOOKUP(J991,macros!Y:Y,macros!D:D)</f>
        <v>224</v>
      </c>
      <c r="H991">
        <f>_xlfn.XLOOKUP(J991,macros!Y:Y,macros!H:H)</f>
        <v>0</v>
      </c>
      <c r="J991" s="636" t="s">
        <v>706</v>
      </c>
      <c r="K991">
        <v>10125</v>
      </c>
    </row>
    <row r="992" spans="1:11">
      <c r="A992">
        <v>70005</v>
      </c>
      <c r="B992" s="46" t="str">
        <f t="shared" si="34"/>
        <v>BP.VM.00027-10125</v>
      </c>
      <c r="C992">
        <f t="shared" si="33"/>
        <v>0</v>
      </c>
      <c r="D992">
        <v>70005</v>
      </c>
      <c r="E992">
        <f>_xlfn.XLOOKUP(J992,macros!Y:Y,macros!D:D)</f>
        <v>222</v>
      </c>
      <c r="H992">
        <f>_xlfn.XLOOKUP(J992,macros!Y:Y,macros!H:H)</f>
        <v>0</v>
      </c>
      <c r="J992" s="636" t="s">
        <v>707</v>
      </c>
      <c r="K992">
        <v>10125</v>
      </c>
    </row>
    <row r="993" spans="1:11">
      <c r="A993">
        <v>70005</v>
      </c>
      <c r="B993" s="46" t="str">
        <f t="shared" si="34"/>
        <v>BP.VM.00028-10125</v>
      </c>
      <c r="C993">
        <f t="shared" si="33"/>
        <v>0</v>
      </c>
      <c r="D993">
        <v>70005</v>
      </c>
      <c r="E993">
        <f>_xlfn.XLOOKUP(J993,macros!Y:Y,macros!D:D)</f>
        <v>225</v>
      </c>
      <c r="H993">
        <f>_xlfn.XLOOKUP(J993,macros!Y:Y,macros!H:H)</f>
        <v>0</v>
      </c>
      <c r="J993" s="636" t="s">
        <v>708</v>
      </c>
      <c r="K993">
        <v>10125</v>
      </c>
    </row>
    <row r="994" spans="1:11">
      <c r="A994">
        <v>70002</v>
      </c>
      <c r="B994" s="46" t="str">
        <f t="shared" si="34"/>
        <v>BP.VMOR001-organge</v>
      </c>
      <c r="C994">
        <f t="shared" si="33"/>
        <v>0</v>
      </c>
      <c r="D994">
        <v>70002</v>
      </c>
      <c r="E994">
        <f>_xlfn.XLOOKUP(J994,macros!Y:Y,macros!D:D)</f>
        <v>172</v>
      </c>
      <c r="H994">
        <f>_xlfn.XLOOKUP(J994,macros!Y:Y,macros!H:H)+IF('sets &amp; selections ( - 10%)'!$I$37&gt;0,'sets &amp; selections ( - 10%)'!$I$37,0)</f>
        <v>0</v>
      </c>
      <c r="J994" s="636" t="s">
        <v>724</v>
      </c>
      <c r="K994" t="s">
        <v>1229</v>
      </c>
    </row>
    <row r="995" spans="1:11">
      <c r="A995">
        <v>70002</v>
      </c>
      <c r="B995" s="46" t="str">
        <f t="shared" si="34"/>
        <v>BP.VMOR002-organge</v>
      </c>
      <c r="C995">
        <f t="shared" si="33"/>
        <v>0</v>
      </c>
      <c r="D995">
        <v>70002</v>
      </c>
      <c r="E995">
        <f>_xlfn.XLOOKUP(J995,macros!Y:Y,macros!D:D)</f>
        <v>198</v>
      </c>
      <c r="H995">
        <f>_xlfn.XLOOKUP(J995,macros!Y:Y,macros!H:H)+IF('sets &amp; selections ( - 10%)'!$I$37&gt;0,'sets &amp; selections ( - 10%)'!$I$37,0)</f>
        <v>0</v>
      </c>
      <c r="J995" s="636" t="s">
        <v>726</v>
      </c>
      <c r="K995" t="s">
        <v>1229</v>
      </c>
    </row>
    <row r="996" spans="1:11">
      <c r="A996">
        <v>70002</v>
      </c>
      <c r="B996" s="46" t="str">
        <f t="shared" si="34"/>
        <v>BP.VMOR003-organge</v>
      </c>
      <c r="C996">
        <f t="shared" si="33"/>
        <v>0</v>
      </c>
      <c r="D996">
        <v>70002</v>
      </c>
      <c r="E996">
        <f>_xlfn.XLOOKUP(J996,macros!Y:Y,macros!D:D)</f>
        <v>246</v>
      </c>
      <c r="H996">
        <f>_xlfn.XLOOKUP(J996,macros!Y:Y,macros!H:H)+IF('sets &amp; selections ( - 10%)'!$I$37&gt;0,'sets &amp; selections ( - 10%)'!$I$37,0)</f>
        <v>0</v>
      </c>
      <c r="J996" s="636" t="s">
        <v>728</v>
      </c>
      <c r="K996" t="s">
        <v>1229</v>
      </c>
    </row>
    <row r="997" spans="1:11">
      <c r="A997">
        <v>70002</v>
      </c>
      <c r="B997" s="46" t="str">
        <f t="shared" si="34"/>
        <v>BP.VMOR004-organge</v>
      </c>
      <c r="C997">
        <f t="shared" si="33"/>
        <v>0</v>
      </c>
      <c r="D997">
        <v>70002</v>
      </c>
      <c r="E997">
        <f>_xlfn.XLOOKUP(J997,macros!Y:Y,macros!D:D)</f>
        <v>258</v>
      </c>
      <c r="H997">
        <f>_xlfn.XLOOKUP(J997,macros!Y:Y,macros!H:H)+IF('sets &amp; selections ( - 10%)'!$I$37&gt;0,'sets &amp; selections ( - 10%)'!$I$37,0)</f>
        <v>0</v>
      </c>
      <c r="J997" s="636" t="s">
        <v>730</v>
      </c>
      <c r="K997" t="s">
        <v>1229</v>
      </c>
    </row>
    <row r="998" spans="1:11">
      <c r="A998">
        <v>70002</v>
      </c>
      <c r="B998" s="46" t="str">
        <f t="shared" si="34"/>
        <v>BP.VMOR005-organge</v>
      </c>
      <c r="C998">
        <f t="shared" si="33"/>
        <v>0</v>
      </c>
      <c r="D998">
        <v>70002</v>
      </c>
      <c r="E998">
        <f>_xlfn.XLOOKUP(J998,macros!Y:Y,macros!D:D)</f>
        <v>209</v>
      </c>
      <c r="H998">
        <f>_xlfn.XLOOKUP(J998,macros!Y:Y,macros!H:H)+IF('sets &amp; selections ( - 10%)'!$I$37&gt;0,'sets &amp; selections ( - 10%)'!$I$37,0)</f>
        <v>0</v>
      </c>
      <c r="J998" s="636" t="s">
        <v>732</v>
      </c>
      <c r="K998" t="s">
        <v>1229</v>
      </c>
    </row>
    <row r="999" spans="1:11">
      <c r="A999">
        <v>70002</v>
      </c>
      <c r="B999" s="46" t="str">
        <f t="shared" si="34"/>
        <v>BP.VMOR006-organge</v>
      </c>
      <c r="C999">
        <f t="shared" si="33"/>
        <v>0</v>
      </c>
      <c r="D999">
        <v>70002</v>
      </c>
      <c r="E999">
        <f>_xlfn.XLOOKUP(J999,macros!Y:Y,macros!D:D)</f>
        <v>179</v>
      </c>
      <c r="H999">
        <f>_xlfn.XLOOKUP(J999,macros!Y:Y,macros!H:H)+IF('sets &amp; selections ( - 10%)'!$I$37&gt;0,'sets &amp; selections ( - 10%)'!$I$37,0)</f>
        <v>0</v>
      </c>
      <c r="J999" s="636" t="s">
        <v>734</v>
      </c>
      <c r="K999" t="s">
        <v>1229</v>
      </c>
    </row>
    <row r="1000" spans="1:11">
      <c r="A1000">
        <v>70002</v>
      </c>
      <c r="B1000" s="46" t="str">
        <f t="shared" si="34"/>
        <v>BP.VMOR007-organge</v>
      </c>
      <c r="C1000">
        <f t="shared" si="33"/>
        <v>0</v>
      </c>
      <c r="D1000">
        <v>70002</v>
      </c>
      <c r="E1000">
        <f>_xlfn.XLOOKUP(J1000,macros!Y:Y,macros!D:D)</f>
        <v>196</v>
      </c>
      <c r="H1000">
        <f>_xlfn.XLOOKUP(J1000,macros!Y:Y,macros!H:H)+IF('sets &amp; selections ( - 10%)'!$I$37&gt;0,'sets &amp; selections ( - 10%)'!$I$37,0)</f>
        <v>0</v>
      </c>
      <c r="J1000" s="636" t="s">
        <v>736</v>
      </c>
      <c r="K1000" t="s">
        <v>1229</v>
      </c>
    </row>
    <row r="1001" spans="1:11">
      <c r="A1001">
        <v>70002</v>
      </c>
      <c r="B1001" s="46" t="str">
        <f t="shared" si="34"/>
        <v>BP.VMOR008-organge</v>
      </c>
      <c r="C1001">
        <f t="shared" si="33"/>
        <v>0</v>
      </c>
      <c r="D1001">
        <v>70002</v>
      </c>
      <c r="E1001">
        <f>_xlfn.XLOOKUP(J1001,macros!Y:Y,macros!D:D)</f>
        <v>205</v>
      </c>
      <c r="H1001">
        <f>_xlfn.XLOOKUP(J1001,macros!Y:Y,macros!H:H)+IF('sets &amp; selections ( - 10%)'!$I$37&gt;0,'sets &amp; selections ( - 10%)'!$I$37,0)</f>
        <v>0</v>
      </c>
      <c r="J1001" s="636" t="s">
        <v>738</v>
      </c>
      <c r="K1001" t="s">
        <v>1229</v>
      </c>
    </row>
    <row r="1002" spans="1:11">
      <c r="A1002">
        <v>70002</v>
      </c>
      <c r="B1002" s="46" t="str">
        <f t="shared" si="34"/>
        <v>BP.VMOR009-organge</v>
      </c>
      <c r="C1002">
        <f t="shared" si="33"/>
        <v>0</v>
      </c>
      <c r="D1002">
        <v>70002</v>
      </c>
      <c r="E1002">
        <f>_xlfn.XLOOKUP(J1002,macros!Y:Y,macros!D:D)</f>
        <v>224</v>
      </c>
      <c r="H1002">
        <f>_xlfn.XLOOKUP(J1002,macros!Y:Y,macros!H:H)+IF('sets &amp; selections ( - 10%)'!$I$37&gt;0,'sets &amp; selections ( - 10%)'!$I$37,0)</f>
        <v>0</v>
      </c>
      <c r="J1002" s="636" t="s">
        <v>740</v>
      </c>
      <c r="K1002" t="s">
        <v>1229</v>
      </c>
    </row>
    <row r="1003" spans="1:11">
      <c r="A1003">
        <v>70002</v>
      </c>
      <c r="B1003" s="46" t="str">
        <f t="shared" si="34"/>
        <v>BP.VMOR010-organge</v>
      </c>
      <c r="C1003">
        <f t="shared" si="33"/>
        <v>0</v>
      </c>
      <c r="D1003">
        <v>70002</v>
      </c>
      <c r="E1003">
        <f>_xlfn.XLOOKUP(J1003,macros!Y:Y,macros!D:D)</f>
        <v>234</v>
      </c>
      <c r="H1003">
        <f>_xlfn.XLOOKUP(J1003,macros!Y:Y,macros!H:H)+IF('sets &amp; selections ( - 10%)'!$I$37&gt;0,'sets &amp; selections ( - 10%)'!$I$37,0)</f>
        <v>0</v>
      </c>
      <c r="J1003" s="636" t="s">
        <v>742</v>
      </c>
      <c r="K1003" t="s">
        <v>1229</v>
      </c>
    </row>
    <row r="1004" spans="1:11">
      <c r="A1004">
        <v>70002</v>
      </c>
      <c r="B1004" s="46" t="str">
        <f t="shared" si="34"/>
        <v>BP.VMOR011-organge</v>
      </c>
      <c r="C1004">
        <f t="shared" si="33"/>
        <v>0</v>
      </c>
      <c r="D1004">
        <v>70002</v>
      </c>
      <c r="E1004">
        <f>_xlfn.XLOOKUP(J1004,macros!Y:Y,macros!D:D)</f>
        <v>149</v>
      </c>
      <c r="H1004">
        <f>_xlfn.XLOOKUP(J1004,macros!Y:Y,macros!H:H)+IF('sets &amp; selections ( - 10%)'!$I$37&gt;0,'sets &amp; selections ( - 10%)'!$I$37,0)</f>
        <v>0</v>
      </c>
      <c r="J1004" s="636" t="s">
        <v>744</v>
      </c>
      <c r="K1004" t="s">
        <v>1229</v>
      </c>
    </row>
    <row r="1005" spans="1:11">
      <c r="A1005">
        <v>70002</v>
      </c>
      <c r="B1005" s="46" t="str">
        <f t="shared" si="34"/>
        <v>BP.VMOR012-organge</v>
      </c>
      <c r="C1005">
        <f t="shared" si="33"/>
        <v>0</v>
      </c>
      <c r="D1005">
        <v>70002</v>
      </c>
      <c r="E1005">
        <f>_xlfn.XLOOKUP(J1005,macros!Y:Y,macros!D:D)</f>
        <v>155</v>
      </c>
      <c r="H1005">
        <f>_xlfn.XLOOKUP(J1005,macros!Y:Y,macros!H:H)+IF('sets &amp; selections ( - 10%)'!$I$37&gt;0,'sets &amp; selections ( - 10%)'!$I$37,0)</f>
        <v>0</v>
      </c>
      <c r="J1005" s="636" t="s">
        <v>746</v>
      </c>
      <c r="K1005" t="s">
        <v>1229</v>
      </c>
    </row>
    <row r="1006" spans="1:11">
      <c r="A1006">
        <v>70005</v>
      </c>
      <c r="B1006" s="46" t="str">
        <f t="shared" si="34"/>
        <v>BP.VM.00001-10086</v>
      </c>
      <c r="C1006">
        <f t="shared" si="33"/>
        <v>0</v>
      </c>
      <c r="D1006">
        <v>70005</v>
      </c>
      <c r="E1006">
        <f>_xlfn.XLOOKUP(J1006,macros!Y:Y,macros!D:D)</f>
        <v>169</v>
      </c>
      <c r="H1006">
        <f>_xlfn.XLOOKUP(J1006,macros!Y:Y,macros!I:I)</f>
        <v>0</v>
      </c>
      <c r="J1006" s="636" t="s">
        <v>651</v>
      </c>
      <c r="K1006">
        <v>10086</v>
      </c>
    </row>
    <row r="1007" spans="1:11">
      <c r="A1007">
        <v>70005</v>
      </c>
      <c r="B1007" s="46" t="str">
        <f t="shared" si="34"/>
        <v>BP.VM.00002-10086</v>
      </c>
      <c r="C1007">
        <f t="shared" si="33"/>
        <v>0</v>
      </c>
      <c r="D1007">
        <v>70005</v>
      </c>
      <c r="E1007">
        <f>_xlfn.XLOOKUP(J1007,macros!Y:Y,macros!D:D)</f>
        <v>222</v>
      </c>
      <c r="H1007">
        <f>_xlfn.XLOOKUP(J1007,macros!Y:Y,macros!I:I)</f>
        <v>0</v>
      </c>
      <c r="J1007" s="636" t="s">
        <v>653</v>
      </c>
      <c r="K1007">
        <v>10086</v>
      </c>
    </row>
    <row r="1008" spans="1:11">
      <c r="A1008">
        <v>70005</v>
      </c>
      <c r="B1008" s="46" t="str">
        <f t="shared" si="34"/>
        <v>BP.VM.00003-10086</v>
      </c>
      <c r="C1008">
        <f t="shared" si="33"/>
        <v>0</v>
      </c>
      <c r="D1008">
        <v>70005</v>
      </c>
      <c r="E1008">
        <f>_xlfn.XLOOKUP(J1008,macros!Y:Y,macros!D:D)</f>
        <v>247</v>
      </c>
      <c r="H1008">
        <f>_xlfn.XLOOKUP(J1008,macros!Y:Y,macros!I:I)</f>
        <v>0</v>
      </c>
      <c r="J1008" s="636" t="s">
        <v>655</v>
      </c>
      <c r="K1008">
        <v>10086</v>
      </c>
    </row>
    <row r="1009" spans="1:11">
      <c r="A1009">
        <v>70005</v>
      </c>
      <c r="B1009" s="46" t="str">
        <f t="shared" si="34"/>
        <v>BP.VM.00004-10086</v>
      </c>
      <c r="C1009">
        <f t="shared" si="33"/>
        <v>0</v>
      </c>
      <c r="D1009">
        <v>70005</v>
      </c>
      <c r="E1009">
        <f>_xlfn.XLOOKUP(J1009,macros!Y:Y,macros!D:D)</f>
        <v>181</v>
      </c>
      <c r="H1009">
        <f>_xlfn.XLOOKUP(J1009,macros!Y:Y,macros!I:I)</f>
        <v>0</v>
      </c>
      <c r="J1009" s="636" t="s">
        <v>657</v>
      </c>
      <c r="K1009">
        <v>10086</v>
      </c>
    </row>
    <row r="1010" spans="1:11">
      <c r="A1010">
        <v>70005</v>
      </c>
      <c r="B1010" s="46" t="str">
        <f t="shared" si="34"/>
        <v>BP.VM.00005-10086</v>
      </c>
      <c r="C1010">
        <f t="shared" si="33"/>
        <v>0</v>
      </c>
      <c r="D1010">
        <v>70005</v>
      </c>
      <c r="E1010">
        <f>_xlfn.XLOOKUP(J1010,macros!Y:Y,macros!D:D)</f>
        <v>183</v>
      </c>
      <c r="H1010">
        <f>_xlfn.XLOOKUP(J1010,macros!Y:Y,macros!I:I)</f>
        <v>0</v>
      </c>
      <c r="J1010" s="636" t="s">
        <v>659</v>
      </c>
      <c r="K1010">
        <v>10086</v>
      </c>
    </row>
    <row r="1011" spans="1:11">
      <c r="A1011">
        <v>70005</v>
      </c>
      <c r="B1011" s="46" t="str">
        <f t="shared" si="34"/>
        <v>BP.VM.00006-10086</v>
      </c>
      <c r="C1011">
        <f t="shared" si="33"/>
        <v>0</v>
      </c>
      <c r="D1011">
        <v>70005</v>
      </c>
      <c r="E1011">
        <f>_xlfn.XLOOKUP(J1011,macros!Y:Y,macros!D:D)</f>
        <v>214</v>
      </c>
      <c r="H1011">
        <f>_xlfn.XLOOKUP(J1011,macros!Y:Y,macros!I:I)</f>
        <v>0</v>
      </c>
      <c r="J1011" s="636" t="s">
        <v>661</v>
      </c>
      <c r="K1011">
        <v>10086</v>
      </c>
    </row>
    <row r="1012" spans="1:11">
      <c r="A1012">
        <v>70005</v>
      </c>
      <c r="B1012" s="46" t="str">
        <f t="shared" si="34"/>
        <v>BP.VM.00007-10086</v>
      </c>
      <c r="C1012">
        <f t="shared" si="33"/>
        <v>0</v>
      </c>
      <c r="D1012">
        <v>70005</v>
      </c>
      <c r="E1012">
        <f>_xlfn.XLOOKUP(J1012,macros!Y:Y,macros!D:D)</f>
        <v>176</v>
      </c>
      <c r="H1012">
        <f>_xlfn.XLOOKUP(J1012,macros!Y:Y,macros!I:I)</f>
        <v>0</v>
      </c>
      <c r="J1012" s="636" t="s">
        <v>663</v>
      </c>
      <c r="K1012">
        <v>10086</v>
      </c>
    </row>
    <row r="1013" spans="1:11">
      <c r="A1013">
        <v>70005</v>
      </c>
      <c r="B1013" s="46" t="str">
        <f t="shared" si="34"/>
        <v>BP.VM.00008-10086</v>
      </c>
      <c r="C1013">
        <f t="shared" si="33"/>
        <v>0</v>
      </c>
      <c r="D1013">
        <v>70005</v>
      </c>
      <c r="E1013">
        <f>_xlfn.XLOOKUP(J1013,macros!Y:Y,macros!D:D)</f>
        <v>173</v>
      </c>
      <c r="H1013">
        <f>_xlfn.XLOOKUP(J1013,macros!Y:Y,macros!I:I)</f>
        <v>0</v>
      </c>
      <c r="J1013" s="636" t="s">
        <v>665</v>
      </c>
      <c r="K1013">
        <v>10086</v>
      </c>
    </row>
    <row r="1014" spans="1:11">
      <c r="A1014">
        <v>70005</v>
      </c>
      <c r="B1014" s="46" t="str">
        <f t="shared" si="34"/>
        <v>BP.VM.00009-10086</v>
      </c>
      <c r="C1014">
        <f t="shared" si="33"/>
        <v>0</v>
      </c>
      <c r="D1014">
        <v>70005</v>
      </c>
      <c r="E1014">
        <f>_xlfn.XLOOKUP(J1014,macros!Y:Y,macros!D:D)</f>
        <v>196</v>
      </c>
      <c r="H1014">
        <f>_xlfn.XLOOKUP(J1014,macros!Y:Y,macros!I:I)</f>
        <v>0</v>
      </c>
      <c r="J1014" s="636" t="s">
        <v>667</v>
      </c>
      <c r="K1014">
        <v>10086</v>
      </c>
    </row>
    <row r="1015" spans="1:11">
      <c r="A1015">
        <v>70005</v>
      </c>
      <c r="B1015" s="46" t="str">
        <f t="shared" si="34"/>
        <v>BP.VM.00010-10086</v>
      </c>
      <c r="C1015">
        <f t="shared" si="33"/>
        <v>0</v>
      </c>
      <c r="D1015">
        <v>70005</v>
      </c>
      <c r="E1015">
        <f>_xlfn.XLOOKUP(J1015,macros!Y:Y,macros!D:D)</f>
        <v>212</v>
      </c>
      <c r="H1015">
        <f>_xlfn.XLOOKUP(J1015,macros!Y:Y,macros!I:I)</f>
        <v>0</v>
      </c>
      <c r="J1015" s="636" t="s">
        <v>669</v>
      </c>
      <c r="K1015">
        <v>10086</v>
      </c>
    </row>
    <row r="1016" spans="1:11">
      <c r="A1016">
        <v>70005</v>
      </c>
      <c r="B1016" s="46" t="str">
        <f t="shared" si="34"/>
        <v>BP.VM.00011-10086</v>
      </c>
      <c r="C1016">
        <f t="shared" si="33"/>
        <v>0</v>
      </c>
      <c r="D1016">
        <v>70005</v>
      </c>
      <c r="E1016">
        <f>_xlfn.XLOOKUP(J1016,macros!Y:Y,macros!D:D)</f>
        <v>233</v>
      </c>
      <c r="H1016">
        <f>_xlfn.XLOOKUP(J1016,macros!Y:Y,macros!I:I)</f>
        <v>0</v>
      </c>
      <c r="J1016" s="636" t="s">
        <v>671</v>
      </c>
      <c r="K1016">
        <v>10086</v>
      </c>
    </row>
    <row r="1017" spans="1:11">
      <c r="A1017">
        <v>70005</v>
      </c>
      <c r="B1017" s="46" t="str">
        <f t="shared" si="34"/>
        <v>BP.VM.00012-10086</v>
      </c>
      <c r="C1017">
        <f t="shared" si="33"/>
        <v>0</v>
      </c>
      <c r="D1017">
        <v>70005</v>
      </c>
      <c r="E1017">
        <f>_xlfn.XLOOKUP(J1017,macros!Y:Y,macros!D:D)</f>
        <v>177</v>
      </c>
      <c r="H1017">
        <f>_xlfn.XLOOKUP(J1017,macros!Y:Y,macros!I:I)</f>
        <v>0</v>
      </c>
      <c r="J1017" s="636" t="s">
        <v>673</v>
      </c>
      <c r="K1017">
        <v>10086</v>
      </c>
    </row>
    <row r="1018" spans="1:11">
      <c r="A1018">
        <v>70005</v>
      </c>
      <c r="B1018" s="46" t="str">
        <f t="shared" si="34"/>
        <v>BP.VM.00013-10086</v>
      </c>
      <c r="C1018">
        <f t="shared" si="33"/>
        <v>0</v>
      </c>
      <c r="D1018">
        <v>70005</v>
      </c>
      <c r="E1018">
        <f>_xlfn.XLOOKUP(J1018,macros!Y:Y,macros!D:D)</f>
        <v>175</v>
      </c>
      <c r="H1018">
        <f>_xlfn.XLOOKUP(J1018,macros!Y:Y,macros!I:I)</f>
        <v>0</v>
      </c>
      <c r="J1018" s="636" t="s">
        <v>675</v>
      </c>
      <c r="K1018">
        <v>10086</v>
      </c>
    </row>
    <row r="1019" spans="1:11">
      <c r="A1019">
        <v>70005</v>
      </c>
      <c r="B1019" s="46" t="str">
        <f t="shared" si="34"/>
        <v>BP.VM.00014-10086</v>
      </c>
      <c r="C1019">
        <f t="shared" si="33"/>
        <v>0</v>
      </c>
      <c r="D1019">
        <v>70005</v>
      </c>
      <c r="E1019">
        <f>_xlfn.XLOOKUP(J1019,macros!Y:Y,macros!D:D)</f>
        <v>177</v>
      </c>
      <c r="H1019">
        <f>_xlfn.XLOOKUP(J1019,macros!Y:Y,macros!I:I)</f>
        <v>0</v>
      </c>
      <c r="J1019" s="636" t="s">
        <v>677</v>
      </c>
      <c r="K1019">
        <v>10086</v>
      </c>
    </row>
    <row r="1020" spans="1:11">
      <c r="A1020">
        <v>70005</v>
      </c>
      <c r="B1020" s="46" t="str">
        <f t="shared" si="34"/>
        <v>BP.VM.00015-10127</v>
      </c>
      <c r="C1020">
        <f t="shared" si="33"/>
        <v>0</v>
      </c>
      <c r="D1020">
        <v>70005</v>
      </c>
      <c r="E1020">
        <f>_xlfn.XLOOKUP(J1020,macros!Y:Y,macros!D:D)</f>
        <v>216</v>
      </c>
      <c r="H1020">
        <f>_xlfn.XLOOKUP(J1020,macros!Y:Y,macros!I:I)</f>
        <v>0</v>
      </c>
      <c r="J1020" s="636" t="s">
        <v>695</v>
      </c>
      <c r="K1020">
        <v>10127</v>
      </c>
    </row>
    <row r="1021" spans="1:11">
      <c r="A1021">
        <v>70005</v>
      </c>
      <c r="B1021" s="46" t="str">
        <f t="shared" si="34"/>
        <v>BP.VM.00016-10127</v>
      </c>
      <c r="C1021">
        <f t="shared" si="33"/>
        <v>0</v>
      </c>
      <c r="D1021">
        <v>70005</v>
      </c>
      <c r="E1021">
        <f>_xlfn.XLOOKUP(J1021,macros!Y:Y,macros!D:D)</f>
        <v>282</v>
      </c>
      <c r="H1021">
        <f>_xlfn.XLOOKUP(J1021,macros!Y:Y,macros!I:I)</f>
        <v>0</v>
      </c>
      <c r="J1021" s="636" t="s">
        <v>696</v>
      </c>
      <c r="K1021">
        <v>10127</v>
      </c>
    </row>
    <row r="1022" spans="1:11">
      <c r="A1022">
        <v>70005</v>
      </c>
      <c r="B1022" s="46" t="str">
        <f t="shared" si="34"/>
        <v>BP.VM.00017-10127</v>
      </c>
      <c r="C1022">
        <f t="shared" si="33"/>
        <v>0</v>
      </c>
      <c r="D1022">
        <v>70005</v>
      </c>
      <c r="E1022">
        <f>_xlfn.XLOOKUP(J1022,macros!Y:Y,macros!D:D)</f>
        <v>320</v>
      </c>
      <c r="H1022">
        <f>_xlfn.XLOOKUP(J1022,macros!Y:Y,macros!I:I)</f>
        <v>0</v>
      </c>
      <c r="J1022" s="636" t="s">
        <v>697</v>
      </c>
      <c r="K1022">
        <v>10127</v>
      </c>
    </row>
    <row r="1023" spans="1:11">
      <c r="A1023">
        <v>70005</v>
      </c>
      <c r="B1023" s="46" t="str">
        <f t="shared" si="34"/>
        <v>BP.VM.00018-10127</v>
      </c>
      <c r="C1023">
        <f t="shared" si="33"/>
        <v>0</v>
      </c>
      <c r="D1023">
        <v>70005</v>
      </c>
      <c r="E1023">
        <f>_xlfn.XLOOKUP(J1023,macros!Y:Y,macros!D:D)</f>
        <v>229</v>
      </c>
      <c r="H1023">
        <f>_xlfn.XLOOKUP(J1023,macros!Y:Y,macros!I:I)</f>
        <v>0</v>
      </c>
      <c r="J1023" s="636" t="s">
        <v>698</v>
      </c>
      <c r="K1023">
        <v>10127</v>
      </c>
    </row>
    <row r="1024" spans="1:11">
      <c r="A1024">
        <v>70005</v>
      </c>
      <c r="B1024" s="46" t="str">
        <f t="shared" si="34"/>
        <v>BP.VM.00019-10127</v>
      </c>
      <c r="C1024">
        <f t="shared" si="33"/>
        <v>0</v>
      </c>
      <c r="D1024">
        <v>70005</v>
      </c>
      <c r="E1024">
        <f>_xlfn.XLOOKUP(J1024,macros!Y:Y,macros!D:D)</f>
        <v>232</v>
      </c>
      <c r="H1024">
        <f>_xlfn.XLOOKUP(J1024,macros!Y:Y,macros!I:I)</f>
        <v>0</v>
      </c>
      <c r="J1024" s="636" t="s">
        <v>699</v>
      </c>
      <c r="K1024">
        <v>10127</v>
      </c>
    </row>
    <row r="1025" spans="1:11">
      <c r="A1025">
        <v>70005</v>
      </c>
      <c r="B1025" s="46" t="str">
        <f t="shared" si="34"/>
        <v>BP.VM.00020-10127</v>
      </c>
      <c r="C1025">
        <f t="shared" si="33"/>
        <v>0</v>
      </c>
      <c r="D1025">
        <v>70005</v>
      </c>
      <c r="E1025">
        <f>_xlfn.XLOOKUP(J1025,macros!Y:Y,macros!D:D)</f>
        <v>270</v>
      </c>
      <c r="H1025">
        <f>_xlfn.XLOOKUP(J1025,macros!Y:Y,macros!I:I)</f>
        <v>0</v>
      </c>
      <c r="J1025" s="636" t="s">
        <v>700</v>
      </c>
      <c r="K1025">
        <v>10127</v>
      </c>
    </row>
    <row r="1026" spans="1:11">
      <c r="A1026">
        <v>70005</v>
      </c>
      <c r="B1026" s="46" t="str">
        <f t="shared" si="34"/>
        <v>BP.VM.00021-10127</v>
      </c>
      <c r="C1026">
        <f t="shared" ref="C1026:C1089" si="35">SUM(G1026:H1026)</f>
        <v>0</v>
      </c>
      <c r="D1026">
        <v>70005</v>
      </c>
      <c r="E1026">
        <f>_xlfn.XLOOKUP(J1026,macros!Y:Y,macros!D:D)</f>
        <v>222</v>
      </c>
      <c r="H1026">
        <f>_xlfn.XLOOKUP(J1026,macros!Y:Y,macros!I:I)</f>
        <v>0</v>
      </c>
      <c r="J1026" s="636" t="s">
        <v>701</v>
      </c>
      <c r="K1026">
        <v>10127</v>
      </c>
    </row>
    <row r="1027" spans="1:11">
      <c r="A1027">
        <v>70005</v>
      </c>
      <c r="B1027" s="46" t="str">
        <f t="shared" si="34"/>
        <v>BP.VM.00022-10127</v>
      </c>
      <c r="C1027">
        <f t="shared" si="35"/>
        <v>0</v>
      </c>
      <c r="D1027">
        <v>70005</v>
      </c>
      <c r="E1027">
        <f>_xlfn.XLOOKUP(J1027,macros!Y:Y,macros!D:D)</f>
        <v>216</v>
      </c>
      <c r="H1027">
        <f>_xlfn.XLOOKUP(J1027,macros!Y:Y,macros!I:I)</f>
        <v>0</v>
      </c>
      <c r="J1027" s="636" t="s">
        <v>702</v>
      </c>
      <c r="K1027">
        <v>10127</v>
      </c>
    </row>
    <row r="1028" spans="1:11">
      <c r="A1028">
        <v>70005</v>
      </c>
      <c r="B1028" s="46" t="str">
        <f t="shared" si="34"/>
        <v>BP.VM.00023-10127</v>
      </c>
      <c r="C1028">
        <f t="shared" si="35"/>
        <v>0</v>
      </c>
      <c r="D1028">
        <v>70005</v>
      </c>
      <c r="E1028">
        <f>_xlfn.XLOOKUP(J1028,macros!Y:Y,macros!D:D)</f>
        <v>241</v>
      </c>
      <c r="H1028">
        <f>_xlfn.XLOOKUP(J1028,macros!Y:Y,macros!I:I)</f>
        <v>0</v>
      </c>
      <c r="J1028" s="636" t="s">
        <v>703</v>
      </c>
      <c r="K1028">
        <v>10127</v>
      </c>
    </row>
    <row r="1029" spans="1:11">
      <c r="A1029">
        <v>70005</v>
      </c>
      <c r="B1029" s="46" t="str">
        <f t="shared" si="34"/>
        <v>BP.VM.00024-10127</v>
      </c>
      <c r="C1029">
        <f t="shared" si="35"/>
        <v>0</v>
      </c>
      <c r="D1029">
        <v>70005</v>
      </c>
      <c r="E1029">
        <f>_xlfn.XLOOKUP(J1029,macros!Y:Y,macros!D:D)</f>
        <v>265</v>
      </c>
      <c r="H1029">
        <f>_xlfn.XLOOKUP(J1029,macros!Y:Y,macros!I:I)</f>
        <v>0</v>
      </c>
      <c r="J1029" s="636" t="s">
        <v>704</v>
      </c>
      <c r="K1029">
        <v>10127</v>
      </c>
    </row>
    <row r="1030" spans="1:11">
      <c r="A1030">
        <v>70005</v>
      </c>
      <c r="B1030" s="46" t="str">
        <f t="shared" si="34"/>
        <v>BP.VM.00025-10127</v>
      </c>
      <c r="C1030">
        <f t="shared" si="35"/>
        <v>0</v>
      </c>
      <c r="D1030">
        <v>70005</v>
      </c>
      <c r="E1030">
        <f>_xlfn.XLOOKUP(J1030,macros!Y:Y,macros!D:D)</f>
        <v>299</v>
      </c>
      <c r="H1030">
        <f>_xlfn.XLOOKUP(J1030,macros!Y:Y,macros!I:I)</f>
        <v>0</v>
      </c>
      <c r="J1030" s="636" t="s">
        <v>705</v>
      </c>
      <c r="K1030">
        <v>10127</v>
      </c>
    </row>
    <row r="1031" spans="1:11">
      <c r="A1031">
        <v>70005</v>
      </c>
      <c r="B1031" s="46" t="str">
        <f t="shared" si="34"/>
        <v>BP.VM.00026-10127</v>
      </c>
      <c r="C1031">
        <f t="shared" si="35"/>
        <v>0</v>
      </c>
      <c r="D1031">
        <v>70005</v>
      </c>
      <c r="E1031">
        <f>_xlfn.XLOOKUP(J1031,macros!Y:Y,macros!D:D)</f>
        <v>224</v>
      </c>
      <c r="H1031">
        <f>_xlfn.XLOOKUP(J1031,macros!Y:Y,macros!I:I)</f>
        <v>0</v>
      </c>
      <c r="J1031" s="636" t="s">
        <v>706</v>
      </c>
      <c r="K1031">
        <v>10127</v>
      </c>
    </row>
    <row r="1032" spans="1:11">
      <c r="A1032">
        <v>70005</v>
      </c>
      <c r="B1032" s="46" t="str">
        <f t="shared" si="34"/>
        <v>BP.VM.00027-10127</v>
      </c>
      <c r="C1032">
        <f t="shared" si="35"/>
        <v>0</v>
      </c>
      <c r="D1032">
        <v>70005</v>
      </c>
      <c r="E1032">
        <f>_xlfn.XLOOKUP(J1032,macros!Y:Y,macros!D:D)</f>
        <v>222</v>
      </c>
      <c r="H1032">
        <f>_xlfn.XLOOKUP(J1032,macros!Y:Y,macros!I:I)</f>
        <v>0</v>
      </c>
      <c r="J1032" s="636" t="s">
        <v>707</v>
      </c>
      <c r="K1032">
        <v>10127</v>
      </c>
    </row>
    <row r="1033" spans="1:11">
      <c r="A1033">
        <v>70005</v>
      </c>
      <c r="B1033" s="46" t="str">
        <f t="shared" si="34"/>
        <v>BP.VM.00028-10127</v>
      </c>
      <c r="C1033">
        <f t="shared" si="35"/>
        <v>0</v>
      </c>
      <c r="D1033">
        <v>70005</v>
      </c>
      <c r="E1033">
        <f>_xlfn.XLOOKUP(J1033,macros!Y:Y,macros!D:D)</f>
        <v>225</v>
      </c>
      <c r="H1033">
        <f>_xlfn.XLOOKUP(J1033,macros!Y:Y,macros!I:I)</f>
        <v>0</v>
      </c>
      <c r="J1033" s="636" t="s">
        <v>708</v>
      </c>
      <c r="K1033">
        <v>10127</v>
      </c>
    </row>
    <row r="1034" spans="1:11">
      <c r="A1034">
        <v>70002</v>
      </c>
      <c r="B1034" s="46" t="str">
        <f t="shared" si="34"/>
        <v>BP.VMOR001-red</v>
      </c>
      <c r="C1034">
        <f t="shared" si="35"/>
        <v>0</v>
      </c>
      <c r="D1034">
        <v>70002</v>
      </c>
      <c r="E1034">
        <f>_xlfn.XLOOKUP(J1034,macros!Y:Y,macros!D:D)</f>
        <v>172</v>
      </c>
      <c r="H1034">
        <f>_xlfn.XLOOKUP(J1034,macros!Y:Y,macros!I:I)+IF('sets &amp; selections ( - 10%)'!$J$37&gt;0,'sets &amp; selections ( - 10%)'!$J$37,0)</f>
        <v>0</v>
      </c>
      <c r="J1034" s="636" t="s">
        <v>724</v>
      </c>
      <c r="K1034" t="s">
        <v>911</v>
      </c>
    </row>
    <row r="1035" spans="1:11">
      <c r="A1035">
        <v>70002</v>
      </c>
      <c r="B1035" s="46" t="str">
        <f t="shared" si="34"/>
        <v>BP.VMOR002-red</v>
      </c>
      <c r="C1035">
        <f t="shared" si="35"/>
        <v>0</v>
      </c>
      <c r="D1035">
        <v>70002</v>
      </c>
      <c r="E1035">
        <f>_xlfn.XLOOKUP(J1035,macros!Y:Y,macros!D:D)</f>
        <v>198</v>
      </c>
      <c r="H1035">
        <f>_xlfn.XLOOKUP(J1035,macros!Y:Y,macros!I:I)+IF('sets &amp; selections ( - 10%)'!$J$37&gt;0,'sets &amp; selections ( - 10%)'!$J$37,0)</f>
        <v>0</v>
      </c>
      <c r="J1035" s="636" t="s">
        <v>726</v>
      </c>
      <c r="K1035" t="s">
        <v>911</v>
      </c>
    </row>
    <row r="1036" spans="1:11">
      <c r="A1036">
        <v>70002</v>
      </c>
      <c r="B1036" s="46" t="str">
        <f t="shared" si="34"/>
        <v>BP.VMOR003-red</v>
      </c>
      <c r="C1036">
        <f t="shared" si="35"/>
        <v>0</v>
      </c>
      <c r="D1036">
        <v>70002</v>
      </c>
      <c r="E1036">
        <f>_xlfn.XLOOKUP(J1036,macros!Y:Y,macros!D:D)</f>
        <v>246</v>
      </c>
      <c r="H1036">
        <f>_xlfn.XLOOKUP(J1036,macros!Y:Y,macros!I:I)+IF('sets &amp; selections ( - 10%)'!$J$37&gt;0,'sets &amp; selections ( - 10%)'!$J$37,0)</f>
        <v>0</v>
      </c>
      <c r="J1036" s="636" t="s">
        <v>728</v>
      </c>
      <c r="K1036" t="s">
        <v>911</v>
      </c>
    </row>
    <row r="1037" spans="1:11">
      <c r="A1037">
        <v>70002</v>
      </c>
      <c r="B1037" s="46" t="str">
        <f t="shared" si="34"/>
        <v>BP.VMOR004-red</v>
      </c>
      <c r="C1037">
        <f t="shared" si="35"/>
        <v>0</v>
      </c>
      <c r="D1037">
        <v>70002</v>
      </c>
      <c r="E1037">
        <f>_xlfn.XLOOKUP(J1037,macros!Y:Y,macros!D:D)</f>
        <v>258</v>
      </c>
      <c r="H1037">
        <f>_xlfn.XLOOKUP(J1037,macros!Y:Y,macros!I:I)+IF('sets &amp; selections ( - 10%)'!$J$37&gt;0,'sets &amp; selections ( - 10%)'!$J$37,0)</f>
        <v>0</v>
      </c>
      <c r="J1037" s="636" t="s">
        <v>730</v>
      </c>
      <c r="K1037" t="s">
        <v>911</v>
      </c>
    </row>
    <row r="1038" spans="1:11">
      <c r="A1038">
        <v>70002</v>
      </c>
      <c r="B1038" s="46" t="str">
        <f t="shared" si="34"/>
        <v>BP.VMOR005-red</v>
      </c>
      <c r="C1038">
        <f t="shared" si="35"/>
        <v>0</v>
      </c>
      <c r="D1038">
        <v>70002</v>
      </c>
      <c r="E1038">
        <f>_xlfn.XLOOKUP(J1038,macros!Y:Y,macros!D:D)</f>
        <v>209</v>
      </c>
      <c r="H1038">
        <f>_xlfn.XLOOKUP(J1038,macros!Y:Y,macros!I:I)+IF('sets &amp; selections ( - 10%)'!$J$37&gt;0,'sets &amp; selections ( - 10%)'!$J$37,0)</f>
        <v>0</v>
      </c>
      <c r="J1038" s="636" t="s">
        <v>732</v>
      </c>
      <c r="K1038" t="s">
        <v>911</v>
      </c>
    </row>
    <row r="1039" spans="1:11">
      <c r="A1039">
        <v>70002</v>
      </c>
      <c r="B1039" s="46" t="str">
        <f t="shared" si="34"/>
        <v>BP.VMOR006-red</v>
      </c>
      <c r="C1039">
        <f t="shared" si="35"/>
        <v>0</v>
      </c>
      <c r="D1039">
        <v>70002</v>
      </c>
      <c r="E1039">
        <f>_xlfn.XLOOKUP(J1039,macros!Y:Y,macros!D:D)</f>
        <v>179</v>
      </c>
      <c r="H1039">
        <f>_xlfn.XLOOKUP(J1039,macros!Y:Y,macros!I:I)+IF('sets &amp; selections ( - 10%)'!$J$37&gt;0,'sets &amp; selections ( - 10%)'!$J$37,0)</f>
        <v>0</v>
      </c>
      <c r="J1039" s="636" t="s">
        <v>734</v>
      </c>
      <c r="K1039" t="s">
        <v>911</v>
      </c>
    </row>
    <row r="1040" spans="1:11">
      <c r="A1040">
        <v>70002</v>
      </c>
      <c r="B1040" s="46" t="str">
        <f t="shared" si="34"/>
        <v>BP.VMOR007-red</v>
      </c>
      <c r="C1040">
        <f t="shared" si="35"/>
        <v>0</v>
      </c>
      <c r="D1040">
        <v>70002</v>
      </c>
      <c r="E1040">
        <f>_xlfn.XLOOKUP(J1040,macros!Y:Y,macros!D:D)</f>
        <v>196</v>
      </c>
      <c r="H1040">
        <f>_xlfn.XLOOKUP(J1040,macros!Y:Y,macros!I:I)+IF('sets &amp; selections ( - 10%)'!$J$37&gt;0,'sets &amp; selections ( - 10%)'!$J$37,0)</f>
        <v>0</v>
      </c>
      <c r="J1040" s="636" t="s">
        <v>736</v>
      </c>
      <c r="K1040" t="s">
        <v>911</v>
      </c>
    </row>
    <row r="1041" spans="1:11">
      <c r="A1041">
        <v>70002</v>
      </c>
      <c r="B1041" s="46" t="str">
        <f t="shared" si="34"/>
        <v>BP.VMOR008-red</v>
      </c>
      <c r="C1041">
        <f t="shared" si="35"/>
        <v>0</v>
      </c>
      <c r="D1041">
        <v>70002</v>
      </c>
      <c r="E1041">
        <f>_xlfn.XLOOKUP(J1041,macros!Y:Y,macros!D:D)</f>
        <v>205</v>
      </c>
      <c r="H1041">
        <f>_xlfn.XLOOKUP(J1041,macros!Y:Y,macros!I:I)+IF('sets &amp; selections ( - 10%)'!$J$37&gt;0,'sets &amp; selections ( - 10%)'!$J$37,0)</f>
        <v>0</v>
      </c>
      <c r="J1041" s="636" t="s">
        <v>738</v>
      </c>
      <c r="K1041" t="s">
        <v>911</v>
      </c>
    </row>
    <row r="1042" spans="1:11">
      <c r="A1042">
        <v>70002</v>
      </c>
      <c r="B1042" s="46" t="str">
        <f t="shared" ref="B1042:B1105" si="36">J1042&amp;"-"&amp;K1042</f>
        <v>BP.VMOR009-red</v>
      </c>
      <c r="C1042">
        <f t="shared" si="35"/>
        <v>0</v>
      </c>
      <c r="D1042">
        <v>70002</v>
      </c>
      <c r="E1042">
        <f>_xlfn.XLOOKUP(J1042,macros!Y:Y,macros!D:D)</f>
        <v>224</v>
      </c>
      <c r="H1042">
        <f>_xlfn.XLOOKUP(J1042,macros!Y:Y,macros!I:I)+IF('sets &amp; selections ( - 10%)'!$J$37&gt;0,'sets &amp; selections ( - 10%)'!$J$37,0)</f>
        <v>0</v>
      </c>
      <c r="J1042" s="636" t="s">
        <v>740</v>
      </c>
      <c r="K1042" t="s">
        <v>911</v>
      </c>
    </row>
    <row r="1043" spans="1:11">
      <c r="A1043">
        <v>70002</v>
      </c>
      <c r="B1043" s="46" t="str">
        <f t="shared" si="36"/>
        <v>BP.VMOR010-red</v>
      </c>
      <c r="C1043">
        <f t="shared" si="35"/>
        <v>0</v>
      </c>
      <c r="D1043">
        <v>70002</v>
      </c>
      <c r="E1043">
        <f>_xlfn.XLOOKUP(J1043,macros!Y:Y,macros!D:D)</f>
        <v>234</v>
      </c>
      <c r="H1043">
        <f>_xlfn.XLOOKUP(J1043,macros!Y:Y,macros!I:I)+IF('sets &amp; selections ( - 10%)'!$J$37&gt;0,'sets &amp; selections ( - 10%)'!$J$37,0)</f>
        <v>0</v>
      </c>
      <c r="J1043" s="636" t="s">
        <v>742</v>
      </c>
      <c r="K1043" t="s">
        <v>911</v>
      </c>
    </row>
    <row r="1044" spans="1:11">
      <c r="A1044">
        <v>70002</v>
      </c>
      <c r="B1044" s="46" t="str">
        <f t="shared" si="36"/>
        <v>BP.VMOR011-red</v>
      </c>
      <c r="C1044">
        <f t="shared" si="35"/>
        <v>0</v>
      </c>
      <c r="D1044">
        <v>70002</v>
      </c>
      <c r="E1044">
        <f>_xlfn.XLOOKUP(J1044,macros!Y:Y,macros!D:D)</f>
        <v>149</v>
      </c>
      <c r="H1044">
        <f>_xlfn.XLOOKUP(J1044,macros!Y:Y,macros!I:I)+IF('sets &amp; selections ( - 10%)'!$J$37&gt;0,'sets &amp; selections ( - 10%)'!$J$37,0)</f>
        <v>0</v>
      </c>
      <c r="J1044" s="636" t="s">
        <v>744</v>
      </c>
      <c r="K1044" t="s">
        <v>911</v>
      </c>
    </row>
    <row r="1045" spans="1:11">
      <c r="A1045">
        <v>70002</v>
      </c>
      <c r="B1045" s="46" t="str">
        <f t="shared" si="36"/>
        <v>BP.VMOR012-red</v>
      </c>
      <c r="C1045">
        <f t="shared" si="35"/>
        <v>0</v>
      </c>
      <c r="D1045">
        <v>70002</v>
      </c>
      <c r="E1045">
        <f>_xlfn.XLOOKUP(J1045,macros!Y:Y,macros!D:D)</f>
        <v>155</v>
      </c>
      <c r="H1045">
        <f>_xlfn.XLOOKUP(J1045,macros!Y:Y,macros!I:I)+IF('sets &amp; selections ( - 10%)'!$J$37&gt;0,'sets &amp; selections ( - 10%)'!$J$37,0)</f>
        <v>0</v>
      </c>
      <c r="J1045" s="636" t="s">
        <v>746</v>
      </c>
      <c r="K1045" t="s">
        <v>911</v>
      </c>
    </row>
    <row r="1046" spans="1:11">
      <c r="A1046">
        <v>70005</v>
      </c>
      <c r="B1046" s="46" t="str">
        <f t="shared" si="36"/>
        <v>BP.VM.00001-10088</v>
      </c>
      <c r="C1046">
        <f t="shared" si="35"/>
        <v>0</v>
      </c>
      <c r="D1046">
        <v>70005</v>
      </c>
      <c r="E1046">
        <f>_xlfn.XLOOKUP(J1046,macros!Y:Y,macros!D:D)</f>
        <v>169</v>
      </c>
      <c r="H1046">
        <f>_xlfn.XLOOKUP(J1046,macros!Y:Y,macros!J:J)</f>
        <v>0</v>
      </c>
      <c r="J1046" s="636" t="s">
        <v>651</v>
      </c>
      <c r="K1046">
        <v>10088</v>
      </c>
    </row>
    <row r="1047" spans="1:11">
      <c r="A1047">
        <v>70005</v>
      </c>
      <c r="B1047" s="46" t="str">
        <f t="shared" si="36"/>
        <v>BP.VM.00002-10088</v>
      </c>
      <c r="C1047">
        <f t="shared" si="35"/>
        <v>0</v>
      </c>
      <c r="D1047">
        <v>70005</v>
      </c>
      <c r="E1047">
        <f>_xlfn.XLOOKUP(J1047,macros!Y:Y,macros!D:D)</f>
        <v>222</v>
      </c>
      <c r="H1047">
        <f>_xlfn.XLOOKUP(J1047,macros!Y:Y,macros!J:J)</f>
        <v>0</v>
      </c>
      <c r="J1047" s="636" t="s">
        <v>653</v>
      </c>
      <c r="K1047">
        <v>10088</v>
      </c>
    </row>
    <row r="1048" spans="1:11">
      <c r="A1048">
        <v>70005</v>
      </c>
      <c r="B1048" s="46" t="str">
        <f t="shared" si="36"/>
        <v>BP.VM.00003-10088</v>
      </c>
      <c r="C1048">
        <f t="shared" si="35"/>
        <v>0</v>
      </c>
      <c r="D1048">
        <v>70005</v>
      </c>
      <c r="E1048">
        <f>_xlfn.XLOOKUP(J1048,macros!Y:Y,macros!D:D)</f>
        <v>247</v>
      </c>
      <c r="H1048">
        <f>_xlfn.XLOOKUP(J1048,macros!Y:Y,macros!J:J)</f>
        <v>0</v>
      </c>
      <c r="J1048" s="636" t="s">
        <v>655</v>
      </c>
      <c r="K1048">
        <v>10088</v>
      </c>
    </row>
    <row r="1049" spans="1:11">
      <c r="A1049">
        <v>70005</v>
      </c>
      <c r="B1049" s="46" t="str">
        <f t="shared" si="36"/>
        <v>BP.VM.00004-10088</v>
      </c>
      <c r="C1049">
        <f t="shared" si="35"/>
        <v>0</v>
      </c>
      <c r="D1049">
        <v>70005</v>
      </c>
      <c r="E1049">
        <f>_xlfn.XLOOKUP(J1049,macros!Y:Y,macros!D:D)</f>
        <v>181</v>
      </c>
      <c r="H1049">
        <f>_xlfn.XLOOKUP(J1049,macros!Y:Y,macros!J:J)</f>
        <v>0</v>
      </c>
      <c r="J1049" s="636" t="s">
        <v>657</v>
      </c>
      <c r="K1049">
        <v>10088</v>
      </c>
    </row>
    <row r="1050" spans="1:11">
      <c r="A1050">
        <v>70005</v>
      </c>
      <c r="B1050" s="46" t="str">
        <f t="shared" si="36"/>
        <v>BP.VM.00005-10088</v>
      </c>
      <c r="C1050">
        <f t="shared" si="35"/>
        <v>0</v>
      </c>
      <c r="D1050">
        <v>70005</v>
      </c>
      <c r="E1050">
        <f>_xlfn.XLOOKUP(J1050,macros!Y:Y,macros!D:D)</f>
        <v>183</v>
      </c>
      <c r="H1050">
        <f>_xlfn.XLOOKUP(J1050,macros!Y:Y,macros!J:J)</f>
        <v>0</v>
      </c>
      <c r="J1050" s="636" t="s">
        <v>659</v>
      </c>
      <c r="K1050">
        <v>10088</v>
      </c>
    </row>
    <row r="1051" spans="1:11">
      <c r="A1051">
        <v>70005</v>
      </c>
      <c r="B1051" s="46" t="str">
        <f t="shared" si="36"/>
        <v>BP.VM.00006-10088</v>
      </c>
      <c r="C1051">
        <f t="shared" si="35"/>
        <v>0</v>
      </c>
      <c r="D1051">
        <v>70005</v>
      </c>
      <c r="E1051">
        <f>_xlfn.XLOOKUP(J1051,macros!Y:Y,macros!D:D)</f>
        <v>214</v>
      </c>
      <c r="H1051">
        <f>_xlfn.XLOOKUP(J1051,macros!Y:Y,macros!J:J)</f>
        <v>0</v>
      </c>
      <c r="J1051" s="636" t="s">
        <v>661</v>
      </c>
      <c r="K1051">
        <v>10088</v>
      </c>
    </row>
    <row r="1052" spans="1:11">
      <c r="A1052">
        <v>70005</v>
      </c>
      <c r="B1052" s="46" t="str">
        <f t="shared" si="36"/>
        <v>BP.VM.00007-10088</v>
      </c>
      <c r="C1052">
        <f t="shared" si="35"/>
        <v>0</v>
      </c>
      <c r="D1052">
        <v>70005</v>
      </c>
      <c r="E1052">
        <f>_xlfn.XLOOKUP(J1052,macros!Y:Y,macros!D:D)</f>
        <v>176</v>
      </c>
      <c r="H1052">
        <f>_xlfn.XLOOKUP(J1052,macros!Y:Y,macros!J:J)</f>
        <v>0</v>
      </c>
      <c r="J1052" s="636" t="s">
        <v>663</v>
      </c>
      <c r="K1052">
        <v>10088</v>
      </c>
    </row>
    <row r="1053" spans="1:11">
      <c r="A1053">
        <v>70005</v>
      </c>
      <c r="B1053" s="46" t="str">
        <f t="shared" si="36"/>
        <v>BP.VM.00008-10088</v>
      </c>
      <c r="C1053">
        <f t="shared" si="35"/>
        <v>0</v>
      </c>
      <c r="D1053">
        <v>70005</v>
      </c>
      <c r="E1053">
        <f>_xlfn.XLOOKUP(J1053,macros!Y:Y,macros!D:D)</f>
        <v>173</v>
      </c>
      <c r="H1053">
        <f>_xlfn.XLOOKUP(J1053,macros!Y:Y,macros!J:J)</f>
        <v>0</v>
      </c>
      <c r="J1053" s="636" t="s">
        <v>665</v>
      </c>
      <c r="K1053">
        <v>10088</v>
      </c>
    </row>
    <row r="1054" spans="1:11">
      <c r="A1054">
        <v>70005</v>
      </c>
      <c r="B1054" s="46" t="str">
        <f t="shared" si="36"/>
        <v>BP.VM.00009-10088</v>
      </c>
      <c r="C1054">
        <f t="shared" si="35"/>
        <v>0</v>
      </c>
      <c r="D1054">
        <v>70005</v>
      </c>
      <c r="E1054">
        <f>_xlfn.XLOOKUP(J1054,macros!Y:Y,macros!D:D)</f>
        <v>196</v>
      </c>
      <c r="H1054">
        <f>_xlfn.XLOOKUP(J1054,macros!Y:Y,macros!J:J)</f>
        <v>0</v>
      </c>
      <c r="J1054" s="636" t="s">
        <v>667</v>
      </c>
      <c r="K1054">
        <v>10088</v>
      </c>
    </row>
    <row r="1055" spans="1:11">
      <c r="A1055">
        <v>70005</v>
      </c>
      <c r="B1055" s="46" t="str">
        <f t="shared" si="36"/>
        <v>BP.VM.00010-10088</v>
      </c>
      <c r="C1055">
        <f t="shared" si="35"/>
        <v>0</v>
      </c>
      <c r="D1055">
        <v>70005</v>
      </c>
      <c r="E1055">
        <f>_xlfn.XLOOKUP(J1055,macros!Y:Y,macros!D:D)</f>
        <v>212</v>
      </c>
      <c r="H1055">
        <f>_xlfn.XLOOKUP(J1055,macros!Y:Y,macros!J:J)</f>
        <v>0</v>
      </c>
      <c r="J1055" s="636" t="s">
        <v>669</v>
      </c>
      <c r="K1055">
        <v>10088</v>
      </c>
    </row>
    <row r="1056" spans="1:11">
      <c r="A1056">
        <v>70005</v>
      </c>
      <c r="B1056" s="46" t="str">
        <f t="shared" si="36"/>
        <v>BP.VM.00011-10088</v>
      </c>
      <c r="C1056">
        <f t="shared" si="35"/>
        <v>0</v>
      </c>
      <c r="D1056">
        <v>70005</v>
      </c>
      <c r="E1056">
        <f>_xlfn.XLOOKUP(J1056,macros!Y:Y,macros!D:D)</f>
        <v>233</v>
      </c>
      <c r="H1056">
        <f>_xlfn.XLOOKUP(J1056,macros!Y:Y,macros!J:J)</f>
        <v>0</v>
      </c>
      <c r="J1056" s="636" t="s">
        <v>671</v>
      </c>
      <c r="K1056">
        <v>10088</v>
      </c>
    </row>
    <row r="1057" spans="1:11">
      <c r="A1057">
        <v>70005</v>
      </c>
      <c r="B1057" s="46" t="str">
        <f t="shared" si="36"/>
        <v>BP.VM.00012-10088</v>
      </c>
      <c r="C1057">
        <f t="shared" si="35"/>
        <v>0</v>
      </c>
      <c r="D1057">
        <v>70005</v>
      </c>
      <c r="E1057">
        <f>_xlfn.XLOOKUP(J1057,macros!Y:Y,macros!D:D)</f>
        <v>177</v>
      </c>
      <c r="H1057">
        <f>_xlfn.XLOOKUP(J1057,macros!Y:Y,macros!J:J)</f>
        <v>0</v>
      </c>
      <c r="J1057" s="636" t="s">
        <v>673</v>
      </c>
      <c r="K1057">
        <v>10088</v>
      </c>
    </row>
    <row r="1058" spans="1:11">
      <c r="A1058">
        <v>70005</v>
      </c>
      <c r="B1058" s="46" t="str">
        <f t="shared" si="36"/>
        <v>BP.VM.00013-10088</v>
      </c>
      <c r="C1058">
        <f t="shared" si="35"/>
        <v>0</v>
      </c>
      <c r="D1058">
        <v>70005</v>
      </c>
      <c r="E1058">
        <f>_xlfn.XLOOKUP(J1058,macros!Y:Y,macros!D:D)</f>
        <v>175</v>
      </c>
      <c r="H1058">
        <f>_xlfn.XLOOKUP(J1058,macros!Y:Y,macros!J:J)</f>
        <v>0</v>
      </c>
      <c r="J1058" s="636" t="s">
        <v>675</v>
      </c>
      <c r="K1058">
        <v>10088</v>
      </c>
    </row>
    <row r="1059" spans="1:11">
      <c r="A1059">
        <v>70005</v>
      </c>
      <c r="B1059" s="46" t="str">
        <f t="shared" si="36"/>
        <v>BP.VM.00014-10088</v>
      </c>
      <c r="C1059">
        <f t="shared" si="35"/>
        <v>0</v>
      </c>
      <c r="D1059">
        <v>70005</v>
      </c>
      <c r="E1059">
        <f>_xlfn.XLOOKUP(J1059,macros!Y:Y,macros!D:D)</f>
        <v>177</v>
      </c>
      <c r="H1059">
        <f>_xlfn.XLOOKUP(J1059,macros!Y:Y,macros!J:J)</f>
        <v>0</v>
      </c>
      <c r="J1059" s="636" t="s">
        <v>677</v>
      </c>
      <c r="K1059">
        <v>10088</v>
      </c>
    </row>
    <row r="1060" spans="1:11">
      <c r="A1060">
        <v>70005</v>
      </c>
      <c r="B1060" s="46" t="str">
        <f t="shared" si="36"/>
        <v>BP.VM.00015-10129</v>
      </c>
      <c r="C1060">
        <f t="shared" si="35"/>
        <v>0</v>
      </c>
      <c r="D1060">
        <v>70005</v>
      </c>
      <c r="E1060">
        <f>_xlfn.XLOOKUP(J1060,macros!Y:Y,macros!D:D)</f>
        <v>216</v>
      </c>
      <c r="H1060">
        <f>_xlfn.XLOOKUP(J1060,macros!Y:Y,macros!J:J)</f>
        <v>0</v>
      </c>
      <c r="J1060" s="636" t="s">
        <v>695</v>
      </c>
      <c r="K1060">
        <v>10129</v>
      </c>
    </row>
    <row r="1061" spans="1:11">
      <c r="A1061">
        <v>70005</v>
      </c>
      <c r="B1061" s="46" t="str">
        <f t="shared" si="36"/>
        <v>BP.VM.00016-10129</v>
      </c>
      <c r="C1061">
        <f t="shared" si="35"/>
        <v>0</v>
      </c>
      <c r="D1061">
        <v>70005</v>
      </c>
      <c r="E1061">
        <f>_xlfn.XLOOKUP(J1061,macros!Y:Y,macros!D:D)</f>
        <v>282</v>
      </c>
      <c r="H1061">
        <f>_xlfn.XLOOKUP(J1061,macros!Y:Y,macros!J:J)</f>
        <v>0</v>
      </c>
      <c r="J1061" s="636" t="s">
        <v>696</v>
      </c>
      <c r="K1061">
        <v>10129</v>
      </c>
    </row>
    <row r="1062" spans="1:11">
      <c r="A1062">
        <v>70005</v>
      </c>
      <c r="B1062" s="46" t="str">
        <f t="shared" si="36"/>
        <v>BP.VM.00017-10129</v>
      </c>
      <c r="C1062">
        <f t="shared" si="35"/>
        <v>0</v>
      </c>
      <c r="D1062">
        <v>70005</v>
      </c>
      <c r="E1062">
        <f>_xlfn.XLOOKUP(J1062,macros!Y:Y,macros!D:D)</f>
        <v>320</v>
      </c>
      <c r="H1062">
        <f>_xlfn.XLOOKUP(J1062,macros!Y:Y,macros!J:J)</f>
        <v>0</v>
      </c>
      <c r="J1062" s="636" t="s">
        <v>697</v>
      </c>
      <c r="K1062">
        <v>10129</v>
      </c>
    </row>
    <row r="1063" spans="1:11">
      <c r="A1063">
        <v>70005</v>
      </c>
      <c r="B1063" s="46" t="str">
        <f t="shared" si="36"/>
        <v>BP.VM.00018-10129</v>
      </c>
      <c r="C1063">
        <f t="shared" si="35"/>
        <v>0</v>
      </c>
      <c r="D1063">
        <v>70005</v>
      </c>
      <c r="E1063">
        <f>_xlfn.XLOOKUP(J1063,macros!Y:Y,macros!D:D)</f>
        <v>229</v>
      </c>
      <c r="H1063">
        <f>_xlfn.XLOOKUP(J1063,macros!Y:Y,macros!J:J)</f>
        <v>0</v>
      </c>
      <c r="J1063" s="636" t="s">
        <v>698</v>
      </c>
      <c r="K1063">
        <v>10129</v>
      </c>
    </row>
    <row r="1064" spans="1:11">
      <c r="A1064">
        <v>70005</v>
      </c>
      <c r="B1064" s="46" t="str">
        <f t="shared" si="36"/>
        <v>BP.VM.00019-10129</v>
      </c>
      <c r="C1064">
        <f t="shared" si="35"/>
        <v>0</v>
      </c>
      <c r="D1064">
        <v>70005</v>
      </c>
      <c r="E1064">
        <f>_xlfn.XLOOKUP(J1064,macros!Y:Y,macros!D:D)</f>
        <v>232</v>
      </c>
      <c r="H1064">
        <f>_xlfn.XLOOKUP(J1064,macros!Y:Y,macros!J:J)</f>
        <v>0</v>
      </c>
      <c r="J1064" s="636" t="s">
        <v>699</v>
      </c>
      <c r="K1064">
        <v>10129</v>
      </c>
    </row>
    <row r="1065" spans="1:11">
      <c r="A1065">
        <v>70005</v>
      </c>
      <c r="B1065" s="46" t="str">
        <f t="shared" si="36"/>
        <v>BP.VM.00020-10129</v>
      </c>
      <c r="C1065">
        <f t="shared" si="35"/>
        <v>0</v>
      </c>
      <c r="D1065">
        <v>70005</v>
      </c>
      <c r="E1065">
        <f>_xlfn.XLOOKUP(J1065,macros!Y:Y,macros!D:D)</f>
        <v>270</v>
      </c>
      <c r="H1065">
        <f>_xlfn.XLOOKUP(J1065,macros!Y:Y,macros!J:J)</f>
        <v>0</v>
      </c>
      <c r="J1065" s="636" t="s">
        <v>700</v>
      </c>
      <c r="K1065">
        <v>10129</v>
      </c>
    </row>
    <row r="1066" spans="1:11">
      <c r="A1066">
        <v>70005</v>
      </c>
      <c r="B1066" s="46" t="str">
        <f t="shared" si="36"/>
        <v>BP.VM.00021-10129</v>
      </c>
      <c r="C1066">
        <f t="shared" si="35"/>
        <v>0</v>
      </c>
      <c r="D1066">
        <v>70005</v>
      </c>
      <c r="E1066">
        <f>_xlfn.XLOOKUP(J1066,macros!Y:Y,macros!D:D)</f>
        <v>222</v>
      </c>
      <c r="H1066">
        <f>_xlfn.XLOOKUP(J1066,macros!Y:Y,macros!J:J)</f>
        <v>0</v>
      </c>
      <c r="J1066" s="636" t="s">
        <v>701</v>
      </c>
      <c r="K1066">
        <v>10129</v>
      </c>
    </row>
    <row r="1067" spans="1:11">
      <c r="A1067">
        <v>70005</v>
      </c>
      <c r="B1067" s="46" t="str">
        <f t="shared" si="36"/>
        <v>BP.VM.00022-10129</v>
      </c>
      <c r="C1067">
        <f t="shared" si="35"/>
        <v>0</v>
      </c>
      <c r="D1067">
        <v>70005</v>
      </c>
      <c r="E1067">
        <f>_xlfn.XLOOKUP(J1067,macros!Y:Y,macros!D:D)</f>
        <v>216</v>
      </c>
      <c r="H1067">
        <f>_xlfn.XLOOKUP(J1067,macros!Y:Y,macros!J:J)</f>
        <v>0</v>
      </c>
      <c r="J1067" s="636" t="s">
        <v>702</v>
      </c>
      <c r="K1067">
        <v>10129</v>
      </c>
    </row>
    <row r="1068" spans="1:11">
      <c r="A1068">
        <v>70005</v>
      </c>
      <c r="B1068" s="46" t="str">
        <f t="shared" si="36"/>
        <v>BP.VM.00023-10129</v>
      </c>
      <c r="C1068">
        <f t="shared" si="35"/>
        <v>0</v>
      </c>
      <c r="D1068">
        <v>70005</v>
      </c>
      <c r="E1068">
        <f>_xlfn.XLOOKUP(J1068,macros!Y:Y,macros!D:D)</f>
        <v>241</v>
      </c>
      <c r="H1068">
        <f>_xlfn.XLOOKUP(J1068,macros!Y:Y,macros!J:J)</f>
        <v>0</v>
      </c>
      <c r="J1068" s="636" t="s">
        <v>703</v>
      </c>
      <c r="K1068">
        <v>10129</v>
      </c>
    </row>
    <row r="1069" spans="1:11">
      <c r="A1069">
        <v>70005</v>
      </c>
      <c r="B1069" s="46" t="str">
        <f t="shared" si="36"/>
        <v>BP.VM.00024-10129</v>
      </c>
      <c r="C1069">
        <f t="shared" si="35"/>
        <v>0</v>
      </c>
      <c r="D1069">
        <v>70005</v>
      </c>
      <c r="E1069">
        <f>_xlfn.XLOOKUP(J1069,macros!Y:Y,macros!D:D)</f>
        <v>265</v>
      </c>
      <c r="H1069">
        <f>_xlfn.XLOOKUP(J1069,macros!Y:Y,macros!J:J)</f>
        <v>0</v>
      </c>
      <c r="J1069" s="636" t="s">
        <v>704</v>
      </c>
      <c r="K1069">
        <v>10129</v>
      </c>
    </row>
    <row r="1070" spans="1:11">
      <c r="A1070">
        <v>70005</v>
      </c>
      <c r="B1070" s="46" t="str">
        <f t="shared" si="36"/>
        <v>BP.VM.00025-10129</v>
      </c>
      <c r="C1070">
        <f t="shared" si="35"/>
        <v>0</v>
      </c>
      <c r="D1070">
        <v>70005</v>
      </c>
      <c r="E1070">
        <f>_xlfn.XLOOKUP(J1070,macros!Y:Y,macros!D:D)</f>
        <v>299</v>
      </c>
      <c r="H1070">
        <f>_xlfn.XLOOKUP(J1070,macros!Y:Y,macros!J:J)</f>
        <v>0</v>
      </c>
      <c r="J1070" s="636" t="s">
        <v>705</v>
      </c>
      <c r="K1070">
        <v>10129</v>
      </c>
    </row>
    <row r="1071" spans="1:11">
      <c r="A1071">
        <v>70005</v>
      </c>
      <c r="B1071" s="46" t="str">
        <f t="shared" si="36"/>
        <v>BP.VM.00026-10129</v>
      </c>
      <c r="C1071">
        <f t="shared" si="35"/>
        <v>0</v>
      </c>
      <c r="D1071">
        <v>70005</v>
      </c>
      <c r="E1071">
        <f>_xlfn.XLOOKUP(J1071,macros!Y:Y,macros!D:D)</f>
        <v>224</v>
      </c>
      <c r="H1071">
        <f>_xlfn.XLOOKUP(J1071,macros!Y:Y,macros!J:J)</f>
        <v>0</v>
      </c>
      <c r="J1071" s="636" t="s">
        <v>706</v>
      </c>
      <c r="K1071">
        <v>10129</v>
      </c>
    </row>
    <row r="1072" spans="1:11">
      <c r="A1072">
        <v>70005</v>
      </c>
      <c r="B1072" s="46" t="str">
        <f t="shared" si="36"/>
        <v>BP.VM.00027-10129</v>
      </c>
      <c r="C1072">
        <f t="shared" si="35"/>
        <v>0</v>
      </c>
      <c r="D1072">
        <v>70005</v>
      </c>
      <c r="E1072">
        <f>_xlfn.XLOOKUP(J1072,macros!Y:Y,macros!D:D)</f>
        <v>222</v>
      </c>
      <c r="H1072">
        <f>_xlfn.XLOOKUP(J1072,macros!Y:Y,macros!J:J)</f>
        <v>0</v>
      </c>
      <c r="J1072" s="636" t="s">
        <v>707</v>
      </c>
      <c r="K1072">
        <v>10129</v>
      </c>
    </row>
    <row r="1073" spans="1:11">
      <c r="A1073">
        <v>70005</v>
      </c>
      <c r="B1073" s="46" t="str">
        <f t="shared" si="36"/>
        <v>BP.VM.00028-10129</v>
      </c>
      <c r="C1073">
        <f t="shared" si="35"/>
        <v>0</v>
      </c>
      <c r="D1073">
        <v>70005</v>
      </c>
      <c r="E1073">
        <f>_xlfn.XLOOKUP(J1073,macros!Y:Y,macros!D:D)</f>
        <v>225</v>
      </c>
      <c r="H1073">
        <f>_xlfn.XLOOKUP(J1073,macros!Y:Y,macros!J:J)</f>
        <v>0</v>
      </c>
      <c r="J1073" s="636" t="s">
        <v>708</v>
      </c>
      <c r="K1073">
        <v>10129</v>
      </c>
    </row>
    <row r="1074" spans="1:11">
      <c r="A1074">
        <v>70002</v>
      </c>
      <c r="B1074" s="46" t="str">
        <f t="shared" si="36"/>
        <v>BP.VMOR0001-violet</v>
      </c>
      <c r="C1074">
        <f t="shared" si="35"/>
        <v>0</v>
      </c>
      <c r="D1074">
        <v>70002</v>
      </c>
      <c r="E1074" t="e">
        <f>_xlfn.XLOOKUP(J1074,macros!Y:Y,macros!D:D)</f>
        <v>#N/A</v>
      </c>
      <c r="H1074">
        <f>IF(ISNUMBER(_xlfn.XLOOKUP(J1074,macros!Y:Y,macros!J:J)),_xlfn.XLOOKUP(J1074,macros!Y:Y,macros!J:J),0)+IF(ISNUMBER('sets &amp; selections ( - 10%)'!$K$37),'sets &amp; selections ( - 10%)'!$K$37,0)</f>
        <v>0</v>
      </c>
      <c r="J1074" s="636" t="s">
        <v>1230</v>
      </c>
      <c r="K1074" t="s">
        <v>1231</v>
      </c>
    </row>
    <row r="1075" spans="1:11">
      <c r="A1075">
        <v>70002</v>
      </c>
      <c r="B1075" s="46" t="str">
        <f t="shared" si="36"/>
        <v>BP.VMOR0002-violet</v>
      </c>
      <c r="C1075">
        <f t="shared" si="35"/>
        <v>0</v>
      </c>
      <c r="D1075">
        <v>70002</v>
      </c>
      <c r="E1075" t="e">
        <f>_xlfn.XLOOKUP(J1075,macros!Y:Y,macros!D:D)</f>
        <v>#N/A</v>
      </c>
      <c r="H1075">
        <f>IF(ISNUMBER(_xlfn.XLOOKUP(J1075,macros!Y:Y,macros!J:J)),_xlfn.XLOOKUP(J1075,macros!Y:Y,macros!J:J),0)+IF(ISNUMBER('sets &amp; selections ( - 10%)'!$K$37),'sets &amp; selections ( - 10%)'!$K$37,0)</f>
        <v>0</v>
      </c>
      <c r="J1075" s="636" t="s">
        <v>1232</v>
      </c>
      <c r="K1075" t="s">
        <v>1231</v>
      </c>
    </row>
    <row r="1076" spans="1:11">
      <c r="A1076">
        <v>70002</v>
      </c>
      <c r="B1076" s="46" t="str">
        <f t="shared" si="36"/>
        <v>BP.VMOR0003-violet</v>
      </c>
      <c r="C1076">
        <f t="shared" si="35"/>
        <v>0</v>
      </c>
      <c r="D1076">
        <v>70002</v>
      </c>
      <c r="E1076" t="e">
        <f>_xlfn.XLOOKUP(J1076,macros!Y:Y,macros!D:D)</f>
        <v>#N/A</v>
      </c>
      <c r="H1076">
        <f>IF(ISNUMBER(_xlfn.XLOOKUP(J1076,macros!Y:Y,macros!J:J)),_xlfn.XLOOKUP(J1076,macros!Y:Y,macros!J:J),0)+IF(ISNUMBER('sets &amp; selections ( - 10%)'!$K$37),'sets &amp; selections ( - 10%)'!$K$37,0)</f>
        <v>0</v>
      </c>
      <c r="J1076" s="636" t="s">
        <v>1233</v>
      </c>
      <c r="K1076" t="s">
        <v>1231</v>
      </c>
    </row>
    <row r="1077" spans="1:11">
      <c r="A1077">
        <v>70002</v>
      </c>
      <c r="B1077" s="46" t="str">
        <f t="shared" si="36"/>
        <v>BP.VMOR0004-violet</v>
      </c>
      <c r="C1077">
        <f t="shared" si="35"/>
        <v>0</v>
      </c>
      <c r="D1077">
        <v>70002</v>
      </c>
      <c r="E1077" t="e">
        <f>_xlfn.XLOOKUP(J1077,macros!Y:Y,macros!D:D)</f>
        <v>#N/A</v>
      </c>
      <c r="H1077">
        <f>IF(ISNUMBER(_xlfn.XLOOKUP(J1077,macros!Y:Y,macros!J:J)),_xlfn.XLOOKUP(J1077,macros!Y:Y,macros!J:J),0)+IF(ISNUMBER('sets &amp; selections ( - 10%)'!$K$37),'sets &amp; selections ( - 10%)'!$K$37,0)</f>
        <v>0</v>
      </c>
      <c r="J1077" s="636" t="s">
        <v>1234</v>
      </c>
      <c r="K1077" t="s">
        <v>1231</v>
      </c>
    </row>
    <row r="1078" spans="1:11">
      <c r="A1078">
        <v>70002</v>
      </c>
      <c r="B1078" s="46" t="str">
        <f t="shared" si="36"/>
        <v>BP.VMOR0005-violet</v>
      </c>
      <c r="C1078">
        <f t="shared" si="35"/>
        <v>0</v>
      </c>
      <c r="D1078">
        <v>70002</v>
      </c>
      <c r="E1078" t="e">
        <f>_xlfn.XLOOKUP(J1078,macros!Y:Y,macros!D:D)</f>
        <v>#N/A</v>
      </c>
      <c r="H1078">
        <f>IF(ISNUMBER(_xlfn.XLOOKUP(J1078,macros!Y:Y,macros!J:J)),_xlfn.XLOOKUP(J1078,macros!Y:Y,macros!J:J),0)+IF(ISNUMBER('sets &amp; selections ( - 10%)'!$K$37),'sets &amp; selections ( - 10%)'!$K$37,0)</f>
        <v>0</v>
      </c>
      <c r="J1078" s="636" t="s">
        <v>1235</v>
      </c>
      <c r="K1078" t="s">
        <v>1231</v>
      </c>
    </row>
    <row r="1079" spans="1:11">
      <c r="A1079">
        <v>70002</v>
      </c>
      <c r="B1079" s="46" t="str">
        <f t="shared" si="36"/>
        <v>BP.VMOR0006-violet</v>
      </c>
      <c r="C1079">
        <f t="shared" si="35"/>
        <v>0</v>
      </c>
      <c r="D1079">
        <v>70002</v>
      </c>
      <c r="E1079" t="e">
        <f>_xlfn.XLOOKUP(J1079,macros!Y:Y,macros!D:D)</f>
        <v>#N/A</v>
      </c>
      <c r="H1079">
        <f>IF(ISNUMBER(_xlfn.XLOOKUP(J1079,macros!Y:Y,macros!J:J)),_xlfn.XLOOKUP(J1079,macros!Y:Y,macros!J:J),0)+IF(ISNUMBER('sets &amp; selections ( - 10%)'!$K$37),'sets &amp; selections ( - 10%)'!$K$37,0)</f>
        <v>0</v>
      </c>
      <c r="J1079" s="636" t="s">
        <v>1236</v>
      </c>
      <c r="K1079" t="s">
        <v>1231</v>
      </c>
    </row>
    <row r="1080" spans="1:11">
      <c r="A1080">
        <v>70002</v>
      </c>
      <c r="B1080" s="46" t="str">
        <f t="shared" si="36"/>
        <v>BP.VMOR0007-violet</v>
      </c>
      <c r="C1080">
        <f t="shared" si="35"/>
        <v>0</v>
      </c>
      <c r="D1080">
        <v>70002</v>
      </c>
      <c r="E1080" t="e">
        <f>_xlfn.XLOOKUP(J1080,macros!Y:Y,macros!D:D)</f>
        <v>#N/A</v>
      </c>
      <c r="H1080">
        <f>IF(ISNUMBER(_xlfn.XLOOKUP(J1080,macros!Y:Y,macros!J:J)),_xlfn.XLOOKUP(J1080,macros!Y:Y,macros!J:J),0)+IF(ISNUMBER('sets &amp; selections ( - 10%)'!$K$37),'sets &amp; selections ( - 10%)'!$K$37,0)</f>
        <v>0</v>
      </c>
      <c r="J1080" s="636" t="s">
        <v>1237</v>
      </c>
      <c r="K1080" t="s">
        <v>1231</v>
      </c>
    </row>
    <row r="1081" spans="1:11">
      <c r="A1081">
        <v>70002</v>
      </c>
      <c r="B1081" s="46" t="str">
        <f t="shared" si="36"/>
        <v>BP.VMOR0008-violet</v>
      </c>
      <c r="C1081">
        <f t="shared" si="35"/>
        <v>0</v>
      </c>
      <c r="D1081">
        <v>70002</v>
      </c>
      <c r="E1081" t="e">
        <f>_xlfn.XLOOKUP(J1081,macros!Y:Y,macros!D:D)</f>
        <v>#N/A</v>
      </c>
      <c r="H1081">
        <f>IF(ISNUMBER(_xlfn.XLOOKUP(J1081,macros!Y:Y,macros!J:J)),_xlfn.XLOOKUP(J1081,macros!Y:Y,macros!J:J),0)+IF(ISNUMBER('sets &amp; selections ( - 10%)'!$K$37),'sets &amp; selections ( - 10%)'!$K$37,0)</f>
        <v>0</v>
      </c>
      <c r="J1081" s="636" t="s">
        <v>1238</v>
      </c>
      <c r="K1081" t="s">
        <v>1231</v>
      </c>
    </row>
    <row r="1082" spans="1:11">
      <c r="A1082">
        <v>70002</v>
      </c>
      <c r="B1082" s="46" t="str">
        <f t="shared" si="36"/>
        <v>BP.VMOR0009-violet</v>
      </c>
      <c r="C1082">
        <f t="shared" si="35"/>
        <v>0</v>
      </c>
      <c r="D1082">
        <v>70002</v>
      </c>
      <c r="E1082" t="e">
        <f>_xlfn.XLOOKUP(J1082,macros!Y:Y,macros!D:D)</f>
        <v>#N/A</v>
      </c>
      <c r="H1082">
        <f>IF(ISNUMBER(_xlfn.XLOOKUP(J1082,macros!Y:Y,macros!J:J)),_xlfn.XLOOKUP(J1082,macros!Y:Y,macros!J:J),0)+IF(ISNUMBER('sets &amp; selections ( - 10%)'!$K$37),'sets &amp; selections ( - 10%)'!$K$37,0)</f>
        <v>0</v>
      </c>
      <c r="J1082" s="636" t="s">
        <v>1239</v>
      </c>
      <c r="K1082" t="s">
        <v>1231</v>
      </c>
    </row>
    <row r="1083" spans="1:11">
      <c r="A1083">
        <v>70002</v>
      </c>
      <c r="B1083" s="46" t="str">
        <f t="shared" si="36"/>
        <v>BP.VMOR0010-violet</v>
      </c>
      <c r="C1083">
        <f t="shared" si="35"/>
        <v>0</v>
      </c>
      <c r="D1083">
        <v>70002</v>
      </c>
      <c r="E1083" t="e">
        <f>_xlfn.XLOOKUP(J1083,macros!Y:Y,macros!D:D)</f>
        <v>#N/A</v>
      </c>
      <c r="H1083">
        <f>IF(ISNUMBER(_xlfn.XLOOKUP(J1083,macros!Y:Y,macros!J:J)),_xlfn.XLOOKUP(J1083,macros!Y:Y,macros!J:J),0)+IF(ISNUMBER('sets &amp; selections ( - 10%)'!$K$37),'sets &amp; selections ( - 10%)'!$K$37,0)</f>
        <v>0</v>
      </c>
      <c r="J1083" s="636" t="s">
        <v>1240</v>
      </c>
      <c r="K1083" t="s">
        <v>1231</v>
      </c>
    </row>
    <row r="1084" spans="1:11">
      <c r="A1084">
        <v>70002</v>
      </c>
      <c r="B1084" s="46" t="str">
        <f t="shared" si="36"/>
        <v>BP.VMOR0011-violet</v>
      </c>
      <c r="C1084">
        <f t="shared" si="35"/>
        <v>0</v>
      </c>
      <c r="D1084">
        <v>70002</v>
      </c>
      <c r="E1084" t="e">
        <f>_xlfn.XLOOKUP(J1084,macros!Y:Y,macros!D:D)</f>
        <v>#N/A</v>
      </c>
      <c r="H1084">
        <f>IF(ISNUMBER(_xlfn.XLOOKUP(J1084,macros!Y:Y,macros!J:J)),_xlfn.XLOOKUP(J1084,macros!Y:Y,macros!J:J),0)+IF(ISNUMBER('sets &amp; selections ( - 10%)'!$K$37),'sets &amp; selections ( - 10%)'!$K$37,0)</f>
        <v>0</v>
      </c>
      <c r="J1084" s="636" t="s">
        <v>1241</v>
      </c>
      <c r="K1084" t="s">
        <v>1231</v>
      </c>
    </row>
    <row r="1085" spans="1:11">
      <c r="A1085">
        <v>70002</v>
      </c>
      <c r="B1085" s="46" t="str">
        <f t="shared" si="36"/>
        <v>BP.VMOR0012-violet</v>
      </c>
      <c r="C1085">
        <f t="shared" si="35"/>
        <v>0</v>
      </c>
      <c r="D1085">
        <v>70002</v>
      </c>
      <c r="E1085" t="e">
        <f>_xlfn.XLOOKUP(J1085,macros!Y:Y,macros!D:D)</f>
        <v>#N/A</v>
      </c>
      <c r="H1085">
        <f>IF(ISNUMBER(_xlfn.XLOOKUP(J1085,macros!Y:Y,macros!J:J)),_xlfn.XLOOKUP(J1085,macros!Y:Y,macros!J:J),0)+IF(ISNUMBER('sets &amp; selections ( - 10%)'!$K$37),'sets &amp; selections ( - 10%)'!$K$37,0)</f>
        <v>0</v>
      </c>
      <c r="J1085" s="636" t="s">
        <v>1242</v>
      </c>
      <c r="K1085" t="s">
        <v>1231</v>
      </c>
    </row>
    <row r="1086" spans="1:11">
      <c r="A1086">
        <v>70005</v>
      </c>
      <c r="B1086" s="46" t="str">
        <f t="shared" si="36"/>
        <v>BP.VM.00001-10089</v>
      </c>
      <c r="C1086">
        <f t="shared" si="35"/>
        <v>0</v>
      </c>
      <c r="D1086">
        <v>70005</v>
      </c>
      <c r="E1086">
        <f>_xlfn.XLOOKUP(J1086,macros!Y:Y,macros!D:D)</f>
        <v>169</v>
      </c>
      <c r="H1086">
        <f>_xlfn.XLOOKUP(J1086,macros!Y:Y,macros!K:K)</f>
        <v>0</v>
      </c>
      <c r="J1086" s="636" t="s">
        <v>651</v>
      </c>
      <c r="K1086">
        <v>10089</v>
      </c>
    </row>
    <row r="1087" spans="1:11">
      <c r="A1087">
        <v>70005</v>
      </c>
      <c r="B1087" s="46" t="str">
        <f t="shared" si="36"/>
        <v>BP.VM.00002-10089</v>
      </c>
      <c r="C1087">
        <f t="shared" si="35"/>
        <v>0</v>
      </c>
      <c r="D1087">
        <v>70005</v>
      </c>
      <c r="E1087">
        <f>_xlfn.XLOOKUP(J1087,macros!Y:Y,macros!D:D)</f>
        <v>222</v>
      </c>
      <c r="H1087">
        <f>_xlfn.XLOOKUP(J1087,macros!Y:Y,macros!K:K)</f>
        <v>0</v>
      </c>
      <c r="J1087" s="636" t="s">
        <v>653</v>
      </c>
      <c r="K1087">
        <v>10089</v>
      </c>
    </row>
    <row r="1088" spans="1:11">
      <c r="A1088">
        <v>70005</v>
      </c>
      <c r="B1088" s="46" t="str">
        <f t="shared" si="36"/>
        <v>BP.VM.00003-10089</v>
      </c>
      <c r="C1088">
        <f t="shared" si="35"/>
        <v>0</v>
      </c>
      <c r="D1088">
        <v>70005</v>
      </c>
      <c r="E1088">
        <f>_xlfn.XLOOKUP(J1088,macros!Y:Y,macros!D:D)</f>
        <v>247</v>
      </c>
      <c r="H1088">
        <f>_xlfn.XLOOKUP(J1088,macros!Y:Y,macros!K:K)</f>
        <v>0</v>
      </c>
      <c r="J1088" s="636" t="s">
        <v>655</v>
      </c>
      <c r="K1088">
        <v>10089</v>
      </c>
    </row>
    <row r="1089" spans="1:11">
      <c r="A1089">
        <v>70005</v>
      </c>
      <c r="B1089" s="46" t="str">
        <f t="shared" si="36"/>
        <v>BP.VM.00004-10089</v>
      </c>
      <c r="C1089">
        <f t="shared" si="35"/>
        <v>0</v>
      </c>
      <c r="D1089">
        <v>70005</v>
      </c>
      <c r="E1089">
        <f>_xlfn.XLOOKUP(J1089,macros!Y:Y,macros!D:D)</f>
        <v>181</v>
      </c>
      <c r="H1089">
        <f>_xlfn.XLOOKUP(J1089,macros!Y:Y,macros!K:K)</f>
        <v>0</v>
      </c>
      <c r="J1089" s="636" t="s">
        <v>657</v>
      </c>
      <c r="K1089">
        <v>10089</v>
      </c>
    </row>
    <row r="1090" spans="1:11">
      <c r="A1090">
        <v>70005</v>
      </c>
      <c r="B1090" s="46" t="str">
        <f t="shared" si="36"/>
        <v>BP.VM.00005-10089</v>
      </c>
      <c r="C1090">
        <f t="shared" ref="C1090:C1153" si="37">SUM(G1090:H1090)</f>
        <v>0</v>
      </c>
      <c r="D1090">
        <v>70005</v>
      </c>
      <c r="E1090">
        <f>_xlfn.XLOOKUP(J1090,macros!Y:Y,macros!D:D)</f>
        <v>183</v>
      </c>
      <c r="H1090">
        <f>_xlfn.XLOOKUP(J1090,macros!Y:Y,macros!K:K)</f>
        <v>0</v>
      </c>
      <c r="J1090" s="636" t="s">
        <v>659</v>
      </c>
      <c r="K1090">
        <v>10089</v>
      </c>
    </row>
    <row r="1091" spans="1:11">
      <c r="A1091">
        <v>70005</v>
      </c>
      <c r="B1091" s="46" t="str">
        <f t="shared" si="36"/>
        <v>BP.VM.00006-10089</v>
      </c>
      <c r="C1091">
        <f t="shared" si="37"/>
        <v>0</v>
      </c>
      <c r="D1091">
        <v>70005</v>
      </c>
      <c r="E1091">
        <f>_xlfn.XLOOKUP(J1091,macros!Y:Y,macros!D:D)</f>
        <v>214</v>
      </c>
      <c r="H1091">
        <f>_xlfn.XLOOKUP(J1091,macros!Y:Y,macros!K:K)</f>
        <v>0</v>
      </c>
      <c r="J1091" s="636" t="s">
        <v>661</v>
      </c>
      <c r="K1091">
        <v>10089</v>
      </c>
    </row>
    <row r="1092" spans="1:11">
      <c r="A1092">
        <v>70005</v>
      </c>
      <c r="B1092" s="46" t="str">
        <f t="shared" si="36"/>
        <v>BP.VM.00007-10089</v>
      </c>
      <c r="C1092">
        <f t="shared" si="37"/>
        <v>0</v>
      </c>
      <c r="D1092">
        <v>70005</v>
      </c>
      <c r="E1092">
        <f>_xlfn.XLOOKUP(J1092,macros!Y:Y,macros!D:D)</f>
        <v>176</v>
      </c>
      <c r="H1092">
        <f>_xlfn.XLOOKUP(J1092,macros!Y:Y,macros!K:K)</f>
        <v>0</v>
      </c>
      <c r="J1092" s="636" t="s">
        <v>663</v>
      </c>
      <c r="K1092">
        <v>10089</v>
      </c>
    </row>
    <row r="1093" spans="1:11">
      <c r="A1093">
        <v>70005</v>
      </c>
      <c r="B1093" s="46" t="str">
        <f t="shared" si="36"/>
        <v>BP.VM.00008-10089</v>
      </c>
      <c r="C1093">
        <f t="shared" si="37"/>
        <v>0</v>
      </c>
      <c r="D1093">
        <v>70005</v>
      </c>
      <c r="E1093">
        <f>_xlfn.XLOOKUP(J1093,macros!Y:Y,macros!D:D)</f>
        <v>173</v>
      </c>
      <c r="H1093">
        <f>_xlfn.XLOOKUP(J1093,macros!Y:Y,macros!K:K)</f>
        <v>0</v>
      </c>
      <c r="J1093" s="636" t="s">
        <v>665</v>
      </c>
      <c r="K1093">
        <v>10089</v>
      </c>
    </row>
    <row r="1094" spans="1:11">
      <c r="A1094">
        <v>70005</v>
      </c>
      <c r="B1094" s="46" t="str">
        <f t="shared" si="36"/>
        <v>BP.VM.00009-10089</v>
      </c>
      <c r="C1094">
        <f t="shared" si="37"/>
        <v>0</v>
      </c>
      <c r="D1094">
        <v>70005</v>
      </c>
      <c r="E1094">
        <f>_xlfn.XLOOKUP(J1094,macros!Y:Y,macros!D:D)</f>
        <v>196</v>
      </c>
      <c r="H1094">
        <f>_xlfn.XLOOKUP(J1094,macros!Y:Y,macros!K:K)</f>
        <v>0</v>
      </c>
      <c r="J1094" s="636" t="s">
        <v>667</v>
      </c>
      <c r="K1094">
        <v>10089</v>
      </c>
    </row>
    <row r="1095" spans="1:11">
      <c r="A1095">
        <v>70005</v>
      </c>
      <c r="B1095" s="46" t="str">
        <f t="shared" si="36"/>
        <v>BP.VM.00010-10089</v>
      </c>
      <c r="C1095">
        <f t="shared" si="37"/>
        <v>0</v>
      </c>
      <c r="D1095">
        <v>70005</v>
      </c>
      <c r="E1095">
        <f>_xlfn.XLOOKUP(J1095,macros!Y:Y,macros!D:D)</f>
        <v>212</v>
      </c>
      <c r="H1095">
        <f>_xlfn.XLOOKUP(J1095,macros!Y:Y,macros!K:K)</f>
        <v>0</v>
      </c>
      <c r="J1095" s="636" t="s">
        <v>669</v>
      </c>
      <c r="K1095">
        <v>10089</v>
      </c>
    </row>
    <row r="1096" spans="1:11">
      <c r="A1096">
        <v>70005</v>
      </c>
      <c r="B1096" s="46" t="str">
        <f t="shared" si="36"/>
        <v>BP.VM.00011-10089</v>
      </c>
      <c r="C1096">
        <f t="shared" si="37"/>
        <v>0</v>
      </c>
      <c r="D1096">
        <v>70005</v>
      </c>
      <c r="E1096">
        <f>_xlfn.XLOOKUP(J1096,macros!Y:Y,macros!D:D)</f>
        <v>233</v>
      </c>
      <c r="H1096">
        <f>_xlfn.XLOOKUP(J1096,macros!Y:Y,macros!K:K)</f>
        <v>0</v>
      </c>
      <c r="J1096" s="636" t="s">
        <v>671</v>
      </c>
      <c r="K1096">
        <v>10089</v>
      </c>
    </row>
    <row r="1097" spans="1:11">
      <c r="A1097">
        <v>70005</v>
      </c>
      <c r="B1097" s="46" t="str">
        <f t="shared" si="36"/>
        <v>BP.VM.00012-10089</v>
      </c>
      <c r="C1097">
        <f t="shared" si="37"/>
        <v>0</v>
      </c>
      <c r="D1097">
        <v>70005</v>
      </c>
      <c r="E1097">
        <f>_xlfn.XLOOKUP(J1097,macros!Y:Y,macros!D:D)</f>
        <v>177</v>
      </c>
      <c r="H1097">
        <f>_xlfn.XLOOKUP(J1097,macros!Y:Y,macros!K:K)</f>
        <v>0</v>
      </c>
      <c r="J1097" s="636" t="s">
        <v>673</v>
      </c>
      <c r="K1097">
        <v>10089</v>
      </c>
    </row>
    <row r="1098" spans="1:11">
      <c r="A1098">
        <v>70005</v>
      </c>
      <c r="B1098" s="46" t="str">
        <f t="shared" si="36"/>
        <v>BP.VM.00013-10089</v>
      </c>
      <c r="C1098">
        <f t="shared" si="37"/>
        <v>0</v>
      </c>
      <c r="D1098">
        <v>70005</v>
      </c>
      <c r="E1098">
        <f>_xlfn.XLOOKUP(J1098,macros!Y:Y,macros!D:D)</f>
        <v>175</v>
      </c>
      <c r="H1098">
        <f>_xlfn.XLOOKUP(J1098,macros!Y:Y,macros!K:K)</f>
        <v>0</v>
      </c>
      <c r="J1098" s="636" t="s">
        <v>675</v>
      </c>
      <c r="K1098">
        <v>10089</v>
      </c>
    </row>
    <row r="1099" spans="1:11">
      <c r="A1099">
        <v>70005</v>
      </c>
      <c r="B1099" s="46" t="str">
        <f t="shared" si="36"/>
        <v>BP.VM.00014-10089</v>
      </c>
      <c r="C1099">
        <f t="shared" si="37"/>
        <v>0</v>
      </c>
      <c r="D1099">
        <v>70005</v>
      </c>
      <c r="E1099">
        <f>_xlfn.XLOOKUP(J1099,macros!Y:Y,macros!D:D)</f>
        <v>177</v>
      </c>
      <c r="H1099">
        <f>_xlfn.XLOOKUP(J1099,macros!Y:Y,macros!K:K)</f>
        <v>0</v>
      </c>
      <c r="J1099" s="636" t="s">
        <v>677</v>
      </c>
      <c r="K1099">
        <v>10089</v>
      </c>
    </row>
    <row r="1100" spans="1:11">
      <c r="A1100">
        <v>70005</v>
      </c>
      <c r="B1100" s="46" t="str">
        <f t="shared" si="36"/>
        <v>BP.VM.00015-10130</v>
      </c>
      <c r="C1100">
        <f t="shared" si="37"/>
        <v>0</v>
      </c>
      <c r="D1100">
        <v>70005</v>
      </c>
      <c r="E1100">
        <f>_xlfn.XLOOKUP(J1100,macros!Y:Y,macros!D:D)</f>
        <v>216</v>
      </c>
      <c r="H1100">
        <f>_xlfn.XLOOKUP(J1100,macros!Y:Y,macros!K:K)</f>
        <v>0</v>
      </c>
      <c r="J1100" s="636" t="s">
        <v>695</v>
      </c>
      <c r="K1100">
        <v>10130</v>
      </c>
    </row>
    <row r="1101" spans="1:11">
      <c r="A1101">
        <v>70005</v>
      </c>
      <c r="B1101" s="46" t="str">
        <f t="shared" si="36"/>
        <v>BP.VM.00016-10130</v>
      </c>
      <c r="C1101">
        <f t="shared" si="37"/>
        <v>0</v>
      </c>
      <c r="D1101">
        <v>70005</v>
      </c>
      <c r="E1101">
        <f>_xlfn.XLOOKUP(J1101,macros!Y:Y,macros!D:D)</f>
        <v>282</v>
      </c>
      <c r="H1101">
        <f>_xlfn.XLOOKUP(J1101,macros!Y:Y,macros!K:K)</f>
        <v>0</v>
      </c>
      <c r="J1101" s="636" t="s">
        <v>696</v>
      </c>
      <c r="K1101">
        <v>10130</v>
      </c>
    </row>
    <row r="1102" spans="1:11">
      <c r="A1102">
        <v>70005</v>
      </c>
      <c r="B1102" s="46" t="str">
        <f t="shared" si="36"/>
        <v>BP.VM.00017-10130</v>
      </c>
      <c r="C1102">
        <f t="shared" si="37"/>
        <v>0</v>
      </c>
      <c r="D1102">
        <v>70005</v>
      </c>
      <c r="E1102">
        <f>_xlfn.XLOOKUP(J1102,macros!Y:Y,macros!D:D)</f>
        <v>320</v>
      </c>
      <c r="H1102">
        <f>_xlfn.XLOOKUP(J1102,macros!Y:Y,macros!K:K)</f>
        <v>0</v>
      </c>
      <c r="J1102" s="636" t="s">
        <v>697</v>
      </c>
      <c r="K1102">
        <v>10130</v>
      </c>
    </row>
    <row r="1103" spans="1:11">
      <c r="A1103">
        <v>70005</v>
      </c>
      <c r="B1103" s="46" t="str">
        <f t="shared" si="36"/>
        <v>BP.VM.00018-10130</v>
      </c>
      <c r="C1103">
        <f t="shared" si="37"/>
        <v>0</v>
      </c>
      <c r="D1103">
        <v>70005</v>
      </c>
      <c r="E1103">
        <f>_xlfn.XLOOKUP(J1103,macros!Y:Y,macros!D:D)</f>
        <v>229</v>
      </c>
      <c r="H1103">
        <f>_xlfn.XLOOKUP(J1103,macros!Y:Y,macros!K:K)</f>
        <v>0</v>
      </c>
      <c r="J1103" s="636" t="s">
        <v>698</v>
      </c>
      <c r="K1103">
        <v>10130</v>
      </c>
    </row>
    <row r="1104" spans="1:11">
      <c r="A1104">
        <v>70005</v>
      </c>
      <c r="B1104" s="46" t="str">
        <f t="shared" si="36"/>
        <v>BP.VM.00019-10130</v>
      </c>
      <c r="C1104">
        <f t="shared" si="37"/>
        <v>0</v>
      </c>
      <c r="D1104">
        <v>70005</v>
      </c>
      <c r="E1104">
        <f>_xlfn.XLOOKUP(J1104,macros!Y:Y,macros!D:D)</f>
        <v>232</v>
      </c>
      <c r="H1104">
        <f>_xlfn.XLOOKUP(J1104,macros!Y:Y,macros!K:K)</f>
        <v>0</v>
      </c>
      <c r="J1104" s="636" t="s">
        <v>699</v>
      </c>
      <c r="K1104">
        <v>10130</v>
      </c>
    </row>
    <row r="1105" spans="1:11">
      <c r="A1105">
        <v>70005</v>
      </c>
      <c r="B1105" s="46" t="str">
        <f t="shared" si="36"/>
        <v>BP.VM.00020-10130</v>
      </c>
      <c r="C1105">
        <f t="shared" si="37"/>
        <v>0</v>
      </c>
      <c r="D1105">
        <v>70005</v>
      </c>
      <c r="E1105">
        <f>_xlfn.XLOOKUP(J1105,macros!Y:Y,macros!D:D)</f>
        <v>270</v>
      </c>
      <c r="H1105">
        <f>_xlfn.XLOOKUP(J1105,macros!Y:Y,macros!K:K)</f>
        <v>0</v>
      </c>
      <c r="J1105" s="636" t="s">
        <v>700</v>
      </c>
      <c r="K1105">
        <v>10130</v>
      </c>
    </row>
    <row r="1106" spans="1:11">
      <c r="A1106">
        <v>70005</v>
      </c>
      <c r="B1106" s="46" t="str">
        <f t="shared" ref="B1106:B1169" si="38">J1106&amp;"-"&amp;K1106</f>
        <v>BP.VM.00021-10130</v>
      </c>
      <c r="C1106">
        <f t="shared" si="37"/>
        <v>0</v>
      </c>
      <c r="D1106">
        <v>70005</v>
      </c>
      <c r="E1106">
        <f>_xlfn.XLOOKUP(J1106,macros!Y:Y,macros!D:D)</f>
        <v>222</v>
      </c>
      <c r="H1106">
        <f>_xlfn.XLOOKUP(J1106,macros!Y:Y,macros!K:K)</f>
        <v>0</v>
      </c>
      <c r="J1106" s="636" t="s">
        <v>701</v>
      </c>
      <c r="K1106">
        <v>10130</v>
      </c>
    </row>
    <row r="1107" spans="1:11">
      <c r="A1107">
        <v>70005</v>
      </c>
      <c r="B1107" s="46" t="str">
        <f t="shared" si="38"/>
        <v>BP.VM.00022-10130</v>
      </c>
      <c r="C1107">
        <f t="shared" si="37"/>
        <v>0</v>
      </c>
      <c r="D1107">
        <v>70005</v>
      </c>
      <c r="E1107">
        <f>_xlfn.XLOOKUP(J1107,macros!Y:Y,macros!D:D)</f>
        <v>216</v>
      </c>
      <c r="H1107">
        <f>_xlfn.XLOOKUP(J1107,macros!Y:Y,macros!K:K)</f>
        <v>0</v>
      </c>
      <c r="J1107" s="636" t="s">
        <v>702</v>
      </c>
      <c r="K1107">
        <v>10130</v>
      </c>
    </row>
    <row r="1108" spans="1:11">
      <c r="A1108">
        <v>70005</v>
      </c>
      <c r="B1108" s="46" t="str">
        <f t="shared" si="38"/>
        <v>BP.VM.00023-10130</v>
      </c>
      <c r="C1108">
        <f t="shared" si="37"/>
        <v>0</v>
      </c>
      <c r="D1108">
        <v>70005</v>
      </c>
      <c r="E1108">
        <f>_xlfn.XLOOKUP(J1108,macros!Y:Y,macros!D:D)</f>
        <v>241</v>
      </c>
      <c r="H1108">
        <f>_xlfn.XLOOKUP(J1108,macros!Y:Y,macros!K:K)</f>
        <v>0</v>
      </c>
      <c r="J1108" s="636" t="s">
        <v>703</v>
      </c>
      <c r="K1108">
        <v>10130</v>
      </c>
    </row>
    <row r="1109" spans="1:11">
      <c r="A1109">
        <v>70005</v>
      </c>
      <c r="B1109" s="46" t="str">
        <f t="shared" si="38"/>
        <v>BP.VM.00024-10130</v>
      </c>
      <c r="C1109">
        <f t="shared" si="37"/>
        <v>0</v>
      </c>
      <c r="D1109">
        <v>70005</v>
      </c>
      <c r="E1109">
        <f>_xlfn.XLOOKUP(J1109,macros!Y:Y,macros!D:D)</f>
        <v>265</v>
      </c>
      <c r="H1109">
        <f>_xlfn.XLOOKUP(J1109,macros!Y:Y,macros!K:K)</f>
        <v>0</v>
      </c>
      <c r="J1109" s="636" t="s">
        <v>704</v>
      </c>
      <c r="K1109">
        <v>10130</v>
      </c>
    </row>
    <row r="1110" spans="1:11">
      <c r="A1110">
        <v>70005</v>
      </c>
      <c r="B1110" s="46" t="str">
        <f t="shared" si="38"/>
        <v>BP.VM.00025-10130</v>
      </c>
      <c r="C1110">
        <f t="shared" si="37"/>
        <v>0</v>
      </c>
      <c r="D1110">
        <v>70005</v>
      </c>
      <c r="E1110">
        <f>_xlfn.XLOOKUP(J1110,macros!Y:Y,macros!D:D)</f>
        <v>299</v>
      </c>
      <c r="H1110">
        <f>_xlfn.XLOOKUP(J1110,macros!Y:Y,macros!K:K)</f>
        <v>0</v>
      </c>
      <c r="J1110" s="636" t="s">
        <v>705</v>
      </c>
      <c r="K1110">
        <v>10130</v>
      </c>
    </row>
    <row r="1111" spans="1:11">
      <c r="A1111">
        <v>70005</v>
      </c>
      <c r="B1111" s="46" t="str">
        <f t="shared" si="38"/>
        <v>BP.VM.00026-10130</v>
      </c>
      <c r="C1111">
        <f t="shared" si="37"/>
        <v>0</v>
      </c>
      <c r="D1111">
        <v>70005</v>
      </c>
      <c r="E1111">
        <f>_xlfn.XLOOKUP(J1111,macros!Y:Y,macros!D:D)</f>
        <v>224</v>
      </c>
      <c r="H1111">
        <f>_xlfn.XLOOKUP(J1111,macros!Y:Y,macros!K:K)</f>
        <v>0</v>
      </c>
      <c r="J1111" s="636" t="s">
        <v>706</v>
      </c>
      <c r="K1111">
        <v>10130</v>
      </c>
    </row>
    <row r="1112" spans="1:11">
      <c r="A1112">
        <v>70005</v>
      </c>
      <c r="B1112" s="46" t="str">
        <f t="shared" si="38"/>
        <v>BP.VM.00027-10130</v>
      </c>
      <c r="C1112">
        <f t="shared" si="37"/>
        <v>0</v>
      </c>
      <c r="D1112">
        <v>70005</v>
      </c>
      <c r="E1112">
        <f>_xlfn.XLOOKUP(J1112,macros!Y:Y,macros!D:D)</f>
        <v>222</v>
      </c>
      <c r="H1112">
        <f>_xlfn.XLOOKUP(J1112,macros!Y:Y,macros!K:K)</f>
        <v>0</v>
      </c>
      <c r="J1112" s="636" t="s">
        <v>707</v>
      </c>
      <c r="K1112">
        <v>10130</v>
      </c>
    </row>
    <row r="1113" spans="1:11">
      <c r="A1113">
        <v>70005</v>
      </c>
      <c r="B1113" s="46" t="str">
        <f t="shared" si="38"/>
        <v>BP.VM.00028-10130</v>
      </c>
      <c r="C1113">
        <f t="shared" si="37"/>
        <v>0</v>
      </c>
      <c r="D1113">
        <v>70005</v>
      </c>
      <c r="E1113">
        <f>_xlfn.XLOOKUP(J1113,macros!Y:Y,macros!D:D)</f>
        <v>225</v>
      </c>
      <c r="H1113">
        <f>_xlfn.XLOOKUP(J1113,macros!Y:Y,macros!K:K)</f>
        <v>0</v>
      </c>
      <c r="J1113" s="636" t="s">
        <v>708</v>
      </c>
      <c r="K1113">
        <v>10130</v>
      </c>
    </row>
    <row r="1114" spans="1:11">
      <c r="A1114">
        <v>70002</v>
      </c>
      <c r="B1114" s="46" t="str">
        <f t="shared" si="38"/>
        <v>BP.VMOR001-blue</v>
      </c>
      <c r="C1114">
        <f t="shared" si="37"/>
        <v>0</v>
      </c>
      <c r="D1114">
        <v>70002</v>
      </c>
      <c r="E1114">
        <f>_xlfn.XLOOKUP(J1114,macros!Y:Y,macros!D:D)</f>
        <v>172</v>
      </c>
      <c r="H1114">
        <f>_xlfn.XLOOKUP(J1114,macros!Y:Y,macros!K:K)+IF('sets &amp; selections ( - 10%)'!$L$37&gt;0,'sets &amp; selections ( - 10%)'!$L$37,0)</f>
        <v>0</v>
      </c>
      <c r="J1114" s="636" t="s">
        <v>724</v>
      </c>
      <c r="K1114" t="s">
        <v>913</v>
      </c>
    </row>
    <row r="1115" spans="1:11">
      <c r="A1115">
        <v>70002</v>
      </c>
      <c r="B1115" s="46" t="str">
        <f t="shared" si="38"/>
        <v>BP.VMOR002-blue</v>
      </c>
      <c r="C1115">
        <f t="shared" si="37"/>
        <v>0</v>
      </c>
      <c r="D1115">
        <v>70002</v>
      </c>
      <c r="E1115">
        <f>_xlfn.XLOOKUP(J1115,macros!Y:Y,macros!D:D)</f>
        <v>198</v>
      </c>
      <c r="H1115">
        <f>_xlfn.XLOOKUP(J1115,macros!Y:Y,macros!K:K)+IF('sets &amp; selections ( - 10%)'!$L$37&gt;0,'sets &amp; selections ( - 10%)'!$L$37,0)</f>
        <v>0</v>
      </c>
      <c r="J1115" s="636" t="s">
        <v>726</v>
      </c>
      <c r="K1115" t="s">
        <v>913</v>
      </c>
    </row>
    <row r="1116" spans="1:11">
      <c r="A1116">
        <v>70002</v>
      </c>
      <c r="B1116" s="46" t="str">
        <f t="shared" si="38"/>
        <v>BP.VMOR003-blue</v>
      </c>
      <c r="C1116">
        <f t="shared" si="37"/>
        <v>0</v>
      </c>
      <c r="D1116">
        <v>70002</v>
      </c>
      <c r="E1116">
        <f>_xlfn.XLOOKUP(J1116,macros!Y:Y,macros!D:D)</f>
        <v>246</v>
      </c>
      <c r="H1116">
        <f>_xlfn.XLOOKUP(J1116,macros!Y:Y,macros!K:K)+IF('sets &amp; selections ( - 10%)'!$L$37&gt;0,'sets &amp; selections ( - 10%)'!$L$37,0)</f>
        <v>0</v>
      </c>
      <c r="J1116" s="636" t="s">
        <v>728</v>
      </c>
      <c r="K1116" t="s">
        <v>913</v>
      </c>
    </row>
    <row r="1117" spans="1:11">
      <c r="A1117">
        <v>70002</v>
      </c>
      <c r="B1117" s="46" t="str">
        <f t="shared" si="38"/>
        <v>BP.VMOR004-blue</v>
      </c>
      <c r="C1117">
        <f t="shared" si="37"/>
        <v>0</v>
      </c>
      <c r="D1117">
        <v>70002</v>
      </c>
      <c r="E1117">
        <f>_xlfn.XLOOKUP(J1117,macros!Y:Y,macros!D:D)</f>
        <v>258</v>
      </c>
      <c r="H1117">
        <f>_xlfn.XLOOKUP(J1117,macros!Y:Y,macros!K:K)+IF('sets &amp; selections ( - 10%)'!$L$37&gt;0,'sets &amp; selections ( - 10%)'!$L$37,0)</f>
        <v>0</v>
      </c>
      <c r="J1117" s="636" t="s">
        <v>730</v>
      </c>
      <c r="K1117" t="s">
        <v>913</v>
      </c>
    </row>
    <row r="1118" spans="1:11">
      <c r="A1118">
        <v>70002</v>
      </c>
      <c r="B1118" s="46" t="str">
        <f t="shared" si="38"/>
        <v>BP.VMOR005-blue</v>
      </c>
      <c r="C1118">
        <f t="shared" si="37"/>
        <v>0</v>
      </c>
      <c r="D1118">
        <v>70002</v>
      </c>
      <c r="E1118">
        <f>_xlfn.XLOOKUP(J1118,macros!Y:Y,macros!D:D)</f>
        <v>209</v>
      </c>
      <c r="H1118">
        <f>_xlfn.XLOOKUP(J1118,macros!Y:Y,macros!K:K)+IF('sets &amp; selections ( - 10%)'!$L$37&gt;0,'sets &amp; selections ( - 10%)'!$L$37,0)</f>
        <v>0</v>
      </c>
      <c r="J1118" s="636" t="s">
        <v>732</v>
      </c>
      <c r="K1118" t="s">
        <v>913</v>
      </c>
    </row>
    <row r="1119" spans="1:11">
      <c r="A1119">
        <v>70002</v>
      </c>
      <c r="B1119" s="46" t="str">
        <f t="shared" si="38"/>
        <v>BP.VMOR006-blue</v>
      </c>
      <c r="C1119">
        <f t="shared" si="37"/>
        <v>0</v>
      </c>
      <c r="D1119">
        <v>70002</v>
      </c>
      <c r="E1119">
        <f>_xlfn.XLOOKUP(J1119,macros!Y:Y,macros!D:D)</f>
        <v>179</v>
      </c>
      <c r="H1119">
        <f>_xlfn.XLOOKUP(J1119,macros!Y:Y,macros!K:K)+IF('sets &amp; selections ( - 10%)'!$L$37&gt;0,'sets &amp; selections ( - 10%)'!$L$37,0)</f>
        <v>0</v>
      </c>
      <c r="J1119" s="636" t="s">
        <v>734</v>
      </c>
      <c r="K1119" t="s">
        <v>913</v>
      </c>
    </row>
    <row r="1120" spans="1:11">
      <c r="A1120">
        <v>70002</v>
      </c>
      <c r="B1120" s="46" t="str">
        <f t="shared" si="38"/>
        <v>BP.VMOR007-blue</v>
      </c>
      <c r="C1120">
        <f t="shared" si="37"/>
        <v>0</v>
      </c>
      <c r="D1120">
        <v>70002</v>
      </c>
      <c r="E1120">
        <f>_xlfn.XLOOKUP(J1120,macros!Y:Y,macros!D:D)</f>
        <v>196</v>
      </c>
      <c r="H1120">
        <f>_xlfn.XLOOKUP(J1120,macros!Y:Y,macros!K:K)+IF('sets &amp; selections ( - 10%)'!$L$37&gt;0,'sets &amp; selections ( - 10%)'!$L$37,0)</f>
        <v>0</v>
      </c>
      <c r="J1120" s="636" t="s">
        <v>736</v>
      </c>
      <c r="K1120" t="s">
        <v>913</v>
      </c>
    </row>
    <row r="1121" spans="1:11">
      <c r="A1121">
        <v>70002</v>
      </c>
      <c r="B1121" s="46" t="str">
        <f t="shared" si="38"/>
        <v>BP.VMOR008-blue</v>
      </c>
      <c r="C1121">
        <f t="shared" si="37"/>
        <v>0</v>
      </c>
      <c r="D1121">
        <v>70002</v>
      </c>
      <c r="E1121">
        <f>_xlfn.XLOOKUP(J1121,macros!Y:Y,macros!D:D)</f>
        <v>205</v>
      </c>
      <c r="H1121">
        <f>_xlfn.XLOOKUP(J1121,macros!Y:Y,macros!K:K)+IF('sets &amp; selections ( - 10%)'!$L$37&gt;0,'sets &amp; selections ( - 10%)'!$L$37,0)</f>
        <v>0</v>
      </c>
      <c r="J1121" s="636" t="s">
        <v>738</v>
      </c>
      <c r="K1121" t="s">
        <v>913</v>
      </c>
    </row>
    <row r="1122" spans="1:11">
      <c r="A1122">
        <v>70002</v>
      </c>
      <c r="B1122" s="46" t="str">
        <f t="shared" si="38"/>
        <v>BP.VMOR009-blue</v>
      </c>
      <c r="C1122">
        <f t="shared" si="37"/>
        <v>0</v>
      </c>
      <c r="D1122">
        <v>70002</v>
      </c>
      <c r="E1122">
        <f>_xlfn.XLOOKUP(J1122,macros!Y:Y,macros!D:D)</f>
        <v>224</v>
      </c>
      <c r="H1122">
        <f>_xlfn.XLOOKUP(J1122,macros!Y:Y,macros!K:K)+IF('sets &amp; selections ( - 10%)'!$L$37&gt;0,'sets &amp; selections ( - 10%)'!$L$37,0)</f>
        <v>0</v>
      </c>
      <c r="J1122" s="636" t="s">
        <v>740</v>
      </c>
      <c r="K1122" t="s">
        <v>913</v>
      </c>
    </row>
    <row r="1123" spans="1:11">
      <c r="A1123">
        <v>70002</v>
      </c>
      <c r="B1123" s="46" t="str">
        <f t="shared" si="38"/>
        <v>BP.VMOR010-blue</v>
      </c>
      <c r="C1123">
        <f t="shared" si="37"/>
        <v>0</v>
      </c>
      <c r="D1123">
        <v>70002</v>
      </c>
      <c r="E1123">
        <f>_xlfn.XLOOKUP(J1123,macros!Y:Y,macros!D:D)</f>
        <v>234</v>
      </c>
      <c r="H1123">
        <f>_xlfn.XLOOKUP(J1123,macros!Y:Y,macros!K:K)+IF('sets &amp; selections ( - 10%)'!$L$37&gt;0,'sets &amp; selections ( - 10%)'!$L$37,0)</f>
        <v>0</v>
      </c>
      <c r="J1123" s="636" t="s">
        <v>742</v>
      </c>
      <c r="K1123" t="s">
        <v>913</v>
      </c>
    </row>
    <row r="1124" spans="1:11">
      <c r="A1124">
        <v>70002</v>
      </c>
      <c r="B1124" s="46" t="str">
        <f t="shared" si="38"/>
        <v>BP.VMOR011-blue</v>
      </c>
      <c r="C1124">
        <f t="shared" si="37"/>
        <v>0</v>
      </c>
      <c r="D1124">
        <v>70002</v>
      </c>
      <c r="E1124">
        <f>_xlfn.XLOOKUP(J1124,macros!Y:Y,macros!D:D)</f>
        <v>149</v>
      </c>
      <c r="H1124">
        <f>_xlfn.XLOOKUP(J1124,macros!Y:Y,macros!K:K)+IF('sets &amp; selections ( - 10%)'!$L$37&gt;0,'sets &amp; selections ( - 10%)'!$L$37,0)</f>
        <v>0</v>
      </c>
      <c r="J1124" s="636" t="s">
        <v>744</v>
      </c>
      <c r="K1124" t="s">
        <v>913</v>
      </c>
    </row>
    <row r="1125" spans="1:11">
      <c r="A1125">
        <v>70002</v>
      </c>
      <c r="B1125" s="46" t="str">
        <f t="shared" si="38"/>
        <v>BP.VMOR012-blue</v>
      </c>
      <c r="C1125">
        <f t="shared" si="37"/>
        <v>0</v>
      </c>
      <c r="D1125">
        <v>70002</v>
      </c>
      <c r="E1125">
        <f>_xlfn.XLOOKUP(J1125,macros!Y:Y,macros!D:D)</f>
        <v>155</v>
      </c>
      <c r="H1125">
        <f>_xlfn.XLOOKUP(J1125,macros!Y:Y,macros!K:K)+IF('sets &amp; selections ( - 10%)'!$L$37&gt;0,'sets &amp; selections ( - 10%)'!$L$37,0)</f>
        <v>0</v>
      </c>
      <c r="J1125" s="636" t="s">
        <v>746</v>
      </c>
      <c r="K1125" t="s">
        <v>913</v>
      </c>
    </row>
    <row r="1126" spans="1:11">
      <c r="A1126">
        <v>70005</v>
      </c>
      <c r="B1126" s="46" t="str">
        <f t="shared" si="38"/>
        <v>BP.VM.00001-10090</v>
      </c>
      <c r="C1126">
        <f t="shared" si="37"/>
        <v>0</v>
      </c>
      <c r="D1126">
        <v>70005</v>
      </c>
      <c r="E1126">
        <f>_xlfn.XLOOKUP(J1126,macros!Y:Y,macros!D:D)</f>
        <v>169</v>
      </c>
      <c r="H1126">
        <f>_xlfn.XLOOKUP(J1126,macros!Y:Y,macros!L:L)</f>
        <v>0</v>
      </c>
      <c r="J1126" s="636" t="s">
        <v>651</v>
      </c>
      <c r="K1126">
        <v>10090</v>
      </c>
    </row>
    <row r="1127" spans="1:11">
      <c r="A1127">
        <v>70005</v>
      </c>
      <c r="B1127" s="46" t="str">
        <f t="shared" si="38"/>
        <v>BP.VM.00002-10090</v>
      </c>
      <c r="C1127">
        <f t="shared" si="37"/>
        <v>0</v>
      </c>
      <c r="D1127">
        <v>70005</v>
      </c>
      <c r="E1127">
        <f>_xlfn.XLOOKUP(J1127,macros!Y:Y,macros!D:D)</f>
        <v>222</v>
      </c>
      <c r="H1127">
        <f>_xlfn.XLOOKUP(J1127,macros!Y:Y,macros!L:L)</f>
        <v>0</v>
      </c>
      <c r="J1127" s="636" t="s">
        <v>653</v>
      </c>
      <c r="K1127">
        <v>10090</v>
      </c>
    </row>
    <row r="1128" spans="1:11">
      <c r="A1128">
        <v>70005</v>
      </c>
      <c r="B1128" s="46" t="str">
        <f t="shared" si="38"/>
        <v>BP.VM.00003-10090</v>
      </c>
      <c r="C1128">
        <f t="shared" si="37"/>
        <v>0</v>
      </c>
      <c r="D1128">
        <v>70005</v>
      </c>
      <c r="E1128">
        <f>_xlfn.XLOOKUP(J1128,macros!Y:Y,macros!D:D)</f>
        <v>247</v>
      </c>
      <c r="H1128">
        <f>_xlfn.XLOOKUP(J1128,macros!Y:Y,macros!L:L)</f>
        <v>0</v>
      </c>
      <c r="J1128" s="636" t="s">
        <v>655</v>
      </c>
      <c r="K1128">
        <v>10090</v>
      </c>
    </row>
    <row r="1129" spans="1:11">
      <c r="A1129">
        <v>70005</v>
      </c>
      <c r="B1129" s="46" t="str">
        <f t="shared" si="38"/>
        <v>BP.VM.00004-10090</v>
      </c>
      <c r="C1129">
        <f t="shared" si="37"/>
        <v>0</v>
      </c>
      <c r="D1129">
        <v>70005</v>
      </c>
      <c r="E1129">
        <f>_xlfn.XLOOKUP(J1129,macros!Y:Y,macros!D:D)</f>
        <v>181</v>
      </c>
      <c r="H1129">
        <f>_xlfn.XLOOKUP(J1129,macros!Y:Y,macros!L:L)</f>
        <v>0</v>
      </c>
      <c r="J1129" s="636" t="s">
        <v>657</v>
      </c>
      <c r="K1129">
        <v>10090</v>
      </c>
    </row>
    <row r="1130" spans="1:11">
      <c r="A1130">
        <v>70005</v>
      </c>
      <c r="B1130" s="46" t="str">
        <f t="shared" si="38"/>
        <v>BP.VM.00005-10090</v>
      </c>
      <c r="C1130">
        <f t="shared" si="37"/>
        <v>0</v>
      </c>
      <c r="D1130">
        <v>70005</v>
      </c>
      <c r="E1130">
        <f>_xlfn.XLOOKUP(J1130,macros!Y:Y,macros!D:D)</f>
        <v>183</v>
      </c>
      <c r="H1130">
        <f>_xlfn.XLOOKUP(J1130,macros!Y:Y,macros!L:L)</f>
        <v>0</v>
      </c>
      <c r="J1130" s="636" t="s">
        <v>659</v>
      </c>
      <c r="K1130">
        <v>10090</v>
      </c>
    </row>
    <row r="1131" spans="1:11">
      <c r="A1131">
        <v>70005</v>
      </c>
      <c r="B1131" s="46" t="str">
        <f t="shared" si="38"/>
        <v>BP.VM.00006-10090</v>
      </c>
      <c r="C1131">
        <f t="shared" si="37"/>
        <v>0</v>
      </c>
      <c r="D1131">
        <v>70005</v>
      </c>
      <c r="E1131">
        <f>_xlfn.XLOOKUP(J1131,macros!Y:Y,macros!D:D)</f>
        <v>214</v>
      </c>
      <c r="H1131">
        <f>_xlfn.XLOOKUP(J1131,macros!Y:Y,macros!L:L)</f>
        <v>0</v>
      </c>
      <c r="J1131" s="636" t="s">
        <v>661</v>
      </c>
      <c r="K1131">
        <v>10090</v>
      </c>
    </row>
    <row r="1132" spans="1:11">
      <c r="A1132">
        <v>70005</v>
      </c>
      <c r="B1132" s="46" t="str">
        <f t="shared" si="38"/>
        <v>BP.VM.00007-10090</v>
      </c>
      <c r="C1132">
        <f t="shared" si="37"/>
        <v>0</v>
      </c>
      <c r="D1132">
        <v>70005</v>
      </c>
      <c r="E1132">
        <f>_xlfn.XLOOKUP(J1132,macros!Y:Y,macros!D:D)</f>
        <v>176</v>
      </c>
      <c r="H1132">
        <f>_xlfn.XLOOKUP(J1132,macros!Y:Y,macros!L:L)</f>
        <v>0</v>
      </c>
      <c r="J1132" s="636" t="s">
        <v>663</v>
      </c>
      <c r="K1132">
        <v>10090</v>
      </c>
    </row>
    <row r="1133" spans="1:11">
      <c r="A1133">
        <v>70005</v>
      </c>
      <c r="B1133" s="46" t="str">
        <f t="shared" si="38"/>
        <v>BP.VM.00008-10090</v>
      </c>
      <c r="C1133">
        <f t="shared" si="37"/>
        <v>0</v>
      </c>
      <c r="D1133">
        <v>70005</v>
      </c>
      <c r="E1133">
        <f>_xlfn.XLOOKUP(J1133,macros!Y:Y,macros!D:D)</f>
        <v>173</v>
      </c>
      <c r="H1133">
        <f>_xlfn.XLOOKUP(J1133,macros!Y:Y,macros!L:L)</f>
        <v>0</v>
      </c>
      <c r="J1133" s="636" t="s">
        <v>665</v>
      </c>
      <c r="K1133">
        <v>10090</v>
      </c>
    </row>
    <row r="1134" spans="1:11">
      <c r="A1134">
        <v>70005</v>
      </c>
      <c r="B1134" s="46" t="str">
        <f t="shared" si="38"/>
        <v>BP.VM.00009-10090</v>
      </c>
      <c r="C1134">
        <f t="shared" si="37"/>
        <v>0</v>
      </c>
      <c r="D1134">
        <v>70005</v>
      </c>
      <c r="E1134">
        <f>_xlfn.XLOOKUP(J1134,macros!Y:Y,macros!D:D)</f>
        <v>196</v>
      </c>
      <c r="H1134">
        <f>_xlfn.XLOOKUP(J1134,macros!Y:Y,macros!L:L)</f>
        <v>0</v>
      </c>
      <c r="J1134" s="636" t="s">
        <v>667</v>
      </c>
      <c r="K1134">
        <v>10090</v>
      </c>
    </row>
    <row r="1135" spans="1:11">
      <c r="A1135">
        <v>70005</v>
      </c>
      <c r="B1135" s="46" t="str">
        <f t="shared" si="38"/>
        <v>BP.VM.00010-10090</v>
      </c>
      <c r="C1135">
        <f t="shared" si="37"/>
        <v>0</v>
      </c>
      <c r="D1135">
        <v>70005</v>
      </c>
      <c r="E1135">
        <f>_xlfn.XLOOKUP(J1135,macros!Y:Y,macros!D:D)</f>
        <v>212</v>
      </c>
      <c r="H1135">
        <f>_xlfn.XLOOKUP(J1135,macros!Y:Y,macros!L:L)</f>
        <v>0</v>
      </c>
      <c r="J1135" s="636" t="s">
        <v>669</v>
      </c>
      <c r="K1135">
        <v>10090</v>
      </c>
    </row>
    <row r="1136" spans="1:11">
      <c r="A1136">
        <v>70005</v>
      </c>
      <c r="B1136" s="46" t="str">
        <f t="shared" si="38"/>
        <v>BP.VM.00011-10090</v>
      </c>
      <c r="C1136">
        <f t="shared" si="37"/>
        <v>0</v>
      </c>
      <c r="D1136">
        <v>70005</v>
      </c>
      <c r="E1136">
        <f>_xlfn.XLOOKUP(J1136,macros!Y:Y,macros!D:D)</f>
        <v>233</v>
      </c>
      <c r="H1136">
        <f>_xlfn.XLOOKUP(J1136,macros!Y:Y,macros!L:L)</f>
        <v>0</v>
      </c>
      <c r="J1136" s="636" t="s">
        <v>671</v>
      </c>
      <c r="K1136">
        <v>10090</v>
      </c>
    </row>
    <row r="1137" spans="1:11">
      <c r="A1137">
        <v>70005</v>
      </c>
      <c r="B1137" s="46" t="str">
        <f t="shared" si="38"/>
        <v>BP.VM.00012-10090</v>
      </c>
      <c r="C1137">
        <f t="shared" si="37"/>
        <v>0</v>
      </c>
      <c r="D1137">
        <v>70005</v>
      </c>
      <c r="E1137">
        <f>_xlfn.XLOOKUP(J1137,macros!Y:Y,macros!D:D)</f>
        <v>177</v>
      </c>
      <c r="H1137">
        <f>_xlfn.XLOOKUP(J1137,macros!Y:Y,macros!L:L)</f>
        <v>0</v>
      </c>
      <c r="J1137" s="636" t="s">
        <v>673</v>
      </c>
      <c r="K1137">
        <v>10090</v>
      </c>
    </row>
    <row r="1138" spans="1:11">
      <c r="A1138">
        <v>70005</v>
      </c>
      <c r="B1138" s="46" t="str">
        <f t="shared" si="38"/>
        <v>BP.VM.00013-10090</v>
      </c>
      <c r="C1138">
        <f t="shared" si="37"/>
        <v>0</v>
      </c>
      <c r="D1138">
        <v>70005</v>
      </c>
      <c r="E1138">
        <f>_xlfn.XLOOKUP(J1138,macros!Y:Y,macros!D:D)</f>
        <v>175</v>
      </c>
      <c r="H1138">
        <f>_xlfn.XLOOKUP(J1138,macros!Y:Y,macros!L:L)</f>
        <v>0</v>
      </c>
      <c r="J1138" s="636" t="s">
        <v>675</v>
      </c>
      <c r="K1138">
        <v>10090</v>
      </c>
    </row>
    <row r="1139" spans="1:11">
      <c r="A1139">
        <v>70005</v>
      </c>
      <c r="B1139" s="46" t="str">
        <f t="shared" si="38"/>
        <v>BP.VM.00014-10090</v>
      </c>
      <c r="C1139">
        <f t="shared" si="37"/>
        <v>0</v>
      </c>
      <c r="D1139">
        <v>70005</v>
      </c>
      <c r="E1139">
        <f>_xlfn.XLOOKUP(J1139,macros!Y:Y,macros!D:D)</f>
        <v>177</v>
      </c>
      <c r="H1139">
        <f>_xlfn.XLOOKUP(J1139,macros!Y:Y,macros!L:L)</f>
        <v>0</v>
      </c>
      <c r="J1139" s="636" t="s">
        <v>677</v>
      </c>
      <c r="K1139">
        <v>10090</v>
      </c>
    </row>
    <row r="1140" spans="1:11">
      <c r="A1140">
        <v>70005</v>
      </c>
      <c r="B1140" s="46" t="str">
        <f t="shared" si="38"/>
        <v>BP.VM.00015-10139</v>
      </c>
      <c r="C1140">
        <f t="shared" si="37"/>
        <v>0</v>
      </c>
      <c r="D1140">
        <v>70005</v>
      </c>
      <c r="E1140">
        <f>_xlfn.XLOOKUP(J1140,macros!Y:Y,macros!D:D)</f>
        <v>216</v>
      </c>
      <c r="H1140">
        <f>_xlfn.XLOOKUP(J1140,macros!Y:Y,macros!L:L)</f>
        <v>0</v>
      </c>
      <c r="J1140" s="636" t="s">
        <v>695</v>
      </c>
      <c r="K1140">
        <v>10139</v>
      </c>
    </row>
    <row r="1141" spans="1:11">
      <c r="A1141">
        <v>70005</v>
      </c>
      <c r="B1141" s="46" t="str">
        <f t="shared" si="38"/>
        <v>BP.VM.00016-10139</v>
      </c>
      <c r="C1141">
        <f t="shared" si="37"/>
        <v>0</v>
      </c>
      <c r="D1141">
        <v>70005</v>
      </c>
      <c r="E1141">
        <f>_xlfn.XLOOKUP(J1141,macros!Y:Y,macros!D:D)</f>
        <v>282</v>
      </c>
      <c r="H1141">
        <f>_xlfn.XLOOKUP(J1141,macros!Y:Y,macros!L:L)</f>
        <v>0</v>
      </c>
      <c r="J1141" s="636" t="s">
        <v>696</v>
      </c>
      <c r="K1141">
        <v>10139</v>
      </c>
    </row>
    <row r="1142" spans="1:11">
      <c r="A1142">
        <v>70005</v>
      </c>
      <c r="B1142" s="46" t="str">
        <f t="shared" si="38"/>
        <v>BP.VM.00017-10139</v>
      </c>
      <c r="C1142">
        <f t="shared" si="37"/>
        <v>0</v>
      </c>
      <c r="D1142">
        <v>70005</v>
      </c>
      <c r="E1142">
        <f>_xlfn.XLOOKUP(J1142,macros!Y:Y,macros!D:D)</f>
        <v>320</v>
      </c>
      <c r="H1142">
        <f>_xlfn.XLOOKUP(J1142,macros!Y:Y,macros!L:L)</f>
        <v>0</v>
      </c>
      <c r="J1142" s="636" t="s">
        <v>697</v>
      </c>
      <c r="K1142">
        <v>10139</v>
      </c>
    </row>
    <row r="1143" spans="1:11">
      <c r="A1143">
        <v>70005</v>
      </c>
      <c r="B1143" s="46" t="str">
        <f t="shared" si="38"/>
        <v>BP.VM.00018-10139</v>
      </c>
      <c r="C1143">
        <f t="shared" si="37"/>
        <v>0</v>
      </c>
      <c r="D1143">
        <v>70005</v>
      </c>
      <c r="E1143">
        <f>_xlfn.XLOOKUP(J1143,macros!Y:Y,macros!D:D)</f>
        <v>229</v>
      </c>
      <c r="H1143">
        <f>_xlfn.XLOOKUP(J1143,macros!Y:Y,macros!L:L)</f>
        <v>0</v>
      </c>
      <c r="J1143" s="636" t="s">
        <v>698</v>
      </c>
      <c r="K1143">
        <v>10139</v>
      </c>
    </row>
    <row r="1144" spans="1:11">
      <c r="A1144">
        <v>70005</v>
      </c>
      <c r="B1144" s="46" t="str">
        <f t="shared" si="38"/>
        <v>BP.VM.00019-10139</v>
      </c>
      <c r="C1144">
        <f t="shared" si="37"/>
        <v>0</v>
      </c>
      <c r="D1144">
        <v>70005</v>
      </c>
      <c r="E1144">
        <f>_xlfn.XLOOKUP(J1144,macros!Y:Y,macros!D:D)</f>
        <v>232</v>
      </c>
      <c r="H1144">
        <f>_xlfn.XLOOKUP(J1144,macros!Y:Y,macros!L:L)</f>
        <v>0</v>
      </c>
      <c r="J1144" s="636" t="s">
        <v>699</v>
      </c>
      <c r="K1144">
        <v>10139</v>
      </c>
    </row>
    <row r="1145" spans="1:11">
      <c r="A1145">
        <v>70005</v>
      </c>
      <c r="B1145" s="46" t="str">
        <f t="shared" si="38"/>
        <v>BP.VM.00020-10139</v>
      </c>
      <c r="C1145">
        <f t="shared" si="37"/>
        <v>0</v>
      </c>
      <c r="D1145">
        <v>70005</v>
      </c>
      <c r="E1145">
        <f>_xlfn.XLOOKUP(J1145,macros!Y:Y,macros!D:D)</f>
        <v>270</v>
      </c>
      <c r="H1145">
        <f>_xlfn.XLOOKUP(J1145,macros!Y:Y,macros!L:L)</f>
        <v>0</v>
      </c>
      <c r="J1145" s="636" t="s">
        <v>700</v>
      </c>
      <c r="K1145">
        <v>10139</v>
      </c>
    </row>
    <row r="1146" spans="1:11">
      <c r="A1146">
        <v>70005</v>
      </c>
      <c r="B1146" s="46" t="str">
        <f t="shared" si="38"/>
        <v>BP.VM.00021-10139</v>
      </c>
      <c r="C1146">
        <f t="shared" si="37"/>
        <v>0</v>
      </c>
      <c r="D1146">
        <v>70005</v>
      </c>
      <c r="E1146">
        <f>_xlfn.XLOOKUP(J1146,macros!Y:Y,macros!D:D)</f>
        <v>222</v>
      </c>
      <c r="H1146">
        <f>_xlfn.XLOOKUP(J1146,macros!Y:Y,macros!L:L)</f>
        <v>0</v>
      </c>
      <c r="J1146" s="636" t="s">
        <v>701</v>
      </c>
      <c r="K1146">
        <v>10139</v>
      </c>
    </row>
    <row r="1147" spans="1:11">
      <c r="A1147">
        <v>70005</v>
      </c>
      <c r="B1147" s="46" t="str">
        <f t="shared" si="38"/>
        <v>BP.VM.00022-10139</v>
      </c>
      <c r="C1147">
        <f t="shared" si="37"/>
        <v>0</v>
      </c>
      <c r="D1147">
        <v>70005</v>
      </c>
      <c r="E1147">
        <f>_xlfn.XLOOKUP(J1147,macros!Y:Y,macros!D:D)</f>
        <v>216</v>
      </c>
      <c r="H1147">
        <f>_xlfn.XLOOKUP(J1147,macros!Y:Y,macros!L:L)</f>
        <v>0</v>
      </c>
      <c r="J1147" s="636" t="s">
        <v>702</v>
      </c>
      <c r="K1147">
        <v>10139</v>
      </c>
    </row>
    <row r="1148" spans="1:11">
      <c r="A1148">
        <v>70005</v>
      </c>
      <c r="B1148" s="46" t="str">
        <f t="shared" si="38"/>
        <v>BP.VM.00023-10139</v>
      </c>
      <c r="C1148">
        <f t="shared" si="37"/>
        <v>0</v>
      </c>
      <c r="D1148">
        <v>70005</v>
      </c>
      <c r="E1148">
        <f>_xlfn.XLOOKUP(J1148,macros!Y:Y,macros!D:D)</f>
        <v>241</v>
      </c>
      <c r="H1148">
        <f>_xlfn.XLOOKUP(J1148,macros!Y:Y,macros!L:L)</f>
        <v>0</v>
      </c>
      <c r="J1148" s="636" t="s">
        <v>703</v>
      </c>
      <c r="K1148">
        <v>10139</v>
      </c>
    </row>
    <row r="1149" spans="1:11">
      <c r="A1149">
        <v>70005</v>
      </c>
      <c r="B1149" s="46" t="str">
        <f t="shared" si="38"/>
        <v>BP.VM.00024-10139</v>
      </c>
      <c r="C1149">
        <f t="shared" si="37"/>
        <v>0</v>
      </c>
      <c r="D1149">
        <v>70005</v>
      </c>
      <c r="E1149">
        <f>_xlfn.XLOOKUP(J1149,macros!Y:Y,macros!D:D)</f>
        <v>265</v>
      </c>
      <c r="H1149">
        <f>_xlfn.XLOOKUP(J1149,macros!Y:Y,macros!L:L)</f>
        <v>0</v>
      </c>
      <c r="J1149" s="636" t="s">
        <v>704</v>
      </c>
      <c r="K1149">
        <v>10139</v>
      </c>
    </row>
    <row r="1150" spans="1:11">
      <c r="A1150">
        <v>70005</v>
      </c>
      <c r="B1150" s="46" t="str">
        <f t="shared" si="38"/>
        <v>BP.VM.00025-10139</v>
      </c>
      <c r="C1150">
        <f t="shared" si="37"/>
        <v>0</v>
      </c>
      <c r="D1150">
        <v>70005</v>
      </c>
      <c r="E1150">
        <f>_xlfn.XLOOKUP(J1150,macros!Y:Y,macros!D:D)</f>
        <v>299</v>
      </c>
      <c r="H1150">
        <f>_xlfn.XLOOKUP(J1150,macros!Y:Y,macros!L:L)</f>
        <v>0</v>
      </c>
      <c r="J1150" s="636" t="s">
        <v>705</v>
      </c>
      <c r="K1150">
        <v>10139</v>
      </c>
    </row>
    <row r="1151" spans="1:11">
      <c r="A1151">
        <v>70005</v>
      </c>
      <c r="B1151" s="46" t="str">
        <f t="shared" si="38"/>
        <v>BP.VM.00026-10139</v>
      </c>
      <c r="C1151">
        <f t="shared" si="37"/>
        <v>0</v>
      </c>
      <c r="D1151">
        <v>70005</v>
      </c>
      <c r="E1151">
        <f>_xlfn.XLOOKUP(J1151,macros!Y:Y,macros!D:D)</f>
        <v>224</v>
      </c>
      <c r="H1151">
        <f>_xlfn.XLOOKUP(J1151,macros!Y:Y,macros!L:L)</f>
        <v>0</v>
      </c>
      <c r="J1151" s="636" t="s">
        <v>706</v>
      </c>
      <c r="K1151">
        <v>10139</v>
      </c>
    </row>
    <row r="1152" spans="1:11">
      <c r="A1152">
        <v>70005</v>
      </c>
      <c r="B1152" s="46" t="str">
        <f t="shared" si="38"/>
        <v>BP.VM.00027-10139</v>
      </c>
      <c r="C1152">
        <f t="shared" si="37"/>
        <v>0</v>
      </c>
      <c r="D1152">
        <v>70005</v>
      </c>
      <c r="E1152">
        <f>_xlfn.XLOOKUP(J1152,macros!Y:Y,macros!D:D)</f>
        <v>222</v>
      </c>
      <c r="H1152">
        <f>_xlfn.XLOOKUP(J1152,macros!Y:Y,macros!L:L)</f>
        <v>0</v>
      </c>
      <c r="J1152" s="636" t="s">
        <v>707</v>
      </c>
      <c r="K1152">
        <v>10139</v>
      </c>
    </row>
    <row r="1153" spans="1:11">
      <c r="A1153">
        <v>70005</v>
      </c>
      <c r="B1153" s="46" t="str">
        <f t="shared" si="38"/>
        <v>BP.VM.00028-10139</v>
      </c>
      <c r="C1153">
        <f t="shared" si="37"/>
        <v>0</v>
      </c>
      <c r="D1153">
        <v>70005</v>
      </c>
      <c r="E1153">
        <f>_xlfn.XLOOKUP(J1153,macros!Y:Y,macros!D:D)</f>
        <v>225</v>
      </c>
      <c r="H1153">
        <f>_xlfn.XLOOKUP(J1153,macros!Y:Y,macros!L:L)</f>
        <v>0</v>
      </c>
      <c r="J1153" s="636" t="s">
        <v>708</v>
      </c>
      <c r="K1153">
        <v>10139</v>
      </c>
    </row>
    <row r="1154" spans="1:11">
      <c r="A1154">
        <v>70005</v>
      </c>
      <c r="B1154" s="46" t="str">
        <f t="shared" si="38"/>
        <v>BP.VM.00001-10091</v>
      </c>
      <c r="C1154">
        <f t="shared" ref="C1154:C1217" si="39">SUM(G1154:H1154)</f>
        <v>0</v>
      </c>
      <c r="D1154">
        <v>70005</v>
      </c>
      <c r="E1154">
        <f>_xlfn.XLOOKUP(J1154,macros!Y:Y,macros!D:D)</f>
        <v>169</v>
      </c>
      <c r="H1154">
        <f>_xlfn.XLOOKUP(J1154,macros!Y:Y,macros!M:M)</f>
        <v>0</v>
      </c>
      <c r="J1154" s="636" t="s">
        <v>651</v>
      </c>
      <c r="K1154">
        <v>10091</v>
      </c>
    </row>
    <row r="1155" spans="1:11">
      <c r="A1155">
        <v>70005</v>
      </c>
      <c r="B1155" s="46" t="str">
        <f t="shared" si="38"/>
        <v>BP.VM.00002-10091</v>
      </c>
      <c r="C1155">
        <f t="shared" si="39"/>
        <v>0</v>
      </c>
      <c r="D1155">
        <v>70005</v>
      </c>
      <c r="E1155">
        <f>_xlfn.XLOOKUP(J1155,macros!Y:Y,macros!D:D)</f>
        <v>222</v>
      </c>
      <c r="H1155">
        <f>_xlfn.XLOOKUP(J1155,macros!Y:Y,macros!M:M)</f>
        <v>0</v>
      </c>
      <c r="J1155" s="636" t="s">
        <v>653</v>
      </c>
      <c r="K1155">
        <v>10091</v>
      </c>
    </row>
    <row r="1156" spans="1:11">
      <c r="A1156">
        <v>70005</v>
      </c>
      <c r="B1156" s="46" t="str">
        <f t="shared" si="38"/>
        <v>BP.VM.00003-10091</v>
      </c>
      <c r="C1156">
        <f t="shared" si="39"/>
        <v>0</v>
      </c>
      <c r="D1156">
        <v>70005</v>
      </c>
      <c r="E1156">
        <f>_xlfn.XLOOKUP(J1156,macros!Y:Y,macros!D:D)</f>
        <v>247</v>
      </c>
      <c r="H1156">
        <f>_xlfn.XLOOKUP(J1156,macros!Y:Y,macros!M:M)</f>
        <v>0</v>
      </c>
      <c r="J1156" s="636" t="s">
        <v>655</v>
      </c>
      <c r="K1156">
        <v>10091</v>
      </c>
    </row>
    <row r="1157" spans="1:11">
      <c r="A1157">
        <v>70005</v>
      </c>
      <c r="B1157" s="46" t="str">
        <f t="shared" si="38"/>
        <v>BP.VM.00004-10091</v>
      </c>
      <c r="C1157">
        <f t="shared" si="39"/>
        <v>0</v>
      </c>
      <c r="D1157">
        <v>70005</v>
      </c>
      <c r="E1157">
        <f>_xlfn.XLOOKUP(J1157,macros!Y:Y,macros!D:D)</f>
        <v>181</v>
      </c>
      <c r="H1157">
        <f>_xlfn.XLOOKUP(J1157,macros!Y:Y,macros!M:M)</f>
        <v>0</v>
      </c>
      <c r="J1157" s="636" t="s">
        <v>657</v>
      </c>
      <c r="K1157">
        <v>10091</v>
      </c>
    </row>
    <row r="1158" spans="1:11">
      <c r="A1158">
        <v>70005</v>
      </c>
      <c r="B1158" s="46" t="str">
        <f t="shared" si="38"/>
        <v>BP.VM.00005-10091</v>
      </c>
      <c r="C1158">
        <f t="shared" si="39"/>
        <v>0</v>
      </c>
      <c r="D1158">
        <v>70005</v>
      </c>
      <c r="E1158">
        <f>_xlfn.XLOOKUP(J1158,macros!Y:Y,macros!D:D)</f>
        <v>183</v>
      </c>
      <c r="H1158">
        <f>_xlfn.XLOOKUP(J1158,macros!Y:Y,macros!M:M)</f>
        <v>0</v>
      </c>
      <c r="J1158" s="636" t="s">
        <v>659</v>
      </c>
      <c r="K1158">
        <v>10091</v>
      </c>
    </row>
    <row r="1159" spans="1:11">
      <c r="A1159">
        <v>70005</v>
      </c>
      <c r="B1159" s="46" t="str">
        <f t="shared" si="38"/>
        <v>BP.VM.00006-10091</v>
      </c>
      <c r="C1159">
        <f t="shared" si="39"/>
        <v>0</v>
      </c>
      <c r="D1159">
        <v>70005</v>
      </c>
      <c r="E1159">
        <f>_xlfn.XLOOKUP(J1159,macros!Y:Y,macros!D:D)</f>
        <v>214</v>
      </c>
      <c r="H1159">
        <f>_xlfn.XLOOKUP(J1159,macros!Y:Y,macros!M:M)</f>
        <v>0</v>
      </c>
      <c r="J1159" s="636" t="s">
        <v>661</v>
      </c>
      <c r="K1159">
        <v>10091</v>
      </c>
    </row>
    <row r="1160" spans="1:11">
      <c r="A1160">
        <v>70005</v>
      </c>
      <c r="B1160" s="46" t="str">
        <f t="shared" si="38"/>
        <v>BP.VM.00007-10091</v>
      </c>
      <c r="C1160">
        <f t="shared" si="39"/>
        <v>0</v>
      </c>
      <c r="D1160">
        <v>70005</v>
      </c>
      <c r="E1160">
        <f>_xlfn.XLOOKUP(J1160,macros!Y:Y,macros!D:D)</f>
        <v>176</v>
      </c>
      <c r="H1160">
        <f>_xlfn.XLOOKUP(J1160,macros!Y:Y,macros!M:M)</f>
        <v>0</v>
      </c>
      <c r="J1160" s="636" t="s">
        <v>663</v>
      </c>
      <c r="K1160">
        <v>10091</v>
      </c>
    </row>
    <row r="1161" spans="1:11">
      <c r="A1161">
        <v>70005</v>
      </c>
      <c r="B1161" s="46" t="str">
        <f t="shared" si="38"/>
        <v>BP.VM.00008-10091</v>
      </c>
      <c r="C1161">
        <f t="shared" si="39"/>
        <v>0</v>
      </c>
      <c r="D1161">
        <v>70005</v>
      </c>
      <c r="E1161">
        <f>_xlfn.XLOOKUP(J1161,macros!Y:Y,macros!D:D)</f>
        <v>173</v>
      </c>
      <c r="H1161">
        <f>_xlfn.XLOOKUP(J1161,macros!Y:Y,macros!M:M)</f>
        <v>0</v>
      </c>
      <c r="J1161" s="636" t="s">
        <v>665</v>
      </c>
      <c r="K1161">
        <v>10091</v>
      </c>
    </row>
    <row r="1162" spans="1:11">
      <c r="A1162">
        <v>70005</v>
      </c>
      <c r="B1162" s="46" t="str">
        <f t="shared" si="38"/>
        <v>BP.VM.00009-10091</v>
      </c>
      <c r="C1162">
        <f t="shared" si="39"/>
        <v>0</v>
      </c>
      <c r="D1162">
        <v>70005</v>
      </c>
      <c r="E1162">
        <f>_xlfn.XLOOKUP(J1162,macros!Y:Y,macros!D:D)</f>
        <v>196</v>
      </c>
      <c r="H1162">
        <f>_xlfn.XLOOKUP(J1162,macros!Y:Y,macros!M:M)</f>
        <v>0</v>
      </c>
      <c r="J1162" s="636" t="s">
        <v>667</v>
      </c>
      <c r="K1162">
        <v>10091</v>
      </c>
    </row>
    <row r="1163" spans="1:11">
      <c r="A1163">
        <v>70005</v>
      </c>
      <c r="B1163" s="46" t="str">
        <f t="shared" si="38"/>
        <v>BP.VM.00010-10091</v>
      </c>
      <c r="C1163">
        <f t="shared" si="39"/>
        <v>0</v>
      </c>
      <c r="D1163">
        <v>70005</v>
      </c>
      <c r="E1163">
        <f>_xlfn.XLOOKUP(J1163,macros!Y:Y,macros!D:D)</f>
        <v>212</v>
      </c>
      <c r="H1163">
        <f>_xlfn.XLOOKUP(J1163,macros!Y:Y,macros!M:M)</f>
        <v>0</v>
      </c>
      <c r="J1163" s="636" t="s">
        <v>669</v>
      </c>
      <c r="K1163">
        <v>10091</v>
      </c>
    </row>
    <row r="1164" spans="1:11">
      <c r="A1164">
        <v>70005</v>
      </c>
      <c r="B1164" s="46" t="str">
        <f t="shared" si="38"/>
        <v>BP.VM.00011-10091</v>
      </c>
      <c r="C1164">
        <f t="shared" si="39"/>
        <v>0</v>
      </c>
      <c r="D1164">
        <v>70005</v>
      </c>
      <c r="E1164">
        <f>_xlfn.XLOOKUP(J1164,macros!Y:Y,macros!D:D)</f>
        <v>233</v>
      </c>
      <c r="H1164">
        <f>_xlfn.XLOOKUP(J1164,macros!Y:Y,macros!M:M)</f>
        <v>0</v>
      </c>
      <c r="J1164" s="636" t="s">
        <v>671</v>
      </c>
      <c r="K1164">
        <v>10091</v>
      </c>
    </row>
    <row r="1165" spans="1:11">
      <c r="A1165">
        <v>70005</v>
      </c>
      <c r="B1165" s="46" t="str">
        <f t="shared" si="38"/>
        <v>BP.VM.00012-10091</v>
      </c>
      <c r="C1165">
        <f t="shared" si="39"/>
        <v>0</v>
      </c>
      <c r="D1165">
        <v>70005</v>
      </c>
      <c r="E1165">
        <f>_xlfn.XLOOKUP(J1165,macros!Y:Y,macros!D:D)</f>
        <v>177</v>
      </c>
      <c r="H1165">
        <f>_xlfn.XLOOKUP(J1165,macros!Y:Y,macros!M:M)</f>
        <v>0</v>
      </c>
      <c r="J1165" s="636" t="s">
        <v>673</v>
      </c>
      <c r="K1165">
        <v>10091</v>
      </c>
    </row>
    <row r="1166" spans="1:11">
      <c r="A1166">
        <v>70005</v>
      </c>
      <c r="B1166" s="46" t="str">
        <f t="shared" si="38"/>
        <v>BP.VM.00013-10091</v>
      </c>
      <c r="C1166">
        <f t="shared" si="39"/>
        <v>0</v>
      </c>
      <c r="D1166">
        <v>70005</v>
      </c>
      <c r="E1166">
        <f>_xlfn.XLOOKUP(J1166,macros!Y:Y,macros!D:D)</f>
        <v>175</v>
      </c>
      <c r="H1166">
        <f>_xlfn.XLOOKUP(J1166,macros!Y:Y,macros!M:M)</f>
        <v>0</v>
      </c>
      <c r="J1166" s="636" t="s">
        <v>675</v>
      </c>
      <c r="K1166">
        <v>10091</v>
      </c>
    </row>
    <row r="1167" spans="1:11">
      <c r="A1167">
        <v>70005</v>
      </c>
      <c r="B1167" s="46" t="str">
        <f t="shared" si="38"/>
        <v>BP.VM.00014-10091</v>
      </c>
      <c r="C1167">
        <f t="shared" si="39"/>
        <v>0</v>
      </c>
      <c r="D1167">
        <v>70005</v>
      </c>
      <c r="E1167">
        <f>_xlfn.XLOOKUP(J1167,macros!Y:Y,macros!D:D)</f>
        <v>177</v>
      </c>
      <c r="H1167">
        <f>_xlfn.XLOOKUP(J1167,macros!Y:Y,macros!M:M)</f>
        <v>0</v>
      </c>
      <c r="J1167" s="636" t="s">
        <v>677</v>
      </c>
      <c r="K1167">
        <v>10091</v>
      </c>
    </row>
    <row r="1168" spans="1:11">
      <c r="A1168">
        <v>70005</v>
      </c>
      <c r="B1168" s="46" t="str">
        <f t="shared" si="38"/>
        <v>BP.VM.00015-10131</v>
      </c>
      <c r="C1168">
        <f t="shared" si="39"/>
        <v>0</v>
      </c>
      <c r="D1168">
        <v>70005</v>
      </c>
      <c r="E1168">
        <f>_xlfn.XLOOKUP(J1168,macros!Y:Y,macros!D:D)</f>
        <v>216</v>
      </c>
      <c r="H1168">
        <f>_xlfn.XLOOKUP(J1168,macros!Y:Y,macros!M:M)</f>
        <v>0</v>
      </c>
      <c r="J1168" s="636" t="s">
        <v>695</v>
      </c>
      <c r="K1168">
        <v>10131</v>
      </c>
    </row>
    <row r="1169" spans="1:11">
      <c r="A1169">
        <v>70005</v>
      </c>
      <c r="B1169" s="46" t="str">
        <f t="shared" si="38"/>
        <v>BP.VM.00016-10131</v>
      </c>
      <c r="C1169">
        <f t="shared" si="39"/>
        <v>0</v>
      </c>
      <c r="D1169">
        <v>70005</v>
      </c>
      <c r="E1169">
        <f>_xlfn.XLOOKUP(J1169,macros!Y:Y,macros!D:D)</f>
        <v>282</v>
      </c>
      <c r="H1169">
        <f>_xlfn.XLOOKUP(J1169,macros!Y:Y,macros!M:M)</f>
        <v>0</v>
      </c>
      <c r="J1169" s="636" t="s">
        <v>696</v>
      </c>
      <c r="K1169">
        <v>10131</v>
      </c>
    </row>
    <row r="1170" spans="1:11">
      <c r="A1170">
        <v>70005</v>
      </c>
      <c r="B1170" s="46" t="str">
        <f t="shared" ref="B1170:B1233" si="40">J1170&amp;"-"&amp;K1170</f>
        <v>BP.VM.00017-10131</v>
      </c>
      <c r="C1170">
        <f t="shared" si="39"/>
        <v>0</v>
      </c>
      <c r="D1170">
        <v>70005</v>
      </c>
      <c r="E1170">
        <f>_xlfn.XLOOKUP(J1170,macros!Y:Y,macros!D:D)</f>
        <v>320</v>
      </c>
      <c r="H1170">
        <f>_xlfn.XLOOKUP(J1170,macros!Y:Y,macros!M:M)</f>
        <v>0</v>
      </c>
      <c r="J1170" s="636" t="s">
        <v>697</v>
      </c>
      <c r="K1170">
        <v>10131</v>
      </c>
    </row>
    <row r="1171" spans="1:11">
      <c r="A1171">
        <v>70005</v>
      </c>
      <c r="B1171" s="46" t="str">
        <f t="shared" si="40"/>
        <v>BP.VM.00018-10131</v>
      </c>
      <c r="C1171">
        <f t="shared" si="39"/>
        <v>0</v>
      </c>
      <c r="D1171">
        <v>70005</v>
      </c>
      <c r="E1171">
        <f>_xlfn.XLOOKUP(J1171,macros!Y:Y,macros!D:D)</f>
        <v>229</v>
      </c>
      <c r="H1171">
        <f>_xlfn.XLOOKUP(J1171,macros!Y:Y,macros!M:M)</f>
        <v>0</v>
      </c>
      <c r="J1171" s="636" t="s">
        <v>698</v>
      </c>
      <c r="K1171">
        <v>10131</v>
      </c>
    </row>
    <row r="1172" spans="1:11">
      <c r="A1172">
        <v>70005</v>
      </c>
      <c r="B1172" s="46" t="str">
        <f t="shared" si="40"/>
        <v>BP.VM.00019-10131</v>
      </c>
      <c r="C1172">
        <f t="shared" si="39"/>
        <v>0</v>
      </c>
      <c r="D1172">
        <v>70005</v>
      </c>
      <c r="E1172">
        <f>_xlfn.XLOOKUP(J1172,macros!Y:Y,macros!D:D)</f>
        <v>232</v>
      </c>
      <c r="H1172">
        <f>_xlfn.XLOOKUP(J1172,macros!Y:Y,macros!M:M)</f>
        <v>0</v>
      </c>
      <c r="J1172" s="636" t="s">
        <v>699</v>
      </c>
      <c r="K1172">
        <v>10131</v>
      </c>
    </row>
    <row r="1173" spans="1:11">
      <c r="A1173">
        <v>70005</v>
      </c>
      <c r="B1173" s="46" t="str">
        <f t="shared" si="40"/>
        <v>BP.VM.00020-10131</v>
      </c>
      <c r="C1173">
        <f t="shared" si="39"/>
        <v>0</v>
      </c>
      <c r="D1173">
        <v>70005</v>
      </c>
      <c r="E1173">
        <f>_xlfn.XLOOKUP(J1173,macros!Y:Y,macros!D:D)</f>
        <v>270</v>
      </c>
      <c r="H1173">
        <f>_xlfn.XLOOKUP(J1173,macros!Y:Y,macros!M:M)</f>
        <v>0</v>
      </c>
      <c r="J1173" s="636" t="s">
        <v>700</v>
      </c>
      <c r="K1173">
        <v>10131</v>
      </c>
    </row>
    <row r="1174" spans="1:11">
      <c r="A1174">
        <v>70005</v>
      </c>
      <c r="B1174" s="46" t="str">
        <f t="shared" si="40"/>
        <v>BP.VM.00021-10131</v>
      </c>
      <c r="C1174">
        <f t="shared" si="39"/>
        <v>0</v>
      </c>
      <c r="D1174">
        <v>70005</v>
      </c>
      <c r="E1174">
        <f>_xlfn.XLOOKUP(J1174,macros!Y:Y,macros!D:D)</f>
        <v>222</v>
      </c>
      <c r="H1174">
        <f>_xlfn.XLOOKUP(J1174,macros!Y:Y,macros!M:M)</f>
        <v>0</v>
      </c>
      <c r="J1174" s="636" t="s">
        <v>701</v>
      </c>
      <c r="K1174">
        <v>10131</v>
      </c>
    </row>
    <row r="1175" spans="1:11">
      <c r="A1175">
        <v>70005</v>
      </c>
      <c r="B1175" s="46" t="str">
        <f t="shared" si="40"/>
        <v>BP.VM.00022-10131</v>
      </c>
      <c r="C1175">
        <f t="shared" si="39"/>
        <v>0</v>
      </c>
      <c r="D1175">
        <v>70005</v>
      </c>
      <c r="E1175">
        <f>_xlfn.XLOOKUP(J1175,macros!Y:Y,macros!D:D)</f>
        <v>216</v>
      </c>
      <c r="H1175">
        <f>_xlfn.XLOOKUP(J1175,macros!Y:Y,macros!M:M)</f>
        <v>0</v>
      </c>
      <c r="J1175" s="636" t="s">
        <v>702</v>
      </c>
      <c r="K1175">
        <v>10131</v>
      </c>
    </row>
    <row r="1176" spans="1:11">
      <c r="A1176">
        <v>70005</v>
      </c>
      <c r="B1176" s="46" t="str">
        <f t="shared" si="40"/>
        <v>BP.VM.00023-10131</v>
      </c>
      <c r="C1176">
        <f t="shared" si="39"/>
        <v>0</v>
      </c>
      <c r="D1176">
        <v>70005</v>
      </c>
      <c r="E1176">
        <f>_xlfn.XLOOKUP(J1176,macros!Y:Y,macros!D:D)</f>
        <v>241</v>
      </c>
      <c r="H1176">
        <f>_xlfn.XLOOKUP(J1176,macros!Y:Y,macros!M:M)</f>
        <v>0</v>
      </c>
      <c r="J1176" s="636" t="s">
        <v>703</v>
      </c>
      <c r="K1176">
        <v>10131</v>
      </c>
    </row>
    <row r="1177" spans="1:11">
      <c r="A1177">
        <v>70005</v>
      </c>
      <c r="B1177" s="46" t="str">
        <f t="shared" si="40"/>
        <v>BP.VM.00024-10131</v>
      </c>
      <c r="C1177">
        <f t="shared" si="39"/>
        <v>0</v>
      </c>
      <c r="D1177">
        <v>70005</v>
      </c>
      <c r="E1177">
        <f>_xlfn.XLOOKUP(J1177,macros!Y:Y,macros!D:D)</f>
        <v>265</v>
      </c>
      <c r="H1177">
        <f>_xlfn.XLOOKUP(J1177,macros!Y:Y,macros!M:M)</f>
        <v>0</v>
      </c>
      <c r="J1177" s="636" t="s">
        <v>704</v>
      </c>
      <c r="K1177">
        <v>10131</v>
      </c>
    </row>
    <row r="1178" spans="1:11">
      <c r="A1178">
        <v>70005</v>
      </c>
      <c r="B1178" s="46" t="str">
        <f t="shared" si="40"/>
        <v>BP.VM.00025-10131</v>
      </c>
      <c r="C1178">
        <f t="shared" si="39"/>
        <v>0</v>
      </c>
      <c r="D1178">
        <v>70005</v>
      </c>
      <c r="E1178">
        <f>_xlfn.XLOOKUP(J1178,macros!Y:Y,macros!D:D)</f>
        <v>299</v>
      </c>
      <c r="H1178">
        <f>_xlfn.XLOOKUP(J1178,macros!Y:Y,macros!M:M)</f>
        <v>0</v>
      </c>
      <c r="J1178" s="636" t="s">
        <v>705</v>
      </c>
      <c r="K1178">
        <v>10131</v>
      </c>
    </row>
    <row r="1179" spans="1:11">
      <c r="A1179">
        <v>70005</v>
      </c>
      <c r="B1179" s="46" t="str">
        <f t="shared" si="40"/>
        <v>BP.VM.00026-10131</v>
      </c>
      <c r="C1179">
        <f t="shared" si="39"/>
        <v>0</v>
      </c>
      <c r="D1179">
        <v>70005</v>
      </c>
      <c r="E1179">
        <f>_xlfn.XLOOKUP(J1179,macros!Y:Y,macros!D:D)</f>
        <v>224</v>
      </c>
      <c r="H1179">
        <f>_xlfn.XLOOKUP(J1179,macros!Y:Y,macros!M:M)</f>
        <v>0</v>
      </c>
      <c r="J1179" s="636" t="s">
        <v>706</v>
      </c>
      <c r="K1179">
        <v>10131</v>
      </c>
    </row>
    <row r="1180" spans="1:11">
      <c r="A1180">
        <v>70005</v>
      </c>
      <c r="B1180" s="46" t="str">
        <f t="shared" si="40"/>
        <v>BP.VM.00027-10131</v>
      </c>
      <c r="C1180">
        <f t="shared" si="39"/>
        <v>0</v>
      </c>
      <c r="D1180">
        <v>70005</v>
      </c>
      <c r="E1180">
        <f>_xlfn.XLOOKUP(J1180,macros!Y:Y,macros!D:D)</f>
        <v>222</v>
      </c>
      <c r="H1180">
        <f>_xlfn.XLOOKUP(J1180,macros!Y:Y,macros!M:M)</f>
        <v>0</v>
      </c>
      <c r="J1180" s="636" t="s">
        <v>707</v>
      </c>
      <c r="K1180">
        <v>10131</v>
      </c>
    </row>
    <row r="1181" spans="1:11">
      <c r="A1181">
        <v>70005</v>
      </c>
      <c r="B1181" s="46" t="str">
        <f t="shared" si="40"/>
        <v>BP.VM.00028-10131</v>
      </c>
      <c r="C1181">
        <f t="shared" si="39"/>
        <v>0</v>
      </c>
      <c r="D1181">
        <v>70005</v>
      </c>
      <c r="E1181">
        <f>_xlfn.XLOOKUP(J1181,macros!Y:Y,macros!D:D)</f>
        <v>225</v>
      </c>
      <c r="H1181">
        <f>_xlfn.XLOOKUP(J1181,macros!Y:Y,macros!M:M)</f>
        <v>0</v>
      </c>
      <c r="J1181" s="636" t="s">
        <v>708</v>
      </c>
      <c r="K1181">
        <v>10131</v>
      </c>
    </row>
    <row r="1182" spans="1:11">
      <c r="A1182">
        <v>70002</v>
      </c>
      <c r="B1182" s="46" t="str">
        <f t="shared" si="40"/>
        <v>BP.VMOR001-green</v>
      </c>
      <c r="C1182">
        <f t="shared" si="39"/>
        <v>0</v>
      </c>
      <c r="D1182">
        <v>70002</v>
      </c>
      <c r="E1182">
        <f>_xlfn.XLOOKUP(J1182,macros!Y:Y,macros!D:D)</f>
        <v>172</v>
      </c>
      <c r="H1182">
        <f>_xlfn.XLOOKUP(J1182,macros!Y:Y,macros!M:M)+IF('sets &amp; selections ( - 10%)'!$N$37&gt;0,'sets &amp; selections ( - 10%)'!$N$37,0)</f>
        <v>0</v>
      </c>
      <c r="J1182" s="636" t="s">
        <v>724</v>
      </c>
      <c r="K1182" t="s">
        <v>915</v>
      </c>
    </row>
    <row r="1183" spans="1:11">
      <c r="A1183">
        <v>70002</v>
      </c>
      <c r="B1183" s="46" t="str">
        <f t="shared" si="40"/>
        <v>BP.VMOR002-green</v>
      </c>
      <c r="C1183">
        <f t="shared" si="39"/>
        <v>0</v>
      </c>
      <c r="D1183">
        <v>70002</v>
      </c>
      <c r="E1183">
        <f>_xlfn.XLOOKUP(J1183,macros!Y:Y,macros!D:D)</f>
        <v>198</v>
      </c>
      <c r="H1183">
        <f>_xlfn.XLOOKUP(J1183,macros!Y:Y,macros!M:M)+IF('sets &amp; selections ( - 10%)'!$N$37&gt;0,'sets &amp; selections ( - 10%)'!$N$37,0)</f>
        <v>0</v>
      </c>
      <c r="J1183" s="636" t="s">
        <v>726</v>
      </c>
      <c r="K1183" t="s">
        <v>915</v>
      </c>
    </row>
    <row r="1184" spans="1:11">
      <c r="A1184">
        <v>70002</v>
      </c>
      <c r="B1184" s="46" t="str">
        <f t="shared" si="40"/>
        <v>BP.VMOR003-green</v>
      </c>
      <c r="C1184">
        <f t="shared" si="39"/>
        <v>0</v>
      </c>
      <c r="D1184">
        <v>70002</v>
      </c>
      <c r="E1184">
        <f>_xlfn.XLOOKUP(J1184,macros!Y:Y,macros!D:D)</f>
        <v>246</v>
      </c>
      <c r="H1184">
        <f>_xlfn.XLOOKUP(J1184,macros!Y:Y,macros!M:M)+IF('sets &amp; selections ( - 10%)'!$N$37&gt;0,'sets &amp; selections ( - 10%)'!$N$37,0)</f>
        <v>0</v>
      </c>
      <c r="J1184" s="636" t="s">
        <v>728</v>
      </c>
      <c r="K1184" t="s">
        <v>915</v>
      </c>
    </row>
    <row r="1185" spans="1:11">
      <c r="A1185">
        <v>70002</v>
      </c>
      <c r="B1185" s="46" t="str">
        <f t="shared" si="40"/>
        <v>BP.VMOR004-green</v>
      </c>
      <c r="C1185">
        <f t="shared" si="39"/>
        <v>0</v>
      </c>
      <c r="D1185">
        <v>70002</v>
      </c>
      <c r="E1185">
        <f>_xlfn.XLOOKUP(J1185,macros!Y:Y,macros!D:D)</f>
        <v>258</v>
      </c>
      <c r="H1185">
        <f>_xlfn.XLOOKUP(J1185,macros!Y:Y,macros!M:M)+IF('sets &amp; selections ( - 10%)'!$N$37&gt;0,'sets &amp; selections ( - 10%)'!$N$37,0)</f>
        <v>0</v>
      </c>
      <c r="J1185" s="636" t="s">
        <v>730</v>
      </c>
      <c r="K1185" t="s">
        <v>915</v>
      </c>
    </row>
    <row r="1186" spans="1:11">
      <c r="A1186">
        <v>70002</v>
      </c>
      <c r="B1186" s="46" t="str">
        <f t="shared" si="40"/>
        <v>BP.VMOR005-green</v>
      </c>
      <c r="C1186">
        <f t="shared" si="39"/>
        <v>0</v>
      </c>
      <c r="D1186">
        <v>70002</v>
      </c>
      <c r="E1186">
        <f>_xlfn.XLOOKUP(J1186,macros!Y:Y,macros!D:D)</f>
        <v>209</v>
      </c>
      <c r="H1186">
        <f>_xlfn.XLOOKUP(J1186,macros!Y:Y,macros!M:M)+IF('sets &amp; selections ( - 10%)'!$N$37&gt;0,'sets &amp; selections ( - 10%)'!$N$37,0)</f>
        <v>0</v>
      </c>
      <c r="J1186" s="636" t="s">
        <v>732</v>
      </c>
      <c r="K1186" t="s">
        <v>915</v>
      </c>
    </row>
    <row r="1187" spans="1:11">
      <c r="A1187">
        <v>70002</v>
      </c>
      <c r="B1187" s="46" t="str">
        <f t="shared" si="40"/>
        <v>BP.VMOR006-green</v>
      </c>
      <c r="C1187">
        <f t="shared" si="39"/>
        <v>0</v>
      </c>
      <c r="D1187">
        <v>70002</v>
      </c>
      <c r="E1187">
        <f>_xlfn.XLOOKUP(J1187,macros!Y:Y,macros!D:D)</f>
        <v>179</v>
      </c>
      <c r="H1187">
        <f>_xlfn.XLOOKUP(J1187,macros!Y:Y,macros!M:M)+IF('sets &amp; selections ( - 10%)'!$N$37&gt;0,'sets &amp; selections ( - 10%)'!$N$37,0)</f>
        <v>0</v>
      </c>
      <c r="J1187" s="636" t="s">
        <v>734</v>
      </c>
      <c r="K1187" t="s">
        <v>915</v>
      </c>
    </row>
    <row r="1188" spans="1:11">
      <c r="A1188">
        <v>70002</v>
      </c>
      <c r="B1188" s="46" t="str">
        <f t="shared" si="40"/>
        <v>BP.VMOR007-green</v>
      </c>
      <c r="C1188">
        <f t="shared" si="39"/>
        <v>0</v>
      </c>
      <c r="D1188">
        <v>70002</v>
      </c>
      <c r="E1188">
        <f>_xlfn.XLOOKUP(J1188,macros!Y:Y,macros!D:D)</f>
        <v>196</v>
      </c>
      <c r="H1188">
        <f>_xlfn.XLOOKUP(J1188,macros!Y:Y,macros!M:M)+IF('sets &amp; selections ( - 10%)'!$N$37&gt;0,'sets &amp; selections ( - 10%)'!$N$37,0)</f>
        <v>0</v>
      </c>
      <c r="J1188" s="636" t="s">
        <v>736</v>
      </c>
      <c r="K1188" t="s">
        <v>915</v>
      </c>
    </row>
    <row r="1189" spans="1:11">
      <c r="A1189">
        <v>70002</v>
      </c>
      <c r="B1189" s="46" t="str">
        <f t="shared" si="40"/>
        <v>BP.VMOR008-green</v>
      </c>
      <c r="C1189">
        <f t="shared" si="39"/>
        <v>0</v>
      </c>
      <c r="D1189">
        <v>70002</v>
      </c>
      <c r="E1189">
        <f>_xlfn.XLOOKUP(J1189,macros!Y:Y,macros!D:D)</f>
        <v>205</v>
      </c>
      <c r="H1189">
        <f>_xlfn.XLOOKUP(J1189,macros!Y:Y,macros!M:M)+IF('sets &amp; selections ( - 10%)'!$N$37&gt;0,'sets &amp; selections ( - 10%)'!$N$37,0)</f>
        <v>0</v>
      </c>
      <c r="J1189" s="636" t="s">
        <v>738</v>
      </c>
      <c r="K1189" t="s">
        <v>915</v>
      </c>
    </row>
    <row r="1190" spans="1:11">
      <c r="A1190">
        <v>70002</v>
      </c>
      <c r="B1190" s="46" t="str">
        <f t="shared" si="40"/>
        <v>BP.VMOR009-green</v>
      </c>
      <c r="C1190">
        <f t="shared" si="39"/>
        <v>0</v>
      </c>
      <c r="D1190">
        <v>70002</v>
      </c>
      <c r="E1190">
        <f>_xlfn.XLOOKUP(J1190,macros!Y:Y,macros!D:D)</f>
        <v>224</v>
      </c>
      <c r="H1190">
        <f>_xlfn.XLOOKUP(J1190,macros!Y:Y,macros!M:M)+IF('sets &amp; selections ( - 10%)'!$N$37&gt;0,'sets &amp; selections ( - 10%)'!$N$37,0)</f>
        <v>0</v>
      </c>
      <c r="J1190" s="636" t="s">
        <v>740</v>
      </c>
      <c r="K1190" t="s">
        <v>915</v>
      </c>
    </row>
    <row r="1191" spans="1:11">
      <c r="A1191">
        <v>70002</v>
      </c>
      <c r="B1191" s="46" t="str">
        <f t="shared" si="40"/>
        <v>BP.VMOR010-green</v>
      </c>
      <c r="C1191">
        <f t="shared" si="39"/>
        <v>0</v>
      </c>
      <c r="D1191">
        <v>70002</v>
      </c>
      <c r="E1191">
        <f>_xlfn.XLOOKUP(J1191,macros!Y:Y,macros!D:D)</f>
        <v>234</v>
      </c>
      <c r="H1191">
        <f>_xlfn.XLOOKUP(J1191,macros!Y:Y,macros!M:M)+IF('sets &amp; selections ( - 10%)'!$N$37&gt;0,'sets &amp; selections ( - 10%)'!$N$37,0)</f>
        <v>0</v>
      </c>
      <c r="J1191" s="636" t="s">
        <v>742</v>
      </c>
      <c r="K1191" t="s">
        <v>915</v>
      </c>
    </row>
    <row r="1192" spans="1:11">
      <c r="A1192">
        <v>70002</v>
      </c>
      <c r="B1192" s="46" t="str">
        <f t="shared" si="40"/>
        <v>BP.VMOR011-green</v>
      </c>
      <c r="C1192">
        <f t="shared" si="39"/>
        <v>0</v>
      </c>
      <c r="D1192">
        <v>70002</v>
      </c>
      <c r="E1192">
        <f>_xlfn.XLOOKUP(J1192,macros!Y:Y,macros!D:D)</f>
        <v>149</v>
      </c>
      <c r="H1192">
        <f>_xlfn.XLOOKUP(J1192,macros!Y:Y,macros!M:M)+IF('sets &amp; selections ( - 10%)'!$N$37&gt;0,'sets &amp; selections ( - 10%)'!$N$37,0)</f>
        <v>0</v>
      </c>
      <c r="J1192" s="636" t="s">
        <v>744</v>
      </c>
      <c r="K1192" t="s">
        <v>915</v>
      </c>
    </row>
    <row r="1193" spans="1:11">
      <c r="A1193">
        <v>70002</v>
      </c>
      <c r="B1193" s="46" t="str">
        <f t="shared" si="40"/>
        <v>BP.VMOR012-green</v>
      </c>
      <c r="C1193">
        <f t="shared" si="39"/>
        <v>0</v>
      </c>
      <c r="D1193">
        <v>70002</v>
      </c>
      <c r="E1193">
        <f>_xlfn.XLOOKUP(J1193,macros!Y:Y,macros!D:D)</f>
        <v>155</v>
      </c>
      <c r="H1193">
        <f>_xlfn.XLOOKUP(J1193,macros!Y:Y,macros!M:M)+IF('sets &amp; selections ( - 10%)'!$N$37&gt;0,'sets &amp; selections ( - 10%)'!$N$37,0)</f>
        <v>0</v>
      </c>
      <c r="J1193" s="636" t="s">
        <v>746</v>
      </c>
      <c r="K1193" t="s">
        <v>915</v>
      </c>
    </row>
    <row r="1194" spans="1:11">
      <c r="A1194">
        <v>70005</v>
      </c>
      <c r="B1194" s="46" t="str">
        <f t="shared" si="40"/>
        <v>BP.VM.00001-10093</v>
      </c>
      <c r="C1194">
        <f t="shared" si="39"/>
        <v>0</v>
      </c>
      <c r="D1194">
        <v>70005</v>
      </c>
      <c r="E1194">
        <f>_xlfn.XLOOKUP(J1194,macros!Y:Y,macros!D:D)</f>
        <v>169</v>
      </c>
      <c r="H1194">
        <f>_xlfn.XLOOKUP(J1194,macros!Y:Y,macros!N:N)</f>
        <v>0</v>
      </c>
      <c r="J1194" s="636" t="s">
        <v>651</v>
      </c>
      <c r="K1194">
        <v>10093</v>
      </c>
    </row>
    <row r="1195" spans="1:11">
      <c r="A1195">
        <v>70005</v>
      </c>
      <c r="B1195" s="46" t="str">
        <f t="shared" si="40"/>
        <v>BP.VM.00002-10093</v>
      </c>
      <c r="C1195">
        <f t="shared" si="39"/>
        <v>0</v>
      </c>
      <c r="D1195">
        <v>70005</v>
      </c>
      <c r="E1195">
        <f>_xlfn.XLOOKUP(J1195,macros!Y:Y,macros!D:D)</f>
        <v>222</v>
      </c>
      <c r="H1195">
        <f>_xlfn.XLOOKUP(J1195,macros!Y:Y,macros!N:N)</f>
        <v>0</v>
      </c>
      <c r="J1195" s="636" t="s">
        <v>653</v>
      </c>
      <c r="K1195">
        <v>10093</v>
      </c>
    </row>
    <row r="1196" spans="1:11">
      <c r="A1196">
        <v>70005</v>
      </c>
      <c r="B1196" s="46" t="str">
        <f t="shared" si="40"/>
        <v>BP.VM.00003-10093</v>
      </c>
      <c r="C1196">
        <f t="shared" si="39"/>
        <v>0</v>
      </c>
      <c r="D1196">
        <v>70005</v>
      </c>
      <c r="E1196">
        <f>_xlfn.XLOOKUP(J1196,macros!Y:Y,macros!D:D)</f>
        <v>247</v>
      </c>
      <c r="H1196">
        <f>_xlfn.XLOOKUP(J1196,macros!Y:Y,macros!N:N)</f>
        <v>0</v>
      </c>
      <c r="J1196" s="636" t="s">
        <v>655</v>
      </c>
      <c r="K1196">
        <v>10093</v>
      </c>
    </row>
    <row r="1197" spans="1:11">
      <c r="A1197">
        <v>70005</v>
      </c>
      <c r="B1197" s="46" t="str">
        <f t="shared" si="40"/>
        <v>BP.VM.00004-10093</v>
      </c>
      <c r="C1197">
        <f t="shared" si="39"/>
        <v>0</v>
      </c>
      <c r="D1197">
        <v>70005</v>
      </c>
      <c r="E1197">
        <f>_xlfn.XLOOKUP(J1197,macros!Y:Y,macros!D:D)</f>
        <v>181</v>
      </c>
      <c r="H1197">
        <f>_xlfn.XLOOKUP(J1197,macros!Y:Y,macros!N:N)</f>
        <v>0</v>
      </c>
      <c r="J1197" s="636" t="s">
        <v>657</v>
      </c>
      <c r="K1197">
        <v>10093</v>
      </c>
    </row>
    <row r="1198" spans="1:11">
      <c r="A1198">
        <v>70005</v>
      </c>
      <c r="B1198" s="46" t="str">
        <f t="shared" si="40"/>
        <v>BP.VM.00005-10093</v>
      </c>
      <c r="C1198">
        <f t="shared" si="39"/>
        <v>0</v>
      </c>
      <c r="D1198">
        <v>70005</v>
      </c>
      <c r="E1198">
        <f>_xlfn.XLOOKUP(J1198,macros!Y:Y,macros!D:D)</f>
        <v>183</v>
      </c>
      <c r="H1198">
        <f>_xlfn.XLOOKUP(J1198,macros!Y:Y,macros!N:N)</f>
        <v>0</v>
      </c>
      <c r="J1198" s="636" t="s">
        <v>659</v>
      </c>
      <c r="K1198">
        <v>10093</v>
      </c>
    </row>
    <row r="1199" spans="1:11">
      <c r="A1199">
        <v>70005</v>
      </c>
      <c r="B1199" s="46" t="str">
        <f t="shared" si="40"/>
        <v>BP.VM.00006-10093</v>
      </c>
      <c r="C1199">
        <f t="shared" si="39"/>
        <v>0</v>
      </c>
      <c r="D1199">
        <v>70005</v>
      </c>
      <c r="E1199">
        <f>_xlfn.XLOOKUP(J1199,macros!Y:Y,macros!D:D)</f>
        <v>214</v>
      </c>
      <c r="H1199">
        <f>_xlfn.XLOOKUP(J1199,macros!Y:Y,macros!N:N)</f>
        <v>0</v>
      </c>
      <c r="J1199" s="636" t="s">
        <v>661</v>
      </c>
      <c r="K1199">
        <v>10093</v>
      </c>
    </row>
    <row r="1200" spans="1:11">
      <c r="A1200">
        <v>70005</v>
      </c>
      <c r="B1200" s="46" t="str">
        <f t="shared" si="40"/>
        <v>BP.VM.00007-10093</v>
      </c>
      <c r="C1200">
        <f t="shared" si="39"/>
        <v>0</v>
      </c>
      <c r="D1200">
        <v>70005</v>
      </c>
      <c r="E1200">
        <f>_xlfn.XLOOKUP(J1200,macros!Y:Y,macros!D:D)</f>
        <v>176</v>
      </c>
      <c r="H1200">
        <f>_xlfn.XLOOKUP(J1200,macros!Y:Y,macros!N:N)</f>
        <v>0</v>
      </c>
      <c r="J1200" s="636" t="s">
        <v>663</v>
      </c>
      <c r="K1200">
        <v>10093</v>
      </c>
    </row>
    <row r="1201" spans="1:11">
      <c r="A1201">
        <v>70005</v>
      </c>
      <c r="B1201" s="46" t="str">
        <f t="shared" si="40"/>
        <v>BP.VM.00008-10093</v>
      </c>
      <c r="C1201">
        <f t="shared" si="39"/>
        <v>0</v>
      </c>
      <c r="D1201">
        <v>70005</v>
      </c>
      <c r="E1201">
        <f>_xlfn.XLOOKUP(J1201,macros!Y:Y,macros!D:D)</f>
        <v>173</v>
      </c>
      <c r="H1201">
        <f>_xlfn.XLOOKUP(J1201,macros!Y:Y,macros!N:N)</f>
        <v>0</v>
      </c>
      <c r="J1201" s="636" t="s">
        <v>665</v>
      </c>
      <c r="K1201">
        <v>10093</v>
      </c>
    </row>
    <row r="1202" spans="1:11">
      <c r="A1202">
        <v>70005</v>
      </c>
      <c r="B1202" s="46" t="str">
        <f t="shared" si="40"/>
        <v>BP.VM.00009-10093</v>
      </c>
      <c r="C1202">
        <f t="shared" si="39"/>
        <v>0</v>
      </c>
      <c r="D1202">
        <v>70005</v>
      </c>
      <c r="E1202">
        <f>_xlfn.XLOOKUP(J1202,macros!Y:Y,macros!D:D)</f>
        <v>196</v>
      </c>
      <c r="H1202">
        <f>_xlfn.XLOOKUP(J1202,macros!Y:Y,macros!N:N)</f>
        <v>0</v>
      </c>
      <c r="J1202" s="636" t="s">
        <v>667</v>
      </c>
      <c r="K1202">
        <v>10093</v>
      </c>
    </row>
    <row r="1203" spans="1:11">
      <c r="A1203">
        <v>70005</v>
      </c>
      <c r="B1203" s="46" t="str">
        <f t="shared" si="40"/>
        <v>BP.VM.00010-10093</v>
      </c>
      <c r="C1203">
        <f t="shared" si="39"/>
        <v>0</v>
      </c>
      <c r="D1203">
        <v>70005</v>
      </c>
      <c r="E1203">
        <f>_xlfn.XLOOKUP(J1203,macros!Y:Y,macros!D:D)</f>
        <v>212</v>
      </c>
      <c r="H1203">
        <f>_xlfn.XLOOKUP(J1203,macros!Y:Y,macros!N:N)</f>
        <v>0</v>
      </c>
      <c r="J1203" s="636" t="s">
        <v>669</v>
      </c>
      <c r="K1203">
        <v>10093</v>
      </c>
    </row>
    <row r="1204" spans="1:11">
      <c r="A1204">
        <v>70005</v>
      </c>
      <c r="B1204" s="46" t="str">
        <f t="shared" si="40"/>
        <v>BP.VM.00011-10093</v>
      </c>
      <c r="C1204">
        <f t="shared" si="39"/>
        <v>0</v>
      </c>
      <c r="D1204">
        <v>70005</v>
      </c>
      <c r="E1204">
        <f>_xlfn.XLOOKUP(J1204,macros!Y:Y,macros!D:D)</f>
        <v>233</v>
      </c>
      <c r="H1204">
        <f>_xlfn.XLOOKUP(J1204,macros!Y:Y,macros!N:N)</f>
        <v>0</v>
      </c>
      <c r="J1204" s="636" t="s">
        <v>671</v>
      </c>
      <c r="K1204">
        <v>10093</v>
      </c>
    </row>
    <row r="1205" spans="1:11">
      <c r="A1205">
        <v>70005</v>
      </c>
      <c r="B1205" s="46" t="str">
        <f t="shared" si="40"/>
        <v>BP.VM.00012-10093</v>
      </c>
      <c r="C1205">
        <f t="shared" si="39"/>
        <v>0</v>
      </c>
      <c r="D1205">
        <v>70005</v>
      </c>
      <c r="E1205">
        <f>_xlfn.XLOOKUP(J1205,macros!Y:Y,macros!D:D)</f>
        <v>177</v>
      </c>
      <c r="H1205">
        <f>_xlfn.XLOOKUP(J1205,macros!Y:Y,macros!N:N)</f>
        <v>0</v>
      </c>
      <c r="J1205" s="636" t="s">
        <v>673</v>
      </c>
      <c r="K1205">
        <v>10093</v>
      </c>
    </row>
    <row r="1206" spans="1:11">
      <c r="A1206">
        <v>70005</v>
      </c>
      <c r="B1206" s="46" t="str">
        <f t="shared" si="40"/>
        <v>BP.VM.00013-10093</v>
      </c>
      <c r="C1206">
        <f t="shared" si="39"/>
        <v>0</v>
      </c>
      <c r="D1206">
        <v>70005</v>
      </c>
      <c r="E1206">
        <f>_xlfn.XLOOKUP(J1206,macros!Y:Y,macros!D:D)</f>
        <v>175</v>
      </c>
      <c r="H1206">
        <f>_xlfn.XLOOKUP(J1206,macros!Y:Y,macros!N:N)</f>
        <v>0</v>
      </c>
      <c r="J1206" s="636" t="s">
        <v>675</v>
      </c>
      <c r="K1206">
        <v>10093</v>
      </c>
    </row>
    <row r="1207" spans="1:11">
      <c r="A1207">
        <v>70005</v>
      </c>
      <c r="B1207" s="46" t="str">
        <f t="shared" si="40"/>
        <v>BP.VM.00014-10093</v>
      </c>
      <c r="C1207">
        <f t="shared" si="39"/>
        <v>0</v>
      </c>
      <c r="D1207">
        <v>70005</v>
      </c>
      <c r="E1207">
        <f>_xlfn.XLOOKUP(J1207,macros!Y:Y,macros!D:D)</f>
        <v>177</v>
      </c>
      <c r="H1207">
        <f>_xlfn.XLOOKUP(J1207,macros!Y:Y,macros!N:N)</f>
        <v>0</v>
      </c>
      <c r="J1207" s="636" t="s">
        <v>677</v>
      </c>
      <c r="K1207">
        <v>10093</v>
      </c>
    </row>
    <row r="1208" spans="1:11">
      <c r="A1208">
        <v>70005</v>
      </c>
      <c r="B1208" s="46" t="str">
        <f t="shared" si="40"/>
        <v>BP.VM.00015-10140</v>
      </c>
      <c r="C1208">
        <f t="shared" si="39"/>
        <v>0</v>
      </c>
      <c r="D1208">
        <v>70005</v>
      </c>
      <c r="E1208">
        <f>_xlfn.XLOOKUP(J1208,macros!Y:Y,macros!D:D)</f>
        <v>216</v>
      </c>
      <c r="H1208" t="str">
        <f>_xlfn.XLOOKUP(J1208,macros!Y:Y,macros!N:N)</f>
        <v>-</v>
      </c>
      <c r="J1208" s="636" t="s">
        <v>695</v>
      </c>
      <c r="K1208">
        <v>10140</v>
      </c>
    </row>
    <row r="1209" spans="1:11">
      <c r="A1209">
        <v>70005</v>
      </c>
      <c r="B1209" s="46" t="str">
        <f t="shared" si="40"/>
        <v>BP.VM.00016-10140</v>
      </c>
      <c r="C1209">
        <f t="shared" si="39"/>
        <v>0</v>
      </c>
      <c r="D1209">
        <v>70005</v>
      </c>
      <c r="E1209">
        <f>_xlfn.XLOOKUP(J1209,macros!Y:Y,macros!D:D)</f>
        <v>282</v>
      </c>
      <c r="H1209" t="str">
        <f>_xlfn.XLOOKUP(J1209,macros!Y:Y,macros!N:N)</f>
        <v>-</v>
      </c>
      <c r="J1209" s="636" t="s">
        <v>696</v>
      </c>
      <c r="K1209">
        <v>10140</v>
      </c>
    </row>
    <row r="1210" spans="1:11">
      <c r="A1210">
        <v>70005</v>
      </c>
      <c r="B1210" s="46" t="str">
        <f t="shared" si="40"/>
        <v>BP.VM.00017-10140</v>
      </c>
      <c r="C1210">
        <f t="shared" si="39"/>
        <v>0</v>
      </c>
      <c r="D1210">
        <v>70005</v>
      </c>
      <c r="E1210">
        <f>_xlfn.XLOOKUP(J1210,macros!Y:Y,macros!D:D)</f>
        <v>320</v>
      </c>
      <c r="H1210" t="str">
        <f>_xlfn.XLOOKUP(J1210,macros!Y:Y,macros!N:N)</f>
        <v>-</v>
      </c>
      <c r="J1210" s="636" t="s">
        <v>697</v>
      </c>
      <c r="K1210">
        <v>10140</v>
      </c>
    </row>
    <row r="1211" spans="1:11">
      <c r="A1211">
        <v>70005</v>
      </c>
      <c r="B1211" s="46" t="str">
        <f t="shared" si="40"/>
        <v>BP.VM.00018-10140</v>
      </c>
      <c r="C1211">
        <f t="shared" si="39"/>
        <v>0</v>
      </c>
      <c r="D1211">
        <v>70005</v>
      </c>
      <c r="E1211">
        <f>_xlfn.XLOOKUP(J1211,macros!Y:Y,macros!D:D)</f>
        <v>229</v>
      </c>
      <c r="H1211" t="str">
        <f>_xlfn.XLOOKUP(J1211,macros!Y:Y,macros!N:N)</f>
        <v>-</v>
      </c>
      <c r="J1211" s="636" t="s">
        <v>698</v>
      </c>
      <c r="K1211">
        <v>10140</v>
      </c>
    </row>
    <row r="1212" spans="1:11">
      <c r="A1212">
        <v>70005</v>
      </c>
      <c r="B1212" s="46" t="str">
        <f t="shared" si="40"/>
        <v>BP.VM.00019-10140</v>
      </c>
      <c r="C1212">
        <f t="shared" si="39"/>
        <v>0</v>
      </c>
      <c r="D1212">
        <v>70005</v>
      </c>
      <c r="E1212">
        <f>_xlfn.XLOOKUP(J1212,macros!Y:Y,macros!D:D)</f>
        <v>232</v>
      </c>
      <c r="H1212" t="str">
        <f>_xlfn.XLOOKUP(J1212,macros!Y:Y,macros!N:N)</f>
        <v>-</v>
      </c>
      <c r="J1212" s="636" t="s">
        <v>699</v>
      </c>
      <c r="K1212">
        <v>10140</v>
      </c>
    </row>
    <row r="1213" spans="1:11">
      <c r="A1213">
        <v>70005</v>
      </c>
      <c r="B1213" s="46" t="str">
        <f t="shared" si="40"/>
        <v>BP.VM.00020-10140</v>
      </c>
      <c r="C1213">
        <f t="shared" si="39"/>
        <v>0</v>
      </c>
      <c r="D1213">
        <v>70005</v>
      </c>
      <c r="E1213">
        <f>_xlfn.XLOOKUP(J1213,macros!Y:Y,macros!D:D)</f>
        <v>270</v>
      </c>
      <c r="H1213" t="str">
        <f>_xlfn.XLOOKUP(J1213,macros!Y:Y,macros!N:N)</f>
        <v>-</v>
      </c>
      <c r="J1213" s="636" t="s">
        <v>700</v>
      </c>
      <c r="K1213">
        <v>10140</v>
      </c>
    </row>
    <row r="1214" spans="1:11">
      <c r="A1214">
        <v>70005</v>
      </c>
      <c r="B1214" s="46" t="str">
        <f t="shared" si="40"/>
        <v>BP.VM.00021-10140</v>
      </c>
      <c r="C1214">
        <f t="shared" si="39"/>
        <v>0</v>
      </c>
      <c r="D1214">
        <v>70005</v>
      </c>
      <c r="E1214">
        <f>_xlfn.XLOOKUP(J1214,macros!Y:Y,macros!D:D)</f>
        <v>222</v>
      </c>
      <c r="H1214" t="str">
        <f>_xlfn.XLOOKUP(J1214,macros!Y:Y,macros!N:N)</f>
        <v>-</v>
      </c>
      <c r="J1214" s="636" t="s">
        <v>701</v>
      </c>
      <c r="K1214">
        <v>10140</v>
      </c>
    </row>
    <row r="1215" spans="1:11">
      <c r="A1215">
        <v>70005</v>
      </c>
      <c r="B1215" s="46" t="str">
        <f t="shared" si="40"/>
        <v>BP.VM.00022-10140</v>
      </c>
      <c r="C1215">
        <f t="shared" si="39"/>
        <v>0</v>
      </c>
      <c r="D1215">
        <v>70005</v>
      </c>
      <c r="E1215">
        <f>_xlfn.XLOOKUP(J1215,macros!Y:Y,macros!D:D)</f>
        <v>216</v>
      </c>
      <c r="H1215" t="str">
        <f>_xlfn.XLOOKUP(J1215,macros!Y:Y,macros!N:N)</f>
        <v>-</v>
      </c>
      <c r="J1215" s="636" t="s">
        <v>702</v>
      </c>
      <c r="K1215">
        <v>10140</v>
      </c>
    </row>
    <row r="1216" spans="1:11">
      <c r="A1216">
        <v>70005</v>
      </c>
      <c r="B1216" s="46" t="str">
        <f t="shared" si="40"/>
        <v>BP.VM.00023-10140</v>
      </c>
      <c r="C1216">
        <f t="shared" si="39"/>
        <v>0</v>
      </c>
      <c r="D1216">
        <v>70005</v>
      </c>
      <c r="E1216">
        <f>_xlfn.XLOOKUP(J1216,macros!Y:Y,macros!D:D)</f>
        <v>241</v>
      </c>
      <c r="H1216" t="str">
        <f>_xlfn.XLOOKUP(J1216,macros!Y:Y,macros!N:N)</f>
        <v>-</v>
      </c>
      <c r="J1216" s="636" t="s">
        <v>703</v>
      </c>
      <c r="K1216">
        <v>10140</v>
      </c>
    </row>
    <row r="1217" spans="1:11">
      <c r="A1217">
        <v>70005</v>
      </c>
      <c r="B1217" s="46" t="str">
        <f t="shared" si="40"/>
        <v>BP.VM.00024-10140</v>
      </c>
      <c r="C1217">
        <f t="shared" si="39"/>
        <v>0</v>
      </c>
      <c r="D1217">
        <v>70005</v>
      </c>
      <c r="E1217">
        <f>_xlfn.XLOOKUP(J1217,macros!Y:Y,macros!D:D)</f>
        <v>265</v>
      </c>
      <c r="H1217" t="str">
        <f>_xlfn.XLOOKUP(J1217,macros!Y:Y,macros!N:N)</f>
        <v>-</v>
      </c>
      <c r="J1217" s="636" t="s">
        <v>704</v>
      </c>
      <c r="K1217">
        <v>10140</v>
      </c>
    </row>
    <row r="1218" spans="1:11">
      <c r="A1218">
        <v>70005</v>
      </c>
      <c r="B1218" s="46" t="str">
        <f t="shared" si="40"/>
        <v>BP.VM.00025-10140</v>
      </c>
      <c r="C1218">
        <f t="shared" ref="C1218:C1281" si="41">SUM(G1218:H1218)</f>
        <v>0</v>
      </c>
      <c r="D1218">
        <v>70005</v>
      </c>
      <c r="E1218">
        <f>_xlfn.XLOOKUP(J1218,macros!Y:Y,macros!D:D)</f>
        <v>299</v>
      </c>
      <c r="H1218" t="str">
        <f>_xlfn.XLOOKUP(J1218,macros!Y:Y,macros!N:N)</f>
        <v>-</v>
      </c>
      <c r="J1218" s="636" t="s">
        <v>705</v>
      </c>
      <c r="K1218">
        <v>10140</v>
      </c>
    </row>
    <row r="1219" spans="1:11">
      <c r="A1219">
        <v>70005</v>
      </c>
      <c r="B1219" s="46" t="str">
        <f t="shared" si="40"/>
        <v>BP.VM.00026-10140</v>
      </c>
      <c r="C1219">
        <f t="shared" si="41"/>
        <v>0</v>
      </c>
      <c r="D1219">
        <v>70005</v>
      </c>
      <c r="E1219">
        <f>_xlfn.XLOOKUP(J1219,macros!Y:Y,macros!D:D)</f>
        <v>224</v>
      </c>
      <c r="H1219" t="str">
        <f>_xlfn.XLOOKUP(J1219,macros!Y:Y,macros!N:N)</f>
        <v>-</v>
      </c>
      <c r="J1219" s="636" t="s">
        <v>706</v>
      </c>
      <c r="K1219">
        <v>10140</v>
      </c>
    </row>
    <row r="1220" spans="1:11">
      <c r="A1220">
        <v>70005</v>
      </c>
      <c r="B1220" s="46" t="str">
        <f t="shared" si="40"/>
        <v>BP.VM.00027-10140</v>
      </c>
      <c r="C1220">
        <f t="shared" si="41"/>
        <v>0</v>
      </c>
      <c r="D1220">
        <v>70005</v>
      </c>
      <c r="E1220">
        <f>_xlfn.XLOOKUP(J1220,macros!Y:Y,macros!D:D)</f>
        <v>222</v>
      </c>
      <c r="H1220" t="str">
        <f>_xlfn.XLOOKUP(J1220,macros!Y:Y,macros!N:N)</f>
        <v>-</v>
      </c>
      <c r="J1220" s="636" t="s">
        <v>707</v>
      </c>
      <c r="K1220">
        <v>10140</v>
      </c>
    </row>
    <row r="1221" spans="1:11">
      <c r="A1221">
        <v>70005</v>
      </c>
      <c r="B1221" s="46" t="str">
        <f t="shared" si="40"/>
        <v>BP.VM.00028-10140</v>
      </c>
      <c r="C1221">
        <f t="shared" si="41"/>
        <v>0</v>
      </c>
      <c r="D1221">
        <v>70005</v>
      </c>
      <c r="E1221">
        <f>_xlfn.XLOOKUP(J1221,macros!Y:Y,macros!D:D)</f>
        <v>225</v>
      </c>
      <c r="H1221" t="str">
        <f>_xlfn.XLOOKUP(J1221,macros!Y:Y,macros!N:N)</f>
        <v>-</v>
      </c>
      <c r="J1221" s="636" t="s">
        <v>708</v>
      </c>
      <c r="K1221">
        <v>10140</v>
      </c>
    </row>
    <row r="1222" spans="1:11">
      <c r="A1222">
        <v>70005</v>
      </c>
      <c r="B1222" s="46" t="str">
        <f t="shared" si="40"/>
        <v>BP.VM.00001-10092</v>
      </c>
      <c r="C1222">
        <f t="shared" si="41"/>
        <v>0</v>
      </c>
      <c r="D1222">
        <v>70005</v>
      </c>
      <c r="E1222">
        <f>_xlfn.XLOOKUP(J1222,macros!Y:Y,macros!D:D)</f>
        <v>169</v>
      </c>
      <c r="H1222">
        <f>_xlfn.XLOOKUP(J1222,macros!Y:Y,macros!O:O)</f>
        <v>0</v>
      </c>
      <c r="J1222" s="636" t="s">
        <v>651</v>
      </c>
      <c r="K1222">
        <v>10092</v>
      </c>
    </row>
    <row r="1223" spans="1:11">
      <c r="A1223">
        <v>70005</v>
      </c>
      <c r="B1223" s="46" t="str">
        <f t="shared" si="40"/>
        <v>BP.VM.00002-10092</v>
      </c>
      <c r="C1223">
        <f t="shared" si="41"/>
        <v>0</v>
      </c>
      <c r="D1223">
        <v>70005</v>
      </c>
      <c r="E1223">
        <f>_xlfn.XLOOKUP(J1223,macros!Y:Y,macros!D:D)</f>
        <v>222</v>
      </c>
      <c r="H1223">
        <f>_xlfn.XLOOKUP(J1223,macros!Y:Y,macros!O:O)</f>
        <v>0</v>
      </c>
      <c r="J1223" s="636" t="s">
        <v>653</v>
      </c>
      <c r="K1223">
        <v>10092</v>
      </c>
    </row>
    <row r="1224" spans="1:11">
      <c r="A1224">
        <v>70005</v>
      </c>
      <c r="B1224" s="46" t="str">
        <f t="shared" si="40"/>
        <v>BP.VM.00003-10092</v>
      </c>
      <c r="C1224">
        <f t="shared" si="41"/>
        <v>0</v>
      </c>
      <c r="D1224">
        <v>70005</v>
      </c>
      <c r="E1224">
        <f>_xlfn.XLOOKUP(J1224,macros!Y:Y,macros!D:D)</f>
        <v>247</v>
      </c>
      <c r="H1224">
        <f>_xlfn.XLOOKUP(J1224,macros!Y:Y,macros!O:O)</f>
        <v>0</v>
      </c>
      <c r="J1224" s="636" t="s">
        <v>655</v>
      </c>
      <c r="K1224">
        <v>10092</v>
      </c>
    </row>
    <row r="1225" spans="1:11">
      <c r="A1225">
        <v>70005</v>
      </c>
      <c r="B1225" s="46" t="str">
        <f t="shared" si="40"/>
        <v>BP.VM.00004-10092</v>
      </c>
      <c r="C1225">
        <f t="shared" si="41"/>
        <v>0</v>
      </c>
      <c r="D1225">
        <v>70005</v>
      </c>
      <c r="E1225">
        <f>_xlfn.XLOOKUP(J1225,macros!Y:Y,macros!D:D)</f>
        <v>181</v>
      </c>
      <c r="H1225">
        <f>_xlfn.XLOOKUP(J1225,macros!Y:Y,macros!O:O)</f>
        <v>0</v>
      </c>
      <c r="J1225" s="636" t="s">
        <v>657</v>
      </c>
      <c r="K1225">
        <v>10092</v>
      </c>
    </row>
    <row r="1226" spans="1:11">
      <c r="A1226">
        <v>70005</v>
      </c>
      <c r="B1226" s="46" t="str">
        <f t="shared" si="40"/>
        <v>BP.VM.00005-10092</v>
      </c>
      <c r="C1226">
        <f t="shared" si="41"/>
        <v>0</v>
      </c>
      <c r="D1226">
        <v>70005</v>
      </c>
      <c r="E1226">
        <f>_xlfn.XLOOKUP(J1226,macros!Y:Y,macros!D:D)</f>
        <v>183</v>
      </c>
      <c r="H1226">
        <f>_xlfn.XLOOKUP(J1226,macros!Y:Y,macros!O:O)</f>
        <v>0</v>
      </c>
      <c r="J1226" s="636" t="s">
        <v>659</v>
      </c>
      <c r="K1226">
        <v>10092</v>
      </c>
    </row>
    <row r="1227" spans="1:11">
      <c r="A1227">
        <v>70005</v>
      </c>
      <c r="B1227" s="46" t="str">
        <f t="shared" si="40"/>
        <v>BP.VM.00006-10092</v>
      </c>
      <c r="C1227">
        <f t="shared" si="41"/>
        <v>0</v>
      </c>
      <c r="D1227">
        <v>70005</v>
      </c>
      <c r="E1227">
        <f>_xlfn.XLOOKUP(J1227,macros!Y:Y,macros!D:D)</f>
        <v>214</v>
      </c>
      <c r="H1227">
        <f>_xlfn.XLOOKUP(J1227,macros!Y:Y,macros!O:O)</f>
        <v>0</v>
      </c>
      <c r="J1227" s="636" t="s">
        <v>661</v>
      </c>
      <c r="K1227">
        <v>10092</v>
      </c>
    </row>
    <row r="1228" spans="1:11">
      <c r="A1228">
        <v>70005</v>
      </c>
      <c r="B1228" s="46" t="str">
        <f t="shared" si="40"/>
        <v>BP.VM.00007-10092</v>
      </c>
      <c r="C1228">
        <f t="shared" si="41"/>
        <v>0</v>
      </c>
      <c r="D1228">
        <v>70005</v>
      </c>
      <c r="E1228">
        <f>_xlfn.XLOOKUP(J1228,macros!Y:Y,macros!D:D)</f>
        <v>176</v>
      </c>
      <c r="H1228">
        <f>_xlfn.XLOOKUP(J1228,macros!Y:Y,macros!O:O)</f>
        <v>0</v>
      </c>
      <c r="J1228" s="636" t="s">
        <v>663</v>
      </c>
      <c r="K1228">
        <v>10092</v>
      </c>
    </row>
    <row r="1229" spans="1:11">
      <c r="A1229">
        <v>70005</v>
      </c>
      <c r="B1229" s="46" t="str">
        <f t="shared" si="40"/>
        <v>BP.VM.00008-10092</v>
      </c>
      <c r="C1229">
        <f t="shared" si="41"/>
        <v>0</v>
      </c>
      <c r="D1229">
        <v>70005</v>
      </c>
      <c r="E1229">
        <f>_xlfn.XLOOKUP(J1229,macros!Y:Y,macros!D:D)</f>
        <v>173</v>
      </c>
      <c r="H1229">
        <f>_xlfn.XLOOKUP(J1229,macros!Y:Y,macros!O:O)</f>
        <v>0</v>
      </c>
      <c r="J1229" s="636" t="s">
        <v>665</v>
      </c>
      <c r="K1229">
        <v>10092</v>
      </c>
    </row>
    <row r="1230" spans="1:11">
      <c r="A1230">
        <v>70005</v>
      </c>
      <c r="B1230" s="46" t="str">
        <f t="shared" si="40"/>
        <v>BP.VM.00009-10092</v>
      </c>
      <c r="C1230">
        <f t="shared" si="41"/>
        <v>0</v>
      </c>
      <c r="D1230">
        <v>70005</v>
      </c>
      <c r="E1230">
        <f>_xlfn.XLOOKUP(J1230,macros!Y:Y,macros!D:D)</f>
        <v>196</v>
      </c>
      <c r="H1230">
        <f>_xlfn.XLOOKUP(J1230,macros!Y:Y,macros!O:O)</f>
        <v>0</v>
      </c>
      <c r="J1230" s="636" t="s">
        <v>667</v>
      </c>
      <c r="K1230">
        <v>10092</v>
      </c>
    </row>
    <row r="1231" spans="1:11">
      <c r="A1231">
        <v>70005</v>
      </c>
      <c r="B1231" s="46" t="str">
        <f t="shared" si="40"/>
        <v>BP.VM.00010-10092</v>
      </c>
      <c r="C1231">
        <f t="shared" si="41"/>
        <v>0</v>
      </c>
      <c r="D1231">
        <v>70005</v>
      </c>
      <c r="E1231">
        <f>_xlfn.XLOOKUP(J1231,macros!Y:Y,macros!D:D)</f>
        <v>212</v>
      </c>
      <c r="H1231">
        <f>_xlfn.XLOOKUP(J1231,macros!Y:Y,macros!O:O)</f>
        <v>0</v>
      </c>
      <c r="J1231" s="636" t="s">
        <v>669</v>
      </c>
      <c r="K1231">
        <v>10092</v>
      </c>
    </row>
    <row r="1232" spans="1:11">
      <c r="A1232">
        <v>70005</v>
      </c>
      <c r="B1232" s="46" t="str">
        <f t="shared" si="40"/>
        <v>BP.VM.00011-10092</v>
      </c>
      <c r="C1232">
        <f t="shared" si="41"/>
        <v>0</v>
      </c>
      <c r="D1232">
        <v>70005</v>
      </c>
      <c r="E1232">
        <f>_xlfn.XLOOKUP(J1232,macros!Y:Y,macros!D:D)</f>
        <v>233</v>
      </c>
      <c r="H1232">
        <f>_xlfn.XLOOKUP(J1232,macros!Y:Y,macros!O:O)</f>
        <v>0</v>
      </c>
      <c r="J1232" s="636" t="s">
        <v>671</v>
      </c>
      <c r="K1232">
        <v>10092</v>
      </c>
    </row>
    <row r="1233" spans="1:11">
      <c r="A1233">
        <v>70005</v>
      </c>
      <c r="B1233" s="46" t="str">
        <f t="shared" si="40"/>
        <v>BP.VM.00012-10092</v>
      </c>
      <c r="C1233">
        <f t="shared" si="41"/>
        <v>0</v>
      </c>
      <c r="D1233">
        <v>70005</v>
      </c>
      <c r="E1233">
        <f>_xlfn.XLOOKUP(J1233,macros!Y:Y,macros!D:D)</f>
        <v>177</v>
      </c>
      <c r="H1233">
        <f>_xlfn.XLOOKUP(J1233,macros!Y:Y,macros!O:O)</f>
        <v>0</v>
      </c>
      <c r="J1233" s="636" t="s">
        <v>673</v>
      </c>
      <c r="K1233">
        <v>10092</v>
      </c>
    </row>
    <row r="1234" spans="1:11">
      <c r="A1234">
        <v>70005</v>
      </c>
      <c r="B1234" s="46" t="str">
        <f t="shared" ref="B1234:B1297" si="42">J1234&amp;"-"&amp;K1234</f>
        <v>BP.VM.00013-10092</v>
      </c>
      <c r="C1234">
        <f t="shared" si="41"/>
        <v>0</v>
      </c>
      <c r="D1234">
        <v>70005</v>
      </c>
      <c r="E1234">
        <f>_xlfn.XLOOKUP(J1234,macros!Y:Y,macros!D:D)</f>
        <v>175</v>
      </c>
      <c r="H1234">
        <f>_xlfn.XLOOKUP(J1234,macros!Y:Y,macros!O:O)</f>
        <v>0</v>
      </c>
      <c r="J1234" s="636" t="s">
        <v>675</v>
      </c>
      <c r="K1234">
        <v>10092</v>
      </c>
    </row>
    <row r="1235" spans="1:11">
      <c r="A1235">
        <v>70005</v>
      </c>
      <c r="B1235" s="46" t="str">
        <f t="shared" si="42"/>
        <v>BP.VM.00014-10092</v>
      </c>
      <c r="C1235">
        <f t="shared" si="41"/>
        <v>0</v>
      </c>
      <c r="D1235">
        <v>70005</v>
      </c>
      <c r="E1235">
        <f>_xlfn.XLOOKUP(J1235,macros!Y:Y,macros!D:D)</f>
        <v>177</v>
      </c>
      <c r="H1235">
        <f>_xlfn.XLOOKUP(J1235,macros!Y:Y,macros!O:O)</f>
        <v>0</v>
      </c>
      <c r="J1235" s="636" t="s">
        <v>677</v>
      </c>
      <c r="K1235">
        <v>10092</v>
      </c>
    </row>
    <row r="1236" spans="1:11">
      <c r="A1236">
        <v>70005</v>
      </c>
      <c r="B1236" s="46" t="str">
        <f t="shared" si="42"/>
        <v>BP.VM.00015-10132</v>
      </c>
      <c r="C1236">
        <f t="shared" si="41"/>
        <v>0</v>
      </c>
      <c r="D1236">
        <v>70005</v>
      </c>
      <c r="E1236">
        <f>_xlfn.XLOOKUP(J1236,macros!Y:Y,macros!D:D)</f>
        <v>216</v>
      </c>
      <c r="H1236" t="str">
        <f>_xlfn.XLOOKUP(J1236,macros!Y:Y,macros!O:O)</f>
        <v>-</v>
      </c>
      <c r="J1236" s="636" t="s">
        <v>695</v>
      </c>
      <c r="K1236">
        <v>10132</v>
      </c>
    </row>
    <row r="1237" spans="1:11">
      <c r="A1237">
        <v>70005</v>
      </c>
      <c r="B1237" s="46" t="str">
        <f t="shared" si="42"/>
        <v>BP.VM.00016-10132</v>
      </c>
      <c r="C1237">
        <f t="shared" si="41"/>
        <v>0</v>
      </c>
      <c r="D1237">
        <v>70005</v>
      </c>
      <c r="E1237">
        <f>_xlfn.XLOOKUP(J1237,macros!Y:Y,macros!D:D)</f>
        <v>282</v>
      </c>
      <c r="H1237" t="str">
        <f>_xlfn.XLOOKUP(J1237,macros!Y:Y,macros!O:O)</f>
        <v>-</v>
      </c>
      <c r="J1237" s="636" t="s">
        <v>696</v>
      </c>
      <c r="K1237">
        <v>10132</v>
      </c>
    </row>
    <row r="1238" spans="1:11">
      <c r="A1238">
        <v>70005</v>
      </c>
      <c r="B1238" s="46" t="str">
        <f t="shared" si="42"/>
        <v>BP.VM.00017-10132</v>
      </c>
      <c r="C1238">
        <f t="shared" si="41"/>
        <v>0</v>
      </c>
      <c r="D1238">
        <v>70005</v>
      </c>
      <c r="E1238">
        <f>_xlfn.XLOOKUP(J1238,macros!Y:Y,macros!D:D)</f>
        <v>320</v>
      </c>
      <c r="H1238" t="str">
        <f>_xlfn.XLOOKUP(J1238,macros!Y:Y,macros!O:O)</f>
        <v>-</v>
      </c>
      <c r="J1238" s="636" t="s">
        <v>697</v>
      </c>
      <c r="K1238">
        <v>10132</v>
      </c>
    </row>
    <row r="1239" spans="1:11">
      <c r="A1239">
        <v>70005</v>
      </c>
      <c r="B1239" s="46" t="str">
        <f t="shared" si="42"/>
        <v>BP.VM.00018-10132</v>
      </c>
      <c r="C1239">
        <f t="shared" si="41"/>
        <v>0</v>
      </c>
      <c r="D1239">
        <v>70005</v>
      </c>
      <c r="E1239">
        <f>_xlfn.XLOOKUP(J1239,macros!Y:Y,macros!D:D)</f>
        <v>229</v>
      </c>
      <c r="H1239" t="str">
        <f>_xlfn.XLOOKUP(J1239,macros!Y:Y,macros!O:O)</f>
        <v>-</v>
      </c>
      <c r="J1239" s="636" t="s">
        <v>698</v>
      </c>
      <c r="K1239">
        <v>10132</v>
      </c>
    </row>
    <row r="1240" spans="1:11">
      <c r="A1240">
        <v>70005</v>
      </c>
      <c r="B1240" s="46" t="str">
        <f t="shared" si="42"/>
        <v>BP.VM.00019-10132</v>
      </c>
      <c r="C1240">
        <f t="shared" si="41"/>
        <v>0</v>
      </c>
      <c r="D1240">
        <v>70005</v>
      </c>
      <c r="E1240">
        <f>_xlfn.XLOOKUP(J1240,macros!Y:Y,macros!D:D)</f>
        <v>232</v>
      </c>
      <c r="H1240" t="str">
        <f>_xlfn.XLOOKUP(J1240,macros!Y:Y,macros!O:O)</f>
        <v>-</v>
      </c>
      <c r="J1240" s="636" t="s">
        <v>699</v>
      </c>
      <c r="K1240">
        <v>10132</v>
      </c>
    </row>
    <row r="1241" spans="1:11">
      <c r="A1241">
        <v>70005</v>
      </c>
      <c r="B1241" s="46" t="str">
        <f t="shared" si="42"/>
        <v>BP.VM.00020-10132</v>
      </c>
      <c r="C1241">
        <f t="shared" si="41"/>
        <v>0</v>
      </c>
      <c r="D1241">
        <v>70005</v>
      </c>
      <c r="E1241">
        <f>_xlfn.XLOOKUP(J1241,macros!Y:Y,macros!D:D)</f>
        <v>270</v>
      </c>
      <c r="H1241" t="str">
        <f>_xlfn.XLOOKUP(J1241,macros!Y:Y,macros!O:O)</f>
        <v>-</v>
      </c>
      <c r="J1241" s="636" t="s">
        <v>700</v>
      </c>
      <c r="K1241">
        <v>10132</v>
      </c>
    </row>
    <row r="1242" spans="1:11">
      <c r="A1242">
        <v>70005</v>
      </c>
      <c r="B1242" s="46" t="str">
        <f t="shared" si="42"/>
        <v>BP.VM.00021-10132</v>
      </c>
      <c r="C1242">
        <f t="shared" si="41"/>
        <v>0</v>
      </c>
      <c r="D1242">
        <v>70005</v>
      </c>
      <c r="E1242">
        <f>_xlfn.XLOOKUP(J1242,macros!Y:Y,macros!D:D)</f>
        <v>222</v>
      </c>
      <c r="H1242" t="str">
        <f>_xlfn.XLOOKUP(J1242,macros!Y:Y,macros!O:O)</f>
        <v>-</v>
      </c>
      <c r="J1242" s="636" t="s">
        <v>701</v>
      </c>
      <c r="K1242">
        <v>10132</v>
      </c>
    </row>
    <row r="1243" spans="1:11">
      <c r="A1243">
        <v>70005</v>
      </c>
      <c r="B1243" s="46" t="str">
        <f t="shared" si="42"/>
        <v>BP.VM.00022-10132</v>
      </c>
      <c r="C1243">
        <f t="shared" si="41"/>
        <v>0</v>
      </c>
      <c r="D1243">
        <v>70005</v>
      </c>
      <c r="E1243">
        <f>_xlfn.XLOOKUP(J1243,macros!Y:Y,macros!D:D)</f>
        <v>216</v>
      </c>
      <c r="H1243" t="str">
        <f>_xlfn.XLOOKUP(J1243,macros!Y:Y,macros!O:O)</f>
        <v>-</v>
      </c>
      <c r="J1243" s="636" t="s">
        <v>702</v>
      </c>
      <c r="K1243">
        <v>10132</v>
      </c>
    </row>
    <row r="1244" spans="1:11">
      <c r="A1244">
        <v>70005</v>
      </c>
      <c r="B1244" s="46" t="str">
        <f t="shared" si="42"/>
        <v>BP.VM.00023-10132</v>
      </c>
      <c r="C1244">
        <f t="shared" si="41"/>
        <v>0</v>
      </c>
      <c r="D1244">
        <v>70005</v>
      </c>
      <c r="E1244">
        <f>_xlfn.XLOOKUP(J1244,macros!Y:Y,macros!D:D)</f>
        <v>241</v>
      </c>
      <c r="H1244" t="str">
        <f>_xlfn.XLOOKUP(J1244,macros!Y:Y,macros!O:O)</f>
        <v>-</v>
      </c>
      <c r="J1244" s="636" t="s">
        <v>703</v>
      </c>
      <c r="K1244">
        <v>10132</v>
      </c>
    </row>
    <row r="1245" spans="1:11">
      <c r="A1245">
        <v>70005</v>
      </c>
      <c r="B1245" s="46" t="str">
        <f t="shared" si="42"/>
        <v>BP.VM.00024-10132</v>
      </c>
      <c r="C1245">
        <f t="shared" si="41"/>
        <v>0</v>
      </c>
      <c r="D1245">
        <v>70005</v>
      </c>
      <c r="E1245">
        <f>_xlfn.XLOOKUP(J1245,macros!Y:Y,macros!D:D)</f>
        <v>265</v>
      </c>
      <c r="H1245" t="str">
        <f>_xlfn.XLOOKUP(J1245,macros!Y:Y,macros!O:O)</f>
        <v>-</v>
      </c>
      <c r="J1245" s="636" t="s">
        <v>704</v>
      </c>
      <c r="K1245">
        <v>10132</v>
      </c>
    </row>
    <row r="1246" spans="1:11">
      <c r="A1246">
        <v>70005</v>
      </c>
      <c r="B1246" s="46" t="str">
        <f t="shared" si="42"/>
        <v>BP.VM.00025-10132</v>
      </c>
      <c r="C1246">
        <f t="shared" si="41"/>
        <v>0</v>
      </c>
      <c r="D1246">
        <v>70005</v>
      </c>
      <c r="E1246">
        <f>_xlfn.XLOOKUP(J1246,macros!Y:Y,macros!D:D)</f>
        <v>299</v>
      </c>
      <c r="H1246" t="str">
        <f>_xlfn.XLOOKUP(J1246,macros!Y:Y,macros!O:O)</f>
        <v>-</v>
      </c>
      <c r="J1246" s="636" t="s">
        <v>705</v>
      </c>
      <c r="K1246">
        <v>10132</v>
      </c>
    </row>
    <row r="1247" spans="1:11">
      <c r="A1247">
        <v>70005</v>
      </c>
      <c r="B1247" s="46" t="str">
        <f t="shared" si="42"/>
        <v>BP.VM.00026-10132</v>
      </c>
      <c r="C1247">
        <f t="shared" si="41"/>
        <v>0</v>
      </c>
      <c r="D1247">
        <v>70005</v>
      </c>
      <c r="E1247">
        <f>_xlfn.XLOOKUP(J1247,macros!Y:Y,macros!D:D)</f>
        <v>224</v>
      </c>
      <c r="H1247" t="str">
        <f>_xlfn.XLOOKUP(J1247,macros!Y:Y,macros!O:O)</f>
        <v>-</v>
      </c>
      <c r="J1247" s="636" t="s">
        <v>706</v>
      </c>
      <c r="K1247">
        <v>10132</v>
      </c>
    </row>
    <row r="1248" spans="1:11">
      <c r="A1248">
        <v>70005</v>
      </c>
      <c r="B1248" s="46" t="str">
        <f t="shared" si="42"/>
        <v>BP.VM.00027-10132</v>
      </c>
      <c r="C1248">
        <f t="shared" si="41"/>
        <v>0</v>
      </c>
      <c r="D1248">
        <v>70005</v>
      </c>
      <c r="E1248">
        <f>_xlfn.XLOOKUP(J1248,macros!Y:Y,macros!D:D)</f>
        <v>222</v>
      </c>
      <c r="H1248" t="str">
        <f>_xlfn.XLOOKUP(J1248,macros!Y:Y,macros!O:O)</f>
        <v>-</v>
      </c>
      <c r="J1248" s="636" t="s">
        <v>707</v>
      </c>
      <c r="K1248">
        <v>10132</v>
      </c>
    </row>
    <row r="1249" spans="1:11">
      <c r="A1249">
        <v>70005</v>
      </c>
      <c r="B1249" s="46" t="str">
        <f t="shared" si="42"/>
        <v>BP.VM.00028-10132</v>
      </c>
      <c r="C1249">
        <f t="shared" si="41"/>
        <v>0</v>
      </c>
      <c r="D1249">
        <v>70005</v>
      </c>
      <c r="E1249">
        <f>_xlfn.XLOOKUP(J1249,macros!Y:Y,macros!D:D)</f>
        <v>225</v>
      </c>
      <c r="H1249" t="str">
        <f>_xlfn.XLOOKUP(J1249,macros!Y:Y,macros!O:O)</f>
        <v>-</v>
      </c>
      <c r="J1249" s="636" t="s">
        <v>708</v>
      </c>
      <c r="K1249">
        <v>10132</v>
      </c>
    </row>
    <row r="1250" spans="1:11">
      <c r="A1250">
        <v>70002</v>
      </c>
      <c r="B1250" s="46" t="str">
        <f t="shared" si="42"/>
        <v>BP.VMOR001-grey</v>
      </c>
      <c r="C1250">
        <f t="shared" si="41"/>
        <v>0</v>
      </c>
      <c r="D1250">
        <v>70002</v>
      </c>
      <c r="E1250">
        <f>_xlfn.XLOOKUP(J1250,macros!Y:Y,macros!D:D)</f>
        <v>172</v>
      </c>
      <c r="H1250">
        <f>_xlfn.XLOOKUP(J1250,macros!Y:Y,macros!O:O)+IF('sets &amp; selections ( - 10%)'!$P$37&gt;0,'sets &amp; selections ( - 10%)'!$P$37,0)</f>
        <v>0</v>
      </c>
      <c r="J1250" s="636" t="s">
        <v>724</v>
      </c>
      <c r="K1250" t="s">
        <v>917</v>
      </c>
    </row>
    <row r="1251" spans="1:11">
      <c r="A1251">
        <v>70002</v>
      </c>
      <c r="B1251" s="46" t="str">
        <f t="shared" si="42"/>
        <v>BP.VMOR002-grey</v>
      </c>
      <c r="C1251">
        <f t="shared" si="41"/>
        <v>0</v>
      </c>
      <c r="D1251">
        <v>70002</v>
      </c>
      <c r="E1251">
        <f>_xlfn.XLOOKUP(J1251,macros!Y:Y,macros!D:D)</f>
        <v>198</v>
      </c>
      <c r="H1251">
        <f>_xlfn.XLOOKUP(J1251,macros!Y:Y,macros!O:O)+IF('sets &amp; selections ( - 10%)'!$P$37&gt;0,'sets &amp; selections ( - 10%)'!$P$37,0)</f>
        <v>0</v>
      </c>
      <c r="J1251" s="636" t="s">
        <v>726</v>
      </c>
      <c r="K1251" t="s">
        <v>917</v>
      </c>
    </row>
    <row r="1252" spans="1:11">
      <c r="A1252">
        <v>70002</v>
      </c>
      <c r="B1252" s="46" t="str">
        <f t="shared" si="42"/>
        <v>BP.VMOR003-grey</v>
      </c>
      <c r="C1252">
        <f t="shared" si="41"/>
        <v>0</v>
      </c>
      <c r="D1252">
        <v>70002</v>
      </c>
      <c r="E1252">
        <f>_xlfn.XLOOKUP(J1252,macros!Y:Y,macros!D:D)</f>
        <v>246</v>
      </c>
      <c r="H1252">
        <f>_xlfn.XLOOKUP(J1252,macros!Y:Y,macros!O:O)+IF('sets &amp; selections ( - 10%)'!$P$37&gt;0,'sets &amp; selections ( - 10%)'!$P$37,0)</f>
        <v>0</v>
      </c>
      <c r="J1252" s="636" t="s">
        <v>728</v>
      </c>
      <c r="K1252" t="s">
        <v>917</v>
      </c>
    </row>
    <row r="1253" spans="1:11">
      <c r="A1253">
        <v>70002</v>
      </c>
      <c r="B1253" s="46" t="str">
        <f t="shared" si="42"/>
        <v>BP.VMOR004-grey</v>
      </c>
      <c r="C1253">
        <f t="shared" si="41"/>
        <v>0</v>
      </c>
      <c r="D1253">
        <v>70002</v>
      </c>
      <c r="E1253">
        <f>_xlfn.XLOOKUP(J1253,macros!Y:Y,macros!D:D)</f>
        <v>258</v>
      </c>
      <c r="H1253">
        <f>_xlfn.XLOOKUP(J1253,macros!Y:Y,macros!O:O)+IF('sets &amp; selections ( - 10%)'!$P$37&gt;0,'sets &amp; selections ( - 10%)'!$P$37,0)</f>
        <v>0</v>
      </c>
      <c r="J1253" s="636" t="s">
        <v>730</v>
      </c>
      <c r="K1253" t="s">
        <v>917</v>
      </c>
    </row>
    <row r="1254" spans="1:11">
      <c r="A1254">
        <v>70002</v>
      </c>
      <c r="B1254" s="46" t="str">
        <f t="shared" si="42"/>
        <v>BP.VMOR005-grey</v>
      </c>
      <c r="C1254">
        <f t="shared" si="41"/>
        <v>0</v>
      </c>
      <c r="D1254">
        <v>70002</v>
      </c>
      <c r="E1254">
        <f>_xlfn.XLOOKUP(J1254,macros!Y:Y,macros!D:D)</f>
        <v>209</v>
      </c>
      <c r="H1254">
        <f>_xlfn.XLOOKUP(J1254,macros!Y:Y,macros!O:O)+IF('sets &amp; selections ( - 10%)'!$P$37&gt;0,'sets &amp; selections ( - 10%)'!$P$37,0)</f>
        <v>0</v>
      </c>
      <c r="J1254" s="636" t="s">
        <v>732</v>
      </c>
      <c r="K1254" t="s">
        <v>917</v>
      </c>
    </row>
    <row r="1255" spans="1:11">
      <c r="A1255">
        <v>70002</v>
      </c>
      <c r="B1255" s="46" t="str">
        <f t="shared" si="42"/>
        <v>BP.VMOR006-grey</v>
      </c>
      <c r="C1255">
        <f t="shared" si="41"/>
        <v>0</v>
      </c>
      <c r="D1255">
        <v>70002</v>
      </c>
      <c r="E1255">
        <f>_xlfn.XLOOKUP(J1255,macros!Y:Y,macros!D:D)</f>
        <v>179</v>
      </c>
      <c r="H1255">
        <f>_xlfn.XLOOKUP(J1255,macros!Y:Y,macros!O:O)+IF('sets &amp; selections ( - 10%)'!$P$37&gt;0,'sets &amp; selections ( - 10%)'!$P$37,0)</f>
        <v>0</v>
      </c>
      <c r="J1255" s="636" t="s">
        <v>734</v>
      </c>
      <c r="K1255" t="s">
        <v>917</v>
      </c>
    </row>
    <row r="1256" spans="1:11">
      <c r="A1256">
        <v>70002</v>
      </c>
      <c r="B1256" s="46" t="str">
        <f t="shared" si="42"/>
        <v>BP.VMOR007-grey</v>
      </c>
      <c r="C1256">
        <f t="shared" si="41"/>
        <v>0</v>
      </c>
      <c r="D1256">
        <v>70002</v>
      </c>
      <c r="E1256">
        <f>_xlfn.XLOOKUP(J1256,macros!Y:Y,macros!D:D)</f>
        <v>196</v>
      </c>
      <c r="H1256">
        <f>_xlfn.XLOOKUP(J1256,macros!Y:Y,macros!O:O)+IF('sets &amp; selections ( - 10%)'!$P$37&gt;0,'sets &amp; selections ( - 10%)'!$P$37,0)</f>
        <v>0</v>
      </c>
      <c r="J1256" s="636" t="s">
        <v>736</v>
      </c>
      <c r="K1256" t="s">
        <v>917</v>
      </c>
    </row>
    <row r="1257" spans="1:11">
      <c r="A1257">
        <v>70002</v>
      </c>
      <c r="B1257" s="46" t="str">
        <f t="shared" si="42"/>
        <v>BP.VMOR008-grey</v>
      </c>
      <c r="C1257">
        <f t="shared" si="41"/>
        <v>0</v>
      </c>
      <c r="D1257">
        <v>70002</v>
      </c>
      <c r="E1257">
        <f>_xlfn.XLOOKUP(J1257,macros!Y:Y,macros!D:D)</f>
        <v>205</v>
      </c>
      <c r="H1257">
        <f>_xlfn.XLOOKUP(J1257,macros!Y:Y,macros!O:O)+IF('sets &amp; selections ( - 10%)'!$P$37&gt;0,'sets &amp; selections ( - 10%)'!$P$37,0)</f>
        <v>0</v>
      </c>
      <c r="J1257" s="636" t="s">
        <v>738</v>
      </c>
      <c r="K1257" t="s">
        <v>917</v>
      </c>
    </row>
    <row r="1258" spans="1:11">
      <c r="A1258">
        <v>70002</v>
      </c>
      <c r="B1258" s="46" t="str">
        <f t="shared" si="42"/>
        <v>BP.VMOR009-grey</v>
      </c>
      <c r="C1258">
        <f t="shared" si="41"/>
        <v>0</v>
      </c>
      <c r="D1258">
        <v>70002</v>
      </c>
      <c r="E1258">
        <f>_xlfn.XLOOKUP(J1258,macros!Y:Y,macros!D:D)</f>
        <v>224</v>
      </c>
      <c r="H1258">
        <f>_xlfn.XLOOKUP(J1258,macros!Y:Y,macros!O:O)+IF('sets &amp; selections ( - 10%)'!$P$37&gt;0,'sets &amp; selections ( - 10%)'!$P$37,0)</f>
        <v>0</v>
      </c>
      <c r="J1258" s="636" t="s">
        <v>740</v>
      </c>
      <c r="K1258" t="s">
        <v>917</v>
      </c>
    </row>
    <row r="1259" spans="1:11">
      <c r="A1259">
        <v>70002</v>
      </c>
      <c r="B1259" s="46" t="str">
        <f t="shared" si="42"/>
        <v>BP.VMOR010-grey</v>
      </c>
      <c r="C1259">
        <f t="shared" si="41"/>
        <v>0</v>
      </c>
      <c r="D1259">
        <v>70002</v>
      </c>
      <c r="E1259">
        <f>_xlfn.XLOOKUP(J1259,macros!Y:Y,macros!D:D)</f>
        <v>234</v>
      </c>
      <c r="H1259">
        <f>_xlfn.XLOOKUP(J1259,macros!Y:Y,macros!O:O)+IF('sets &amp; selections ( - 10%)'!$P$37&gt;0,'sets &amp; selections ( - 10%)'!$P$37,0)</f>
        <v>0</v>
      </c>
      <c r="J1259" s="636" t="s">
        <v>742</v>
      </c>
      <c r="K1259" t="s">
        <v>917</v>
      </c>
    </row>
    <row r="1260" spans="1:11">
      <c r="A1260">
        <v>70002</v>
      </c>
      <c r="B1260" s="46" t="str">
        <f t="shared" si="42"/>
        <v>BP.VMOR011-grey</v>
      </c>
      <c r="C1260">
        <f t="shared" si="41"/>
        <v>0</v>
      </c>
      <c r="D1260">
        <v>70002</v>
      </c>
      <c r="E1260">
        <f>_xlfn.XLOOKUP(J1260,macros!Y:Y,macros!D:D)</f>
        <v>149</v>
      </c>
      <c r="H1260">
        <f>_xlfn.XLOOKUP(J1260,macros!Y:Y,macros!O:O)+IF('sets &amp; selections ( - 10%)'!$P$37&gt;0,'sets &amp; selections ( - 10%)'!$P$37,0)</f>
        <v>0</v>
      </c>
      <c r="J1260" s="636" t="s">
        <v>744</v>
      </c>
      <c r="K1260" t="s">
        <v>917</v>
      </c>
    </row>
    <row r="1261" spans="1:11">
      <c r="A1261">
        <v>70002</v>
      </c>
      <c r="B1261" s="46" t="str">
        <f t="shared" si="42"/>
        <v>BP.VMOR012-grey</v>
      </c>
      <c r="C1261">
        <f t="shared" si="41"/>
        <v>0</v>
      </c>
      <c r="D1261">
        <v>70002</v>
      </c>
      <c r="E1261">
        <f>_xlfn.XLOOKUP(J1261,macros!Y:Y,macros!D:D)</f>
        <v>155</v>
      </c>
      <c r="H1261">
        <f>_xlfn.XLOOKUP(J1261,macros!Y:Y,macros!O:O)+IF('sets &amp; selections ( - 10%)'!$P$37&gt;0,'sets &amp; selections ( - 10%)'!$P$37,0)</f>
        <v>0</v>
      </c>
      <c r="J1261" s="636" t="s">
        <v>746</v>
      </c>
      <c r="K1261" t="s">
        <v>917</v>
      </c>
    </row>
    <row r="1262" spans="1:11">
      <c r="A1262">
        <v>70005</v>
      </c>
      <c r="B1262" s="46" t="str">
        <f t="shared" si="42"/>
        <v>BP.VM.00001-10094</v>
      </c>
      <c r="C1262">
        <f t="shared" si="41"/>
        <v>0</v>
      </c>
      <c r="D1262">
        <v>70005</v>
      </c>
      <c r="E1262">
        <f>_xlfn.XLOOKUP(J1262,macros!Y:Y,macros!D:D)</f>
        <v>169</v>
      </c>
      <c r="H1262">
        <f>_xlfn.XLOOKUP(J1262,macros!Y:Y,macros!P:P)</f>
        <v>0</v>
      </c>
      <c r="J1262" s="636" t="s">
        <v>651</v>
      </c>
      <c r="K1262">
        <v>10094</v>
      </c>
    </row>
    <row r="1263" spans="1:11">
      <c r="A1263">
        <v>70005</v>
      </c>
      <c r="B1263" s="46" t="str">
        <f t="shared" si="42"/>
        <v>BP.VM.00002-10094</v>
      </c>
      <c r="C1263">
        <f t="shared" si="41"/>
        <v>0</v>
      </c>
      <c r="D1263">
        <v>70005</v>
      </c>
      <c r="E1263">
        <f>_xlfn.XLOOKUP(J1263,macros!Y:Y,macros!D:D)</f>
        <v>222</v>
      </c>
      <c r="H1263">
        <f>_xlfn.XLOOKUP(J1263,macros!Y:Y,macros!P:P)</f>
        <v>0</v>
      </c>
      <c r="J1263" s="636" t="s">
        <v>653</v>
      </c>
      <c r="K1263">
        <v>10094</v>
      </c>
    </row>
    <row r="1264" spans="1:11">
      <c r="A1264">
        <v>70005</v>
      </c>
      <c r="B1264" s="46" t="str">
        <f t="shared" si="42"/>
        <v>BP.VM.00003-10094</v>
      </c>
      <c r="C1264">
        <f t="shared" si="41"/>
        <v>0</v>
      </c>
      <c r="D1264">
        <v>70005</v>
      </c>
      <c r="E1264">
        <f>_xlfn.XLOOKUP(J1264,macros!Y:Y,macros!D:D)</f>
        <v>247</v>
      </c>
      <c r="H1264">
        <f>_xlfn.XLOOKUP(J1264,macros!Y:Y,macros!P:P)</f>
        <v>0</v>
      </c>
      <c r="J1264" s="636" t="s">
        <v>655</v>
      </c>
      <c r="K1264">
        <v>10094</v>
      </c>
    </row>
    <row r="1265" spans="1:11">
      <c r="A1265">
        <v>70005</v>
      </c>
      <c r="B1265" s="46" t="str">
        <f t="shared" si="42"/>
        <v>BP.VM.00004-10094</v>
      </c>
      <c r="C1265">
        <f t="shared" si="41"/>
        <v>0</v>
      </c>
      <c r="D1265">
        <v>70005</v>
      </c>
      <c r="E1265">
        <f>_xlfn.XLOOKUP(J1265,macros!Y:Y,macros!D:D)</f>
        <v>181</v>
      </c>
      <c r="H1265">
        <f>_xlfn.XLOOKUP(J1265,macros!Y:Y,macros!P:P)</f>
        <v>0</v>
      </c>
      <c r="J1265" s="636" t="s">
        <v>657</v>
      </c>
      <c r="K1265">
        <v>10094</v>
      </c>
    </row>
    <row r="1266" spans="1:11">
      <c r="A1266">
        <v>70005</v>
      </c>
      <c r="B1266" s="46" t="str">
        <f t="shared" si="42"/>
        <v>BP.VM.00005-10094</v>
      </c>
      <c r="C1266">
        <f t="shared" si="41"/>
        <v>0</v>
      </c>
      <c r="D1266">
        <v>70005</v>
      </c>
      <c r="E1266">
        <f>_xlfn.XLOOKUP(J1266,macros!Y:Y,macros!D:D)</f>
        <v>183</v>
      </c>
      <c r="H1266">
        <f>_xlfn.XLOOKUP(J1266,macros!Y:Y,macros!P:P)</f>
        <v>0</v>
      </c>
      <c r="J1266" s="636" t="s">
        <v>659</v>
      </c>
      <c r="K1266">
        <v>10094</v>
      </c>
    </row>
    <row r="1267" spans="1:11">
      <c r="A1267">
        <v>70005</v>
      </c>
      <c r="B1267" s="46" t="str">
        <f t="shared" si="42"/>
        <v>BP.VM.00006-10094</v>
      </c>
      <c r="C1267">
        <f t="shared" si="41"/>
        <v>0</v>
      </c>
      <c r="D1267">
        <v>70005</v>
      </c>
      <c r="E1267">
        <f>_xlfn.XLOOKUP(J1267,macros!Y:Y,macros!D:D)</f>
        <v>214</v>
      </c>
      <c r="H1267">
        <f>_xlfn.XLOOKUP(J1267,macros!Y:Y,macros!P:P)</f>
        <v>0</v>
      </c>
      <c r="J1267" s="636" t="s">
        <v>661</v>
      </c>
      <c r="K1267">
        <v>10094</v>
      </c>
    </row>
    <row r="1268" spans="1:11">
      <c r="A1268">
        <v>70005</v>
      </c>
      <c r="B1268" s="46" t="str">
        <f t="shared" si="42"/>
        <v>BP.VM.00007-10094</v>
      </c>
      <c r="C1268">
        <f t="shared" si="41"/>
        <v>0</v>
      </c>
      <c r="D1268">
        <v>70005</v>
      </c>
      <c r="E1268">
        <f>_xlfn.XLOOKUP(J1268,macros!Y:Y,macros!D:D)</f>
        <v>176</v>
      </c>
      <c r="H1268">
        <f>_xlfn.XLOOKUP(J1268,macros!Y:Y,macros!P:P)</f>
        <v>0</v>
      </c>
      <c r="J1268" s="636" t="s">
        <v>663</v>
      </c>
      <c r="K1268">
        <v>10094</v>
      </c>
    </row>
    <row r="1269" spans="1:11">
      <c r="A1269">
        <v>70005</v>
      </c>
      <c r="B1269" s="46" t="str">
        <f t="shared" si="42"/>
        <v>BP.VM.00008-10094</v>
      </c>
      <c r="C1269">
        <f t="shared" si="41"/>
        <v>0</v>
      </c>
      <c r="D1269">
        <v>70005</v>
      </c>
      <c r="E1269">
        <f>_xlfn.XLOOKUP(J1269,macros!Y:Y,macros!D:D)</f>
        <v>173</v>
      </c>
      <c r="H1269">
        <f>_xlfn.XLOOKUP(J1269,macros!Y:Y,macros!P:P)</f>
        <v>0</v>
      </c>
      <c r="J1269" s="636" t="s">
        <v>665</v>
      </c>
      <c r="K1269">
        <v>10094</v>
      </c>
    </row>
    <row r="1270" spans="1:11">
      <c r="A1270">
        <v>70005</v>
      </c>
      <c r="B1270" s="46" t="str">
        <f t="shared" si="42"/>
        <v>BP.VM.00009-10094</v>
      </c>
      <c r="C1270">
        <f t="shared" si="41"/>
        <v>0</v>
      </c>
      <c r="D1270">
        <v>70005</v>
      </c>
      <c r="E1270">
        <f>_xlfn.XLOOKUP(J1270,macros!Y:Y,macros!D:D)</f>
        <v>196</v>
      </c>
      <c r="H1270">
        <f>_xlfn.XLOOKUP(J1270,macros!Y:Y,macros!P:P)</f>
        <v>0</v>
      </c>
      <c r="J1270" s="636" t="s">
        <v>667</v>
      </c>
      <c r="K1270">
        <v>10094</v>
      </c>
    </row>
    <row r="1271" spans="1:11">
      <c r="A1271">
        <v>70005</v>
      </c>
      <c r="B1271" s="46" t="str">
        <f t="shared" si="42"/>
        <v>BP.VM.00010-10094</v>
      </c>
      <c r="C1271">
        <f t="shared" si="41"/>
        <v>0</v>
      </c>
      <c r="D1271">
        <v>70005</v>
      </c>
      <c r="E1271">
        <f>_xlfn.XLOOKUP(J1271,macros!Y:Y,macros!D:D)</f>
        <v>212</v>
      </c>
      <c r="H1271">
        <f>_xlfn.XLOOKUP(J1271,macros!Y:Y,macros!P:P)</f>
        <v>0</v>
      </c>
      <c r="J1271" s="636" t="s">
        <v>669</v>
      </c>
      <c r="K1271">
        <v>10094</v>
      </c>
    </row>
    <row r="1272" spans="1:11">
      <c r="A1272">
        <v>70005</v>
      </c>
      <c r="B1272" s="46" t="str">
        <f t="shared" si="42"/>
        <v>BP.VM.00011-10094</v>
      </c>
      <c r="C1272">
        <f t="shared" si="41"/>
        <v>0</v>
      </c>
      <c r="D1272">
        <v>70005</v>
      </c>
      <c r="E1272">
        <f>_xlfn.XLOOKUP(J1272,macros!Y:Y,macros!D:D)</f>
        <v>233</v>
      </c>
      <c r="H1272">
        <f>_xlfn.XLOOKUP(J1272,macros!Y:Y,macros!P:P)</f>
        <v>0</v>
      </c>
      <c r="J1272" s="636" t="s">
        <v>671</v>
      </c>
      <c r="K1272">
        <v>10094</v>
      </c>
    </row>
    <row r="1273" spans="1:11">
      <c r="A1273">
        <v>70005</v>
      </c>
      <c r="B1273" s="46" t="str">
        <f t="shared" si="42"/>
        <v>BP.VM.00012-10094</v>
      </c>
      <c r="C1273">
        <f t="shared" si="41"/>
        <v>0</v>
      </c>
      <c r="D1273">
        <v>70005</v>
      </c>
      <c r="E1273">
        <f>_xlfn.XLOOKUP(J1273,macros!Y:Y,macros!D:D)</f>
        <v>177</v>
      </c>
      <c r="H1273">
        <f>_xlfn.XLOOKUP(J1273,macros!Y:Y,macros!P:P)</f>
        <v>0</v>
      </c>
      <c r="J1273" s="636" t="s">
        <v>673</v>
      </c>
      <c r="K1273">
        <v>10094</v>
      </c>
    </row>
    <row r="1274" spans="1:11">
      <c r="A1274">
        <v>70005</v>
      </c>
      <c r="B1274" s="46" t="str">
        <f t="shared" si="42"/>
        <v>BP.VM.00013-10094</v>
      </c>
      <c r="C1274">
        <f t="shared" si="41"/>
        <v>0</v>
      </c>
      <c r="D1274">
        <v>70005</v>
      </c>
      <c r="E1274">
        <f>_xlfn.XLOOKUP(J1274,macros!Y:Y,macros!D:D)</f>
        <v>175</v>
      </c>
      <c r="H1274">
        <f>_xlfn.XLOOKUP(J1274,macros!Y:Y,macros!P:P)</f>
        <v>0</v>
      </c>
      <c r="J1274" s="636" t="s">
        <v>675</v>
      </c>
      <c r="K1274">
        <v>10094</v>
      </c>
    </row>
    <row r="1275" spans="1:11">
      <c r="A1275">
        <v>70005</v>
      </c>
      <c r="B1275" s="46" t="str">
        <f t="shared" si="42"/>
        <v>BP.VM.00014-10094</v>
      </c>
      <c r="C1275">
        <f t="shared" si="41"/>
        <v>0</v>
      </c>
      <c r="D1275">
        <v>70005</v>
      </c>
      <c r="E1275">
        <f>_xlfn.XLOOKUP(J1275,macros!Y:Y,macros!D:D)</f>
        <v>177</v>
      </c>
      <c r="H1275">
        <f>_xlfn.XLOOKUP(J1275,macros!Y:Y,macros!P:P)</f>
        <v>0</v>
      </c>
      <c r="J1275" s="636" t="s">
        <v>677</v>
      </c>
      <c r="K1275">
        <v>10094</v>
      </c>
    </row>
    <row r="1276" spans="1:11">
      <c r="A1276">
        <v>70005</v>
      </c>
      <c r="B1276" s="46" t="str">
        <f t="shared" si="42"/>
        <v>BP.VM.00015-10133</v>
      </c>
      <c r="C1276">
        <f t="shared" si="41"/>
        <v>0</v>
      </c>
      <c r="D1276">
        <v>70005</v>
      </c>
      <c r="E1276">
        <f>_xlfn.XLOOKUP(J1276,macros!Y:Y,macros!D:D)</f>
        <v>216</v>
      </c>
      <c r="H1276">
        <f>_xlfn.XLOOKUP(J1276,macros!Y:Y,macros!P:P)</f>
        <v>0</v>
      </c>
      <c r="J1276" s="636" t="s">
        <v>695</v>
      </c>
      <c r="K1276">
        <v>10133</v>
      </c>
    </row>
    <row r="1277" spans="1:11">
      <c r="A1277">
        <v>70005</v>
      </c>
      <c r="B1277" s="46" t="str">
        <f t="shared" si="42"/>
        <v>BP.VM.00016-10133</v>
      </c>
      <c r="C1277">
        <f t="shared" si="41"/>
        <v>0</v>
      </c>
      <c r="D1277">
        <v>70005</v>
      </c>
      <c r="E1277">
        <f>_xlfn.XLOOKUP(J1277,macros!Y:Y,macros!D:D)</f>
        <v>282</v>
      </c>
      <c r="H1277">
        <f>_xlfn.XLOOKUP(J1277,macros!Y:Y,macros!P:P)</f>
        <v>0</v>
      </c>
      <c r="J1277" s="636" t="s">
        <v>696</v>
      </c>
      <c r="K1277">
        <v>10133</v>
      </c>
    </row>
    <row r="1278" spans="1:11">
      <c r="A1278">
        <v>70005</v>
      </c>
      <c r="B1278" s="46" t="str">
        <f t="shared" si="42"/>
        <v>BP.VM.00017-10133</v>
      </c>
      <c r="C1278">
        <f t="shared" si="41"/>
        <v>0</v>
      </c>
      <c r="D1278">
        <v>70005</v>
      </c>
      <c r="E1278">
        <f>_xlfn.XLOOKUP(J1278,macros!Y:Y,macros!D:D)</f>
        <v>320</v>
      </c>
      <c r="H1278">
        <f>_xlfn.XLOOKUP(J1278,macros!Y:Y,macros!P:P)</f>
        <v>0</v>
      </c>
      <c r="J1278" s="636" t="s">
        <v>697</v>
      </c>
      <c r="K1278">
        <v>10133</v>
      </c>
    </row>
    <row r="1279" spans="1:11">
      <c r="A1279">
        <v>70005</v>
      </c>
      <c r="B1279" s="46" t="str">
        <f t="shared" si="42"/>
        <v>BP.VM.00018-10133</v>
      </c>
      <c r="C1279">
        <f t="shared" si="41"/>
        <v>0</v>
      </c>
      <c r="D1279">
        <v>70005</v>
      </c>
      <c r="E1279">
        <f>_xlfn.XLOOKUP(J1279,macros!Y:Y,macros!D:D)</f>
        <v>229</v>
      </c>
      <c r="H1279">
        <f>_xlfn.XLOOKUP(J1279,macros!Y:Y,macros!P:P)</f>
        <v>0</v>
      </c>
      <c r="J1279" s="636" t="s">
        <v>698</v>
      </c>
      <c r="K1279">
        <v>10133</v>
      </c>
    </row>
    <row r="1280" spans="1:11">
      <c r="A1280">
        <v>70005</v>
      </c>
      <c r="B1280" s="46" t="str">
        <f t="shared" si="42"/>
        <v>BP.VM.00019-10133</v>
      </c>
      <c r="C1280">
        <f t="shared" si="41"/>
        <v>0</v>
      </c>
      <c r="D1280">
        <v>70005</v>
      </c>
      <c r="E1280">
        <f>_xlfn.XLOOKUP(J1280,macros!Y:Y,macros!D:D)</f>
        <v>232</v>
      </c>
      <c r="H1280">
        <f>_xlfn.XLOOKUP(J1280,macros!Y:Y,macros!P:P)</f>
        <v>0</v>
      </c>
      <c r="J1280" s="636" t="s">
        <v>699</v>
      </c>
      <c r="K1280">
        <v>10133</v>
      </c>
    </row>
    <row r="1281" spans="1:11">
      <c r="A1281">
        <v>70005</v>
      </c>
      <c r="B1281" s="46" t="str">
        <f t="shared" si="42"/>
        <v>BP.VM.00020-10133</v>
      </c>
      <c r="C1281">
        <f t="shared" si="41"/>
        <v>0</v>
      </c>
      <c r="D1281">
        <v>70005</v>
      </c>
      <c r="E1281">
        <f>_xlfn.XLOOKUP(J1281,macros!Y:Y,macros!D:D)</f>
        <v>270</v>
      </c>
      <c r="H1281">
        <f>_xlfn.XLOOKUP(J1281,macros!Y:Y,macros!P:P)</f>
        <v>0</v>
      </c>
      <c r="J1281" s="636" t="s">
        <v>700</v>
      </c>
      <c r="K1281">
        <v>10133</v>
      </c>
    </row>
    <row r="1282" spans="1:11">
      <c r="A1282">
        <v>70005</v>
      </c>
      <c r="B1282" s="46" t="str">
        <f t="shared" si="42"/>
        <v>BP.VM.00021-10133</v>
      </c>
      <c r="C1282">
        <f t="shared" ref="C1282:C1345" si="43">SUM(G1282:H1282)</f>
        <v>0</v>
      </c>
      <c r="D1282">
        <v>70005</v>
      </c>
      <c r="E1282">
        <f>_xlfn.XLOOKUP(J1282,macros!Y:Y,macros!D:D)</f>
        <v>222</v>
      </c>
      <c r="H1282">
        <f>_xlfn.XLOOKUP(J1282,macros!Y:Y,macros!P:P)</f>
        <v>0</v>
      </c>
      <c r="J1282" s="636" t="s">
        <v>701</v>
      </c>
      <c r="K1282">
        <v>10133</v>
      </c>
    </row>
    <row r="1283" spans="1:11">
      <c r="A1283">
        <v>70005</v>
      </c>
      <c r="B1283" s="46" t="str">
        <f t="shared" si="42"/>
        <v>BP.VM.00022-10133</v>
      </c>
      <c r="C1283">
        <f t="shared" si="43"/>
        <v>0</v>
      </c>
      <c r="D1283">
        <v>70005</v>
      </c>
      <c r="E1283">
        <f>_xlfn.XLOOKUP(J1283,macros!Y:Y,macros!D:D)</f>
        <v>216</v>
      </c>
      <c r="H1283">
        <f>_xlfn.XLOOKUP(J1283,macros!Y:Y,macros!P:P)</f>
        <v>0</v>
      </c>
      <c r="J1283" s="636" t="s">
        <v>702</v>
      </c>
      <c r="K1283">
        <v>10133</v>
      </c>
    </row>
    <row r="1284" spans="1:11">
      <c r="A1284">
        <v>70005</v>
      </c>
      <c r="B1284" s="46" t="str">
        <f t="shared" si="42"/>
        <v>BP.VM.00023-10133</v>
      </c>
      <c r="C1284">
        <f t="shared" si="43"/>
        <v>0</v>
      </c>
      <c r="D1284">
        <v>70005</v>
      </c>
      <c r="E1284">
        <f>_xlfn.XLOOKUP(J1284,macros!Y:Y,macros!D:D)</f>
        <v>241</v>
      </c>
      <c r="H1284">
        <f>_xlfn.XLOOKUP(J1284,macros!Y:Y,macros!P:P)</f>
        <v>0</v>
      </c>
      <c r="J1284" s="636" t="s">
        <v>703</v>
      </c>
      <c r="K1284">
        <v>10133</v>
      </c>
    </row>
    <row r="1285" spans="1:11">
      <c r="A1285">
        <v>70005</v>
      </c>
      <c r="B1285" s="46" t="str">
        <f t="shared" si="42"/>
        <v>BP.VM.00024-10133</v>
      </c>
      <c r="C1285">
        <f t="shared" si="43"/>
        <v>0</v>
      </c>
      <c r="D1285">
        <v>70005</v>
      </c>
      <c r="E1285">
        <f>_xlfn.XLOOKUP(J1285,macros!Y:Y,macros!D:D)</f>
        <v>265</v>
      </c>
      <c r="H1285">
        <f>_xlfn.XLOOKUP(J1285,macros!Y:Y,macros!P:P)</f>
        <v>0</v>
      </c>
      <c r="J1285" s="636" t="s">
        <v>704</v>
      </c>
      <c r="K1285">
        <v>10133</v>
      </c>
    </row>
    <row r="1286" spans="1:11">
      <c r="A1286">
        <v>70005</v>
      </c>
      <c r="B1286" s="46" t="str">
        <f t="shared" si="42"/>
        <v>BP.VM.00025-10133</v>
      </c>
      <c r="C1286">
        <f t="shared" si="43"/>
        <v>0</v>
      </c>
      <c r="D1286">
        <v>70005</v>
      </c>
      <c r="E1286">
        <f>_xlfn.XLOOKUP(J1286,macros!Y:Y,macros!D:D)</f>
        <v>299</v>
      </c>
      <c r="H1286">
        <f>_xlfn.XLOOKUP(J1286,macros!Y:Y,macros!P:P)</f>
        <v>0</v>
      </c>
      <c r="J1286" s="636" t="s">
        <v>705</v>
      </c>
      <c r="K1286">
        <v>10133</v>
      </c>
    </row>
    <row r="1287" spans="1:11">
      <c r="A1287">
        <v>70005</v>
      </c>
      <c r="B1287" s="46" t="str">
        <f t="shared" si="42"/>
        <v>BP.VM.00026-10133</v>
      </c>
      <c r="C1287">
        <f t="shared" si="43"/>
        <v>0</v>
      </c>
      <c r="D1287">
        <v>70005</v>
      </c>
      <c r="E1287">
        <f>_xlfn.XLOOKUP(J1287,macros!Y:Y,macros!D:D)</f>
        <v>224</v>
      </c>
      <c r="H1287">
        <f>_xlfn.XLOOKUP(J1287,macros!Y:Y,macros!P:P)</f>
        <v>0</v>
      </c>
      <c r="J1287" s="636" t="s">
        <v>706</v>
      </c>
      <c r="K1287">
        <v>10133</v>
      </c>
    </row>
    <row r="1288" spans="1:11">
      <c r="A1288">
        <v>70005</v>
      </c>
      <c r="B1288" s="46" t="str">
        <f t="shared" si="42"/>
        <v>BP.VM.00027-10133</v>
      </c>
      <c r="C1288">
        <f t="shared" si="43"/>
        <v>0</v>
      </c>
      <c r="D1288">
        <v>70005</v>
      </c>
      <c r="E1288">
        <f>_xlfn.XLOOKUP(J1288,macros!Y:Y,macros!D:D)</f>
        <v>222</v>
      </c>
      <c r="H1288">
        <f>_xlfn.XLOOKUP(J1288,macros!Y:Y,macros!P:P)</f>
        <v>0</v>
      </c>
      <c r="J1288" s="636" t="s">
        <v>707</v>
      </c>
      <c r="K1288">
        <v>10133</v>
      </c>
    </row>
    <row r="1289" spans="1:11">
      <c r="A1289">
        <v>70005</v>
      </c>
      <c r="B1289" s="46" t="str">
        <f t="shared" si="42"/>
        <v>BP.VM.00028-10133</v>
      </c>
      <c r="C1289">
        <f t="shared" si="43"/>
        <v>0</v>
      </c>
      <c r="D1289">
        <v>70005</v>
      </c>
      <c r="E1289">
        <f>_xlfn.XLOOKUP(J1289,macros!Y:Y,macros!D:D)</f>
        <v>225</v>
      </c>
      <c r="H1289">
        <f>_xlfn.XLOOKUP(J1289,macros!Y:Y,macros!P:P)</f>
        <v>0</v>
      </c>
      <c r="J1289" s="636" t="s">
        <v>708</v>
      </c>
      <c r="K1289">
        <v>10133</v>
      </c>
    </row>
    <row r="1290" spans="1:11">
      <c r="A1290">
        <v>70002</v>
      </c>
      <c r="B1290" s="46" t="str">
        <f t="shared" si="42"/>
        <v>BP.VMOR001-black</v>
      </c>
      <c r="C1290">
        <f t="shared" si="43"/>
        <v>0</v>
      </c>
      <c r="D1290">
        <v>70002</v>
      </c>
      <c r="E1290">
        <f>_xlfn.XLOOKUP(J1290,macros!Y:Y,macros!D:D)</f>
        <v>172</v>
      </c>
      <c r="H1290">
        <f>_xlfn.XLOOKUP(J1290,macros!Y:Y,macros!P:P)+IF('sets &amp; selections ( - 10%)'!$Q$37&gt;0,'sets &amp; selections ( - 10%)'!$Q$37,0)</f>
        <v>0</v>
      </c>
      <c r="J1290" s="636" t="s">
        <v>724</v>
      </c>
      <c r="K1290" t="s">
        <v>918</v>
      </c>
    </row>
    <row r="1291" spans="1:11">
      <c r="A1291">
        <v>70002</v>
      </c>
      <c r="B1291" s="46" t="str">
        <f t="shared" si="42"/>
        <v>BP.VMOR002-black</v>
      </c>
      <c r="C1291">
        <f t="shared" si="43"/>
        <v>0</v>
      </c>
      <c r="D1291">
        <v>70002</v>
      </c>
      <c r="E1291">
        <f>_xlfn.XLOOKUP(J1291,macros!Y:Y,macros!D:D)</f>
        <v>198</v>
      </c>
      <c r="H1291">
        <f>_xlfn.XLOOKUP(J1291,macros!Y:Y,macros!P:P)+IF('sets &amp; selections ( - 10%)'!$Q$37&gt;0,'sets &amp; selections ( - 10%)'!$Q$37,0)</f>
        <v>0</v>
      </c>
      <c r="J1291" s="636" t="s">
        <v>726</v>
      </c>
      <c r="K1291" t="s">
        <v>918</v>
      </c>
    </row>
    <row r="1292" spans="1:11">
      <c r="A1292">
        <v>70002</v>
      </c>
      <c r="B1292" s="46" t="str">
        <f t="shared" si="42"/>
        <v>BP.VMOR003-black</v>
      </c>
      <c r="C1292">
        <f t="shared" si="43"/>
        <v>0</v>
      </c>
      <c r="D1292">
        <v>70002</v>
      </c>
      <c r="E1292">
        <f>_xlfn.XLOOKUP(J1292,macros!Y:Y,macros!D:D)</f>
        <v>246</v>
      </c>
      <c r="H1292">
        <f>_xlfn.XLOOKUP(J1292,macros!Y:Y,macros!P:P)+IF('sets &amp; selections ( - 10%)'!$Q$37&gt;0,'sets &amp; selections ( - 10%)'!$Q$37,0)</f>
        <v>0</v>
      </c>
      <c r="J1292" s="636" t="s">
        <v>728</v>
      </c>
      <c r="K1292" t="s">
        <v>918</v>
      </c>
    </row>
    <row r="1293" spans="1:11">
      <c r="A1293">
        <v>70002</v>
      </c>
      <c r="B1293" s="46" t="str">
        <f t="shared" si="42"/>
        <v>BP.VMOR004-black</v>
      </c>
      <c r="C1293">
        <f t="shared" si="43"/>
        <v>0</v>
      </c>
      <c r="D1293">
        <v>70002</v>
      </c>
      <c r="E1293">
        <f>_xlfn.XLOOKUP(J1293,macros!Y:Y,macros!D:D)</f>
        <v>258</v>
      </c>
      <c r="H1293">
        <f>_xlfn.XLOOKUP(J1293,macros!Y:Y,macros!P:P)+IF('sets &amp; selections ( - 10%)'!$Q$37&gt;0,'sets &amp; selections ( - 10%)'!$Q$37,0)</f>
        <v>0</v>
      </c>
      <c r="J1293" s="636" t="s">
        <v>730</v>
      </c>
      <c r="K1293" t="s">
        <v>918</v>
      </c>
    </row>
    <row r="1294" spans="1:11">
      <c r="A1294">
        <v>70002</v>
      </c>
      <c r="B1294" s="46" t="str">
        <f t="shared" si="42"/>
        <v>BP.VMOR005-black</v>
      </c>
      <c r="C1294">
        <f t="shared" si="43"/>
        <v>0</v>
      </c>
      <c r="D1294">
        <v>70002</v>
      </c>
      <c r="E1294">
        <f>_xlfn.XLOOKUP(J1294,macros!Y:Y,macros!D:D)</f>
        <v>209</v>
      </c>
      <c r="H1294">
        <f>_xlfn.XLOOKUP(J1294,macros!Y:Y,macros!P:P)+IF('sets &amp; selections ( - 10%)'!$Q$37&gt;0,'sets &amp; selections ( - 10%)'!$Q$37,0)</f>
        <v>0</v>
      </c>
      <c r="J1294" s="636" t="s">
        <v>732</v>
      </c>
      <c r="K1294" t="s">
        <v>918</v>
      </c>
    </row>
    <row r="1295" spans="1:11">
      <c r="A1295">
        <v>70002</v>
      </c>
      <c r="B1295" s="46" t="str">
        <f t="shared" si="42"/>
        <v>BP.VMOR006-black</v>
      </c>
      <c r="C1295">
        <f t="shared" si="43"/>
        <v>0</v>
      </c>
      <c r="D1295">
        <v>70002</v>
      </c>
      <c r="E1295">
        <f>_xlfn.XLOOKUP(J1295,macros!Y:Y,macros!D:D)</f>
        <v>179</v>
      </c>
      <c r="H1295">
        <f>_xlfn.XLOOKUP(J1295,macros!Y:Y,macros!P:P)+IF('sets &amp; selections ( - 10%)'!$Q$37&gt;0,'sets &amp; selections ( - 10%)'!$Q$37,0)</f>
        <v>0</v>
      </c>
      <c r="J1295" s="636" t="s">
        <v>734</v>
      </c>
      <c r="K1295" t="s">
        <v>918</v>
      </c>
    </row>
    <row r="1296" spans="1:11">
      <c r="A1296">
        <v>70002</v>
      </c>
      <c r="B1296" s="46" t="str">
        <f t="shared" si="42"/>
        <v>BP.VMOR007-black</v>
      </c>
      <c r="C1296">
        <f t="shared" si="43"/>
        <v>0</v>
      </c>
      <c r="D1296">
        <v>70002</v>
      </c>
      <c r="E1296">
        <f>_xlfn.XLOOKUP(J1296,macros!Y:Y,macros!D:D)</f>
        <v>196</v>
      </c>
      <c r="H1296">
        <f>_xlfn.XLOOKUP(J1296,macros!Y:Y,macros!P:P)+IF('sets &amp; selections ( - 10%)'!$Q$37&gt;0,'sets &amp; selections ( - 10%)'!$Q$37,0)</f>
        <v>0</v>
      </c>
      <c r="J1296" s="636" t="s">
        <v>736</v>
      </c>
      <c r="K1296" t="s">
        <v>918</v>
      </c>
    </row>
    <row r="1297" spans="1:11">
      <c r="A1297">
        <v>70002</v>
      </c>
      <c r="B1297" s="46" t="str">
        <f t="shared" si="42"/>
        <v>BP.VMOR008-black</v>
      </c>
      <c r="C1297">
        <f t="shared" si="43"/>
        <v>0</v>
      </c>
      <c r="D1297">
        <v>70002</v>
      </c>
      <c r="E1297">
        <f>_xlfn.XLOOKUP(J1297,macros!Y:Y,macros!D:D)</f>
        <v>205</v>
      </c>
      <c r="H1297">
        <f>_xlfn.XLOOKUP(J1297,macros!Y:Y,macros!P:P)+IF('sets &amp; selections ( - 10%)'!$Q$37&gt;0,'sets &amp; selections ( - 10%)'!$Q$37,0)</f>
        <v>0</v>
      </c>
      <c r="J1297" s="636" t="s">
        <v>738</v>
      </c>
      <c r="K1297" t="s">
        <v>918</v>
      </c>
    </row>
    <row r="1298" spans="1:11">
      <c r="A1298">
        <v>70002</v>
      </c>
      <c r="B1298" s="46" t="str">
        <f t="shared" ref="B1298:B1361" si="44">J1298&amp;"-"&amp;K1298</f>
        <v>BP.VMOR009-black</v>
      </c>
      <c r="C1298">
        <f t="shared" si="43"/>
        <v>0</v>
      </c>
      <c r="D1298">
        <v>70002</v>
      </c>
      <c r="E1298">
        <f>_xlfn.XLOOKUP(J1298,macros!Y:Y,macros!D:D)</f>
        <v>224</v>
      </c>
      <c r="H1298">
        <f>_xlfn.XLOOKUP(J1298,macros!Y:Y,macros!P:P)+IF('sets &amp; selections ( - 10%)'!$Q$37&gt;0,'sets &amp; selections ( - 10%)'!$Q$37,0)</f>
        <v>0</v>
      </c>
      <c r="J1298" s="636" t="s">
        <v>740</v>
      </c>
      <c r="K1298" t="s">
        <v>918</v>
      </c>
    </row>
    <row r="1299" spans="1:11">
      <c r="A1299">
        <v>70002</v>
      </c>
      <c r="B1299" s="46" t="str">
        <f t="shared" si="44"/>
        <v>BP.VMOR010-black</v>
      </c>
      <c r="C1299">
        <f t="shared" si="43"/>
        <v>0</v>
      </c>
      <c r="D1299">
        <v>70002</v>
      </c>
      <c r="E1299">
        <f>_xlfn.XLOOKUP(J1299,macros!Y:Y,macros!D:D)</f>
        <v>234</v>
      </c>
      <c r="H1299">
        <f>_xlfn.XLOOKUP(J1299,macros!Y:Y,macros!P:P)+IF('sets &amp; selections ( - 10%)'!$Q$37&gt;0,'sets &amp; selections ( - 10%)'!$Q$37,0)</f>
        <v>0</v>
      </c>
      <c r="J1299" s="636" t="s">
        <v>742</v>
      </c>
      <c r="K1299" t="s">
        <v>918</v>
      </c>
    </row>
    <row r="1300" spans="1:11">
      <c r="A1300">
        <v>70002</v>
      </c>
      <c r="B1300" s="46" t="str">
        <f t="shared" si="44"/>
        <v>BP.VMOR011-black</v>
      </c>
      <c r="C1300">
        <f t="shared" si="43"/>
        <v>0</v>
      </c>
      <c r="D1300">
        <v>70002</v>
      </c>
      <c r="E1300">
        <f>_xlfn.XLOOKUP(J1300,macros!Y:Y,macros!D:D)</f>
        <v>149</v>
      </c>
      <c r="H1300">
        <f>_xlfn.XLOOKUP(J1300,macros!Y:Y,macros!P:P)+IF('sets &amp; selections ( - 10%)'!$Q$37&gt;0,'sets &amp; selections ( - 10%)'!$Q$37,0)</f>
        <v>0</v>
      </c>
      <c r="J1300" s="636" t="s">
        <v>744</v>
      </c>
      <c r="K1300" t="s">
        <v>918</v>
      </c>
    </row>
    <row r="1301" spans="1:11">
      <c r="A1301">
        <v>70002</v>
      </c>
      <c r="B1301" s="46" t="str">
        <f t="shared" si="44"/>
        <v>BP.VMOR012-black</v>
      </c>
      <c r="C1301">
        <f t="shared" si="43"/>
        <v>0</v>
      </c>
      <c r="D1301">
        <v>70002</v>
      </c>
      <c r="E1301">
        <f>_xlfn.XLOOKUP(J1301,macros!Y:Y,macros!D:D)</f>
        <v>155</v>
      </c>
      <c r="H1301">
        <f>_xlfn.XLOOKUP(J1301,macros!Y:Y,macros!P:P)+IF('sets &amp; selections ( - 10%)'!$Q$37&gt;0,'sets &amp; selections ( - 10%)'!$Q$37,0)</f>
        <v>0</v>
      </c>
      <c r="J1301" s="636" t="s">
        <v>746</v>
      </c>
      <c r="K1301" t="s">
        <v>918</v>
      </c>
    </row>
    <row r="1302" spans="1:11">
      <c r="A1302">
        <v>70005</v>
      </c>
      <c r="B1302" s="46" t="str">
        <f t="shared" si="44"/>
        <v>BP.VM.00001-10095</v>
      </c>
      <c r="C1302">
        <f t="shared" si="43"/>
        <v>0</v>
      </c>
      <c r="D1302">
        <v>70005</v>
      </c>
      <c r="E1302">
        <f>_xlfn.XLOOKUP(J1302,macros!Y:Y,macros!D:D)</f>
        <v>169</v>
      </c>
      <c r="H1302">
        <f>_xlfn.XLOOKUP(J1302,macros!Y:Y,macros!Q:Q)</f>
        <v>0</v>
      </c>
      <c r="J1302" s="636" t="s">
        <v>651</v>
      </c>
      <c r="K1302">
        <v>10095</v>
      </c>
    </row>
    <row r="1303" spans="1:11">
      <c r="A1303">
        <v>70005</v>
      </c>
      <c r="B1303" s="46" t="str">
        <f t="shared" si="44"/>
        <v>BP.VM.00002-10095</v>
      </c>
      <c r="C1303">
        <f t="shared" si="43"/>
        <v>0</v>
      </c>
      <c r="D1303">
        <v>70005</v>
      </c>
      <c r="E1303">
        <f>_xlfn.XLOOKUP(J1303,macros!Y:Y,macros!D:D)</f>
        <v>222</v>
      </c>
      <c r="H1303">
        <f>_xlfn.XLOOKUP(J1303,macros!Y:Y,macros!Q:Q)</f>
        <v>0</v>
      </c>
      <c r="J1303" s="636" t="s">
        <v>653</v>
      </c>
      <c r="K1303">
        <v>10095</v>
      </c>
    </row>
    <row r="1304" spans="1:11">
      <c r="A1304">
        <v>70005</v>
      </c>
      <c r="B1304" s="46" t="str">
        <f t="shared" si="44"/>
        <v>BP.VM.00003-10095</v>
      </c>
      <c r="C1304">
        <f t="shared" si="43"/>
        <v>0</v>
      </c>
      <c r="D1304">
        <v>70005</v>
      </c>
      <c r="E1304">
        <f>_xlfn.XLOOKUP(J1304,macros!Y:Y,macros!D:D)</f>
        <v>247</v>
      </c>
      <c r="H1304">
        <f>_xlfn.XLOOKUP(J1304,macros!Y:Y,macros!Q:Q)</f>
        <v>0</v>
      </c>
      <c r="J1304" s="636" t="s">
        <v>655</v>
      </c>
      <c r="K1304">
        <v>10095</v>
      </c>
    </row>
    <row r="1305" spans="1:11">
      <c r="A1305">
        <v>70005</v>
      </c>
      <c r="B1305" s="46" t="str">
        <f t="shared" si="44"/>
        <v>BP.VM.00004-10095</v>
      </c>
      <c r="C1305">
        <f t="shared" si="43"/>
        <v>0</v>
      </c>
      <c r="D1305">
        <v>70005</v>
      </c>
      <c r="E1305">
        <f>_xlfn.XLOOKUP(J1305,macros!Y:Y,macros!D:D)</f>
        <v>181</v>
      </c>
      <c r="H1305">
        <f>_xlfn.XLOOKUP(J1305,macros!Y:Y,macros!Q:Q)</f>
        <v>0</v>
      </c>
      <c r="J1305" s="636" t="s">
        <v>657</v>
      </c>
      <c r="K1305">
        <v>10095</v>
      </c>
    </row>
    <row r="1306" spans="1:11">
      <c r="A1306">
        <v>70005</v>
      </c>
      <c r="B1306" s="46" t="str">
        <f t="shared" si="44"/>
        <v>BP.VM.00005-10095</v>
      </c>
      <c r="C1306">
        <f t="shared" si="43"/>
        <v>0</v>
      </c>
      <c r="D1306">
        <v>70005</v>
      </c>
      <c r="E1306">
        <f>_xlfn.XLOOKUP(J1306,macros!Y:Y,macros!D:D)</f>
        <v>183</v>
      </c>
      <c r="H1306">
        <f>_xlfn.XLOOKUP(J1306,macros!Y:Y,macros!Q:Q)</f>
        <v>0</v>
      </c>
      <c r="J1306" s="636" t="s">
        <v>659</v>
      </c>
      <c r="K1306">
        <v>10095</v>
      </c>
    </row>
    <row r="1307" spans="1:11">
      <c r="A1307">
        <v>70005</v>
      </c>
      <c r="B1307" s="46" t="str">
        <f t="shared" si="44"/>
        <v>BP.VM.00006-10095</v>
      </c>
      <c r="C1307">
        <f t="shared" si="43"/>
        <v>0</v>
      </c>
      <c r="D1307">
        <v>70005</v>
      </c>
      <c r="E1307">
        <f>_xlfn.XLOOKUP(J1307,macros!Y:Y,macros!D:D)</f>
        <v>214</v>
      </c>
      <c r="H1307">
        <f>_xlfn.XLOOKUP(J1307,macros!Y:Y,macros!Q:Q)</f>
        <v>0</v>
      </c>
      <c r="J1307" s="636" t="s">
        <v>661</v>
      </c>
      <c r="K1307">
        <v>10095</v>
      </c>
    </row>
    <row r="1308" spans="1:11">
      <c r="A1308">
        <v>70005</v>
      </c>
      <c r="B1308" s="46" t="str">
        <f t="shared" si="44"/>
        <v>BP.VM.00007-10095</v>
      </c>
      <c r="C1308">
        <f t="shared" si="43"/>
        <v>0</v>
      </c>
      <c r="D1308">
        <v>70005</v>
      </c>
      <c r="E1308">
        <f>_xlfn.XLOOKUP(J1308,macros!Y:Y,macros!D:D)</f>
        <v>176</v>
      </c>
      <c r="H1308">
        <f>_xlfn.XLOOKUP(J1308,macros!Y:Y,macros!Q:Q)</f>
        <v>0</v>
      </c>
      <c r="J1308" s="636" t="s">
        <v>663</v>
      </c>
      <c r="K1308">
        <v>10095</v>
      </c>
    </row>
    <row r="1309" spans="1:11">
      <c r="A1309">
        <v>70005</v>
      </c>
      <c r="B1309" s="46" t="str">
        <f t="shared" si="44"/>
        <v>BP.VM.00008-10095</v>
      </c>
      <c r="C1309">
        <f t="shared" si="43"/>
        <v>0</v>
      </c>
      <c r="D1309">
        <v>70005</v>
      </c>
      <c r="E1309">
        <f>_xlfn.XLOOKUP(J1309,macros!Y:Y,macros!D:D)</f>
        <v>173</v>
      </c>
      <c r="H1309">
        <f>_xlfn.XLOOKUP(J1309,macros!Y:Y,macros!Q:Q)</f>
        <v>0</v>
      </c>
      <c r="J1309" s="636" t="s">
        <v>665</v>
      </c>
      <c r="K1309">
        <v>10095</v>
      </c>
    </row>
    <row r="1310" spans="1:11">
      <c r="A1310">
        <v>70005</v>
      </c>
      <c r="B1310" s="46" t="str">
        <f t="shared" si="44"/>
        <v>BP.VM.00009-10095</v>
      </c>
      <c r="C1310">
        <f t="shared" si="43"/>
        <v>0</v>
      </c>
      <c r="D1310">
        <v>70005</v>
      </c>
      <c r="E1310">
        <f>_xlfn.XLOOKUP(J1310,macros!Y:Y,macros!D:D)</f>
        <v>196</v>
      </c>
      <c r="H1310">
        <f>_xlfn.XLOOKUP(J1310,macros!Y:Y,macros!Q:Q)</f>
        <v>0</v>
      </c>
      <c r="J1310" s="636" t="s">
        <v>667</v>
      </c>
      <c r="K1310">
        <v>10095</v>
      </c>
    </row>
    <row r="1311" spans="1:11">
      <c r="A1311">
        <v>70005</v>
      </c>
      <c r="B1311" s="46" t="str">
        <f t="shared" si="44"/>
        <v>BP.VM.00010-10095</v>
      </c>
      <c r="C1311">
        <f t="shared" si="43"/>
        <v>0</v>
      </c>
      <c r="D1311">
        <v>70005</v>
      </c>
      <c r="E1311">
        <f>_xlfn.XLOOKUP(J1311,macros!Y:Y,macros!D:D)</f>
        <v>212</v>
      </c>
      <c r="H1311">
        <f>_xlfn.XLOOKUP(J1311,macros!Y:Y,macros!Q:Q)</f>
        <v>0</v>
      </c>
      <c r="J1311" s="636" t="s">
        <v>669</v>
      </c>
      <c r="K1311">
        <v>10095</v>
      </c>
    </row>
    <row r="1312" spans="1:11">
      <c r="A1312">
        <v>70005</v>
      </c>
      <c r="B1312" s="46" t="str">
        <f t="shared" si="44"/>
        <v>BP.VM.00011-10095</v>
      </c>
      <c r="C1312">
        <f t="shared" si="43"/>
        <v>0</v>
      </c>
      <c r="D1312">
        <v>70005</v>
      </c>
      <c r="E1312">
        <f>_xlfn.XLOOKUP(J1312,macros!Y:Y,macros!D:D)</f>
        <v>233</v>
      </c>
      <c r="H1312">
        <f>_xlfn.XLOOKUP(J1312,macros!Y:Y,macros!Q:Q)</f>
        <v>0</v>
      </c>
      <c r="J1312" s="636" t="s">
        <v>671</v>
      </c>
      <c r="K1312">
        <v>10095</v>
      </c>
    </row>
    <row r="1313" spans="1:11">
      <c r="A1313">
        <v>70005</v>
      </c>
      <c r="B1313" s="46" t="str">
        <f t="shared" si="44"/>
        <v>BP.VM.00012-10095</v>
      </c>
      <c r="C1313">
        <f t="shared" si="43"/>
        <v>0</v>
      </c>
      <c r="D1313">
        <v>70005</v>
      </c>
      <c r="E1313">
        <f>_xlfn.XLOOKUP(J1313,macros!Y:Y,macros!D:D)</f>
        <v>177</v>
      </c>
      <c r="H1313">
        <f>_xlfn.XLOOKUP(J1313,macros!Y:Y,macros!Q:Q)</f>
        <v>0</v>
      </c>
      <c r="J1313" s="636" t="s">
        <v>673</v>
      </c>
      <c r="K1313">
        <v>10095</v>
      </c>
    </row>
    <row r="1314" spans="1:11">
      <c r="A1314">
        <v>70005</v>
      </c>
      <c r="B1314" s="46" t="str">
        <f t="shared" si="44"/>
        <v>BP.VM.00013-10095</v>
      </c>
      <c r="C1314">
        <f t="shared" si="43"/>
        <v>0</v>
      </c>
      <c r="D1314">
        <v>70005</v>
      </c>
      <c r="E1314">
        <f>_xlfn.XLOOKUP(J1314,macros!Y:Y,macros!D:D)</f>
        <v>175</v>
      </c>
      <c r="H1314">
        <f>_xlfn.XLOOKUP(J1314,macros!Y:Y,macros!Q:Q)</f>
        <v>0</v>
      </c>
      <c r="J1314" s="636" t="s">
        <v>675</v>
      </c>
      <c r="K1314">
        <v>10095</v>
      </c>
    </row>
    <row r="1315" spans="1:11">
      <c r="A1315">
        <v>70005</v>
      </c>
      <c r="B1315" s="46" t="str">
        <f t="shared" si="44"/>
        <v>BP.VM.00014-10095</v>
      </c>
      <c r="C1315">
        <f t="shared" si="43"/>
        <v>0</v>
      </c>
      <c r="D1315">
        <v>70005</v>
      </c>
      <c r="E1315">
        <f>_xlfn.XLOOKUP(J1315,macros!Y:Y,macros!D:D)</f>
        <v>177</v>
      </c>
      <c r="H1315">
        <f>_xlfn.XLOOKUP(J1315,macros!Y:Y,macros!Q:Q)</f>
        <v>0</v>
      </c>
      <c r="J1315" s="636" t="s">
        <v>677</v>
      </c>
      <c r="K1315">
        <v>10095</v>
      </c>
    </row>
    <row r="1316" spans="1:11">
      <c r="A1316">
        <v>70005</v>
      </c>
      <c r="B1316" s="46" t="str">
        <f t="shared" si="44"/>
        <v>BP.VM.00015-10134</v>
      </c>
      <c r="C1316">
        <f t="shared" si="43"/>
        <v>0</v>
      </c>
      <c r="D1316">
        <v>70005</v>
      </c>
      <c r="E1316">
        <f>_xlfn.XLOOKUP(J1316,macros!Y:Y,macros!D:D)</f>
        <v>216</v>
      </c>
      <c r="H1316">
        <f>_xlfn.XLOOKUP(J1316,macros!Y:Y,macros!Q:Q)</f>
        <v>0</v>
      </c>
      <c r="J1316" s="636" t="s">
        <v>695</v>
      </c>
      <c r="K1316">
        <v>10134</v>
      </c>
    </row>
    <row r="1317" spans="1:11">
      <c r="A1317">
        <v>70005</v>
      </c>
      <c r="B1317" s="46" t="str">
        <f t="shared" si="44"/>
        <v>BP.VM.00016-10134</v>
      </c>
      <c r="C1317">
        <f t="shared" si="43"/>
        <v>0</v>
      </c>
      <c r="D1317">
        <v>70005</v>
      </c>
      <c r="E1317">
        <f>_xlfn.XLOOKUP(J1317,macros!Y:Y,macros!D:D)</f>
        <v>282</v>
      </c>
      <c r="H1317">
        <f>_xlfn.XLOOKUP(J1317,macros!Y:Y,macros!Q:Q)</f>
        <v>0</v>
      </c>
      <c r="J1317" s="636" t="s">
        <v>696</v>
      </c>
      <c r="K1317">
        <v>10134</v>
      </c>
    </row>
    <row r="1318" spans="1:11">
      <c r="A1318">
        <v>70005</v>
      </c>
      <c r="B1318" s="46" t="str">
        <f t="shared" si="44"/>
        <v>BP.VM.00017-10134</v>
      </c>
      <c r="C1318">
        <f t="shared" si="43"/>
        <v>0</v>
      </c>
      <c r="D1318">
        <v>70005</v>
      </c>
      <c r="E1318">
        <f>_xlfn.XLOOKUP(J1318,macros!Y:Y,macros!D:D)</f>
        <v>320</v>
      </c>
      <c r="H1318">
        <f>_xlfn.XLOOKUP(J1318,macros!Y:Y,macros!Q:Q)</f>
        <v>0</v>
      </c>
      <c r="J1318" s="636" t="s">
        <v>697</v>
      </c>
      <c r="K1318">
        <v>10134</v>
      </c>
    </row>
    <row r="1319" spans="1:11">
      <c r="A1319">
        <v>70005</v>
      </c>
      <c r="B1319" s="46" t="str">
        <f t="shared" si="44"/>
        <v>BP.VM.00018-10134</v>
      </c>
      <c r="C1319">
        <f t="shared" si="43"/>
        <v>0</v>
      </c>
      <c r="D1319">
        <v>70005</v>
      </c>
      <c r="E1319">
        <f>_xlfn.XLOOKUP(J1319,macros!Y:Y,macros!D:D)</f>
        <v>229</v>
      </c>
      <c r="H1319">
        <f>_xlfn.XLOOKUP(J1319,macros!Y:Y,macros!Q:Q)</f>
        <v>0</v>
      </c>
      <c r="J1319" s="636" t="s">
        <v>698</v>
      </c>
      <c r="K1319">
        <v>10134</v>
      </c>
    </row>
    <row r="1320" spans="1:11">
      <c r="A1320">
        <v>70005</v>
      </c>
      <c r="B1320" s="46" t="str">
        <f t="shared" si="44"/>
        <v>BP.VM.00019-10134</v>
      </c>
      <c r="C1320">
        <f t="shared" si="43"/>
        <v>0</v>
      </c>
      <c r="D1320">
        <v>70005</v>
      </c>
      <c r="E1320">
        <f>_xlfn.XLOOKUP(J1320,macros!Y:Y,macros!D:D)</f>
        <v>232</v>
      </c>
      <c r="H1320">
        <f>_xlfn.XLOOKUP(J1320,macros!Y:Y,macros!Q:Q)</f>
        <v>0</v>
      </c>
      <c r="J1320" s="636" t="s">
        <v>699</v>
      </c>
      <c r="K1320">
        <v>10134</v>
      </c>
    </row>
    <row r="1321" spans="1:11">
      <c r="A1321">
        <v>70005</v>
      </c>
      <c r="B1321" s="46" t="str">
        <f t="shared" si="44"/>
        <v>BP.VM.00020-10134</v>
      </c>
      <c r="C1321">
        <f t="shared" si="43"/>
        <v>0</v>
      </c>
      <c r="D1321">
        <v>70005</v>
      </c>
      <c r="E1321">
        <f>_xlfn.XLOOKUP(J1321,macros!Y:Y,macros!D:D)</f>
        <v>270</v>
      </c>
      <c r="H1321">
        <f>_xlfn.XLOOKUP(J1321,macros!Y:Y,macros!Q:Q)</f>
        <v>0</v>
      </c>
      <c r="J1321" s="636" t="s">
        <v>700</v>
      </c>
      <c r="K1321">
        <v>10134</v>
      </c>
    </row>
    <row r="1322" spans="1:11">
      <c r="A1322">
        <v>70005</v>
      </c>
      <c r="B1322" s="46" t="str">
        <f t="shared" si="44"/>
        <v>BP.VM.00021-10134</v>
      </c>
      <c r="C1322">
        <f t="shared" si="43"/>
        <v>0</v>
      </c>
      <c r="D1322">
        <v>70005</v>
      </c>
      <c r="E1322">
        <f>_xlfn.XLOOKUP(J1322,macros!Y:Y,macros!D:D)</f>
        <v>222</v>
      </c>
      <c r="H1322">
        <f>_xlfn.XLOOKUP(J1322,macros!Y:Y,macros!Q:Q)</f>
        <v>0</v>
      </c>
      <c r="J1322" s="636" t="s">
        <v>701</v>
      </c>
      <c r="K1322">
        <v>10134</v>
      </c>
    </row>
    <row r="1323" spans="1:11">
      <c r="A1323">
        <v>70005</v>
      </c>
      <c r="B1323" s="46" t="str">
        <f t="shared" si="44"/>
        <v>BP.VM.00022-10134</v>
      </c>
      <c r="C1323">
        <f t="shared" si="43"/>
        <v>0</v>
      </c>
      <c r="D1323">
        <v>70005</v>
      </c>
      <c r="E1323">
        <f>_xlfn.XLOOKUP(J1323,macros!Y:Y,macros!D:D)</f>
        <v>216</v>
      </c>
      <c r="H1323">
        <f>_xlfn.XLOOKUP(J1323,macros!Y:Y,macros!Q:Q)</f>
        <v>0</v>
      </c>
      <c r="J1323" s="636" t="s">
        <v>702</v>
      </c>
      <c r="K1323">
        <v>10134</v>
      </c>
    </row>
    <row r="1324" spans="1:11">
      <c r="A1324">
        <v>70005</v>
      </c>
      <c r="B1324" s="46" t="str">
        <f t="shared" si="44"/>
        <v>BP.VM.00023-10134</v>
      </c>
      <c r="C1324">
        <f t="shared" si="43"/>
        <v>0</v>
      </c>
      <c r="D1324">
        <v>70005</v>
      </c>
      <c r="E1324">
        <f>_xlfn.XLOOKUP(J1324,macros!Y:Y,macros!D:D)</f>
        <v>241</v>
      </c>
      <c r="H1324">
        <f>_xlfn.XLOOKUP(J1324,macros!Y:Y,macros!Q:Q)</f>
        <v>0</v>
      </c>
      <c r="J1324" s="636" t="s">
        <v>703</v>
      </c>
      <c r="K1324">
        <v>10134</v>
      </c>
    </row>
    <row r="1325" spans="1:11">
      <c r="A1325">
        <v>70005</v>
      </c>
      <c r="B1325" s="46" t="str">
        <f t="shared" si="44"/>
        <v>BP.VM.00024-10134</v>
      </c>
      <c r="C1325">
        <f t="shared" si="43"/>
        <v>0</v>
      </c>
      <c r="D1325">
        <v>70005</v>
      </c>
      <c r="E1325">
        <f>_xlfn.XLOOKUP(J1325,macros!Y:Y,macros!D:D)</f>
        <v>265</v>
      </c>
      <c r="H1325">
        <f>_xlfn.XLOOKUP(J1325,macros!Y:Y,macros!Q:Q)</f>
        <v>0</v>
      </c>
      <c r="J1325" s="636" t="s">
        <v>704</v>
      </c>
      <c r="K1325">
        <v>10134</v>
      </c>
    </row>
    <row r="1326" spans="1:11">
      <c r="A1326">
        <v>70005</v>
      </c>
      <c r="B1326" s="46" t="str">
        <f t="shared" si="44"/>
        <v>BP.VM.00025-10134</v>
      </c>
      <c r="C1326">
        <f t="shared" si="43"/>
        <v>0</v>
      </c>
      <c r="D1326">
        <v>70005</v>
      </c>
      <c r="E1326">
        <f>_xlfn.XLOOKUP(J1326,macros!Y:Y,macros!D:D)</f>
        <v>299</v>
      </c>
      <c r="H1326">
        <f>_xlfn.XLOOKUP(J1326,macros!Y:Y,macros!Q:Q)</f>
        <v>0</v>
      </c>
      <c r="J1326" s="636" t="s">
        <v>705</v>
      </c>
      <c r="K1326">
        <v>10134</v>
      </c>
    </row>
    <row r="1327" spans="1:11">
      <c r="A1327">
        <v>70005</v>
      </c>
      <c r="B1327" s="46" t="str">
        <f t="shared" si="44"/>
        <v>BP.VM.00026-10134</v>
      </c>
      <c r="C1327">
        <f t="shared" si="43"/>
        <v>0</v>
      </c>
      <c r="D1327">
        <v>70005</v>
      </c>
      <c r="E1327">
        <f>_xlfn.XLOOKUP(J1327,macros!Y:Y,macros!D:D)</f>
        <v>224</v>
      </c>
      <c r="H1327">
        <f>_xlfn.XLOOKUP(J1327,macros!Y:Y,macros!Q:Q)</f>
        <v>0</v>
      </c>
      <c r="J1327" s="636" t="s">
        <v>706</v>
      </c>
      <c r="K1327">
        <v>10134</v>
      </c>
    </row>
    <row r="1328" spans="1:11">
      <c r="A1328">
        <v>70005</v>
      </c>
      <c r="B1328" s="46" t="str">
        <f t="shared" si="44"/>
        <v>BP.VM.00027-10134</v>
      </c>
      <c r="C1328">
        <f t="shared" si="43"/>
        <v>0</v>
      </c>
      <c r="D1328">
        <v>70005</v>
      </c>
      <c r="E1328">
        <f>_xlfn.XLOOKUP(J1328,macros!Y:Y,macros!D:D)</f>
        <v>222</v>
      </c>
      <c r="H1328">
        <f>_xlfn.XLOOKUP(J1328,macros!Y:Y,macros!Q:Q)</f>
        <v>0</v>
      </c>
      <c r="J1328" s="636" t="s">
        <v>707</v>
      </c>
      <c r="K1328">
        <v>10134</v>
      </c>
    </row>
    <row r="1329" spans="1:11">
      <c r="A1329">
        <v>70005</v>
      </c>
      <c r="B1329" s="46" t="str">
        <f t="shared" si="44"/>
        <v>BP.VM.00028-10134</v>
      </c>
      <c r="C1329">
        <f t="shared" si="43"/>
        <v>0</v>
      </c>
      <c r="D1329">
        <v>70005</v>
      </c>
      <c r="E1329">
        <f>_xlfn.XLOOKUP(J1329,macros!Y:Y,macros!D:D)</f>
        <v>225</v>
      </c>
      <c r="H1329">
        <f>_xlfn.XLOOKUP(J1329,macros!Y:Y,macros!Q:Q)</f>
        <v>0</v>
      </c>
      <c r="J1329" s="636" t="s">
        <v>708</v>
      </c>
      <c r="K1329">
        <v>10134</v>
      </c>
    </row>
    <row r="1330" spans="1:11">
      <c r="A1330">
        <v>70002</v>
      </c>
      <c r="B1330" s="46" t="str">
        <f t="shared" si="44"/>
        <v>BP.VMOR001-white</v>
      </c>
      <c r="C1330">
        <f t="shared" si="43"/>
        <v>0</v>
      </c>
      <c r="D1330">
        <v>70002</v>
      </c>
      <c r="E1330">
        <f>_xlfn.XLOOKUP(J1330,macros!Y:Y,macros!D:D)</f>
        <v>172</v>
      </c>
      <c r="H1330">
        <f>_xlfn.XLOOKUP(J1330,macros!Y:Y,macros!Q:Q)+IF('sets &amp; selections ( - 10%)'!$R$37&gt;0,'sets &amp; selections ( - 10%)'!$R$37,0)</f>
        <v>0</v>
      </c>
      <c r="J1330" s="636" t="s">
        <v>724</v>
      </c>
      <c r="K1330" t="s">
        <v>919</v>
      </c>
    </row>
    <row r="1331" spans="1:11">
      <c r="A1331">
        <v>70002</v>
      </c>
      <c r="B1331" s="46" t="str">
        <f t="shared" si="44"/>
        <v>BP.VMOR002-white</v>
      </c>
      <c r="C1331">
        <f t="shared" si="43"/>
        <v>0</v>
      </c>
      <c r="D1331">
        <v>70002</v>
      </c>
      <c r="E1331">
        <f>_xlfn.XLOOKUP(J1331,macros!Y:Y,macros!D:D)</f>
        <v>198</v>
      </c>
      <c r="H1331">
        <f>_xlfn.XLOOKUP(J1331,macros!Y:Y,macros!Q:Q)+IF('sets &amp; selections ( - 10%)'!$R$37&gt;0,'sets &amp; selections ( - 10%)'!$R$37,0)</f>
        <v>0</v>
      </c>
      <c r="J1331" s="636" t="s">
        <v>726</v>
      </c>
      <c r="K1331" t="s">
        <v>919</v>
      </c>
    </row>
    <row r="1332" spans="1:11">
      <c r="A1332">
        <v>70002</v>
      </c>
      <c r="B1332" s="46" t="str">
        <f t="shared" si="44"/>
        <v>BP.VMOR003-white</v>
      </c>
      <c r="C1332">
        <f t="shared" si="43"/>
        <v>0</v>
      </c>
      <c r="D1332">
        <v>70002</v>
      </c>
      <c r="E1332">
        <f>_xlfn.XLOOKUP(J1332,macros!Y:Y,macros!D:D)</f>
        <v>246</v>
      </c>
      <c r="H1332">
        <f>_xlfn.XLOOKUP(J1332,macros!Y:Y,macros!Q:Q)+IF('sets &amp; selections ( - 10%)'!$R$37&gt;0,'sets &amp; selections ( - 10%)'!$R$37,0)</f>
        <v>0</v>
      </c>
      <c r="J1332" s="636" t="s">
        <v>728</v>
      </c>
      <c r="K1332" t="s">
        <v>919</v>
      </c>
    </row>
    <row r="1333" spans="1:11">
      <c r="A1333">
        <v>70002</v>
      </c>
      <c r="B1333" s="46" t="str">
        <f t="shared" si="44"/>
        <v>BP.VMOR004-white</v>
      </c>
      <c r="C1333">
        <f t="shared" si="43"/>
        <v>0</v>
      </c>
      <c r="D1333">
        <v>70002</v>
      </c>
      <c r="E1333">
        <f>_xlfn.XLOOKUP(J1333,macros!Y:Y,macros!D:D)</f>
        <v>258</v>
      </c>
      <c r="H1333">
        <f>_xlfn.XLOOKUP(J1333,macros!Y:Y,macros!Q:Q)+IF('sets &amp; selections ( - 10%)'!$R$37&gt;0,'sets &amp; selections ( - 10%)'!$R$37,0)</f>
        <v>0</v>
      </c>
      <c r="J1333" s="636" t="s">
        <v>730</v>
      </c>
      <c r="K1333" t="s">
        <v>919</v>
      </c>
    </row>
    <row r="1334" spans="1:11">
      <c r="A1334">
        <v>70002</v>
      </c>
      <c r="B1334" s="46" t="str">
        <f t="shared" si="44"/>
        <v>BP.VMOR005-white</v>
      </c>
      <c r="C1334">
        <f t="shared" si="43"/>
        <v>0</v>
      </c>
      <c r="D1334">
        <v>70002</v>
      </c>
      <c r="E1334">
        <f>_xlfn.XLOOKUP(J1334,macros!Y:Y,macros!D:D)</f>
        <v>209</v>
      </c>
      <c r="H1334">
        <f>_xlfn.XLOOKUP(J1334,macros!Y:Y,macros!Q:Q)+IF('sets &amp; selections ( - 10%)'!$R$37&gt;0,'sets &amp; selections ( - 10%)'!$R$37,0)</f>
        <v>0</v>
      </c>
      <c r="J1334" s="636" t="s">
        <v>732</v>
      </c>
      <c r="K1334" t="s">
        <v>919</v>
      </c>
    </row>
    <row r="1335" spans="1:11">
      <c r="A1335">
        <v>70002</v>
      </c>
      <c r="B1335" s="46" t="str">
        <f t="shared" si="44"/>
        <v>BP.VMOR006-white</v>
      </c>
      <c r="C1335">
        <f t="shared" si="43"/>
        <v>0</v>
      </c>
      <c r="D1335">
        <v>70002</v>
      </c>
      <c r="E1335">
        <f>_xlfn.XLOOKUP(J1335,macros!Y:Y,macros!D:D)</f>
        <v>179</v>
      </c>
      <c r="H1335">
        <f>_xlfn.XLOOKUP(J1335,macros!Y:Y,macros!Q:Q)+IF('sets &amp; selections ( - 10%)'!$R$37&gt;0,'sets &amp; selections ( - 10%)'!$R$37,0)</f>
        <v>0</v>
      </c>
      <c r="J1335" s="636" t="s">
        <v>734</v>
      </c>
      <c r="K1335" t="s">
        <v>919</v>
      </c>
    </row>
    <row r="1336" spans="1:11">
      <c r="A1336">
        <v>70002</v>
      </c>
      <c r="B1336" s="46" t="str">
        <f t="shared" si="44"/>
        <v>BP.VMOR007-white</v>
      </c>
      <c r="C1336">
        <f t="shared" si="43"/>
        <v>0</v>
      </c>
      <c r="D1336">
        <v>70002</v>
      </c>
      <c r="E1336">
        <f>_xlfn.XLOOKUP(J1336,macros!Y:Y,macros!D:D)</f>
        <v>196</v>
      </c>
      <c r="H1336">
        <f>_xlfn.XLOOKUP(J1336,macros!Y:Y,macros!Q:Q)+IF('sets &amp; selections ( - 10%)'!$R$37&gt;0,'sets &amp; selections ( - 10%)'!$R$37,0)</f>
        <v>0</v>
      </c>
      <c r="J1336" s="636" t="s">
        <v>736</v>
      </c>
      <c r="K1336" t="s">
        <v>919</v>
      </c>
    </row>
    <row r="1337" spans="1:11">
      <c r="A1337">
        <v>70002</v>
      </c>
      <c r="B1337" s="46" t="str">
        <f t="shared" si="44"/>
        <v>BP.VMOR008-white</v>
      </c>
      <c r="C1337">
        <f t="shared" si="43"/>
        <v>0</v>
      </c>
      <c r="D1337">
        <v>70002</v>
      </c>
      <c r="E1337">
        <f>_xlfn.XLOOKUP(J1337,macros!Y:Y,macros!D:D)</f>
        <v>205</v>
      </c>
      <c r="H1337">
        <f>_xlfn.XLOOKUP(J1337,macros!Y:Y,macros!Q:Q)+IF('sets &amp; selections ( - 10%)'!$R$37&gt;0,'sets &amp; selections ( - 10%)'!$R$37,0)</f>
        <v>0</v>
      </c>
      <c r="J1337" s="636" t="s">
        <v>738</v>
      </c>
      <c r="K1337" t="s">
        <v>919</v>
      </c>
    </row>
    <row r="1338" spans="1:11">
      <c r="A1338">
        <v>70002</v>
      </c>
      <c r="B1338" s="46" t="str">
        <f t="shared" si="44"/>
        <v>BP.VMOR009-white</v>
      </c>
      <c r="C1338">
        <f t="shared" si="43"/>
        <v>0</v>
      </c>
      <c r="D1338">
        <v>70002</v>
      </c>
      <c r="E1338">
        <f>_xlfn.XLOOKUP(J1338,macros!Y:Y,macros!D:D)</f>
        <v>224</v>
      </c>
      <c r="H1338">
        <f>_xlfn.XLOOKUP(J1338,macros!Y:Y,macros!Q:Q)+IF('sets &amp; selections ( - 10%)'!$R$37&gt;0,'sets &amp; selections ( - 10%)'!$R$37,0)</f>
        <v>0</v>
      </c>
      <c r="J1338" s="636" t="s">
        <v>740</v>
      </c>
      <c r="K1338" t="s">
        <v>919</v>
      </c>
    </row>
    <row r="1339" spans="1:11">
      <c r="A1339">
        <v>70002</v>
      </c>
      <c r="B1339" s="46" t="str">
        <f t="shared" si="44"/>
        <v>BP.VMOR010-white</v>
      </c>
      <c r="C1339">
        <f t="shared" si="43"/>
        <v>0</v>
      </c>
      <c r="D1339">
        <v>70002</v>
      </c>
      <c r="E1339">
        <f>_xlfn.XLOOKUP(J1339,macros!Y:Y,macros!D:D)</f>
        <v>234</v>
      </c>
      <c r="H1339">
        <f>_xlfn.XLOOKUP(J1339,macros!Y:Y,macros!Q:Q)+IF('sets &amp; selections ( - 10%)'!$R$37&gt;0,'sets &amp; selections ( - 10%)'!$R$37,0)</f>
        <v>0</v>
      </c>
      <c r="J1339" s="636" t="s">
        <v>742</v>
      </c>
      <c r="K1339" t="s">
        <v>919</v>
      </c>
    </row>
    <row r="1340" spans="1:11">
      <c r="A1340">
        <v>70002</v>
      </c>
      <c r="B1340" s="46" t="str">
        <f t="shared" si="44"/>
        <v>BP.VMOR011-white</v>
      </c>
      <c r="C1340">
        <f t="shared" si="43"/>
        <v>0</v>
      </c>
      <c r="D1340">
        <v>70002</v>
      </c>
      <c r="E1340">
        <f>_xlfn.XLOOKUP(J1340,macros!Y:Y,macros!D:D)</f>
        <v>149</v>
      </c>
      <c r="H1340">
        <f>_xlfn.XLOOKUP(J1340,macros!Y:Y,macros!Q:Q)+IF('sets &amp; selections ( - 10%)'!$R$37&gt;0,'sets &amp; selections ( - 10%)'!$R$37,0)</f>
        <v>0</v>
      </c>
      <c r="J1340" s="636" t="s">
        <v>744</v>
      </c>
      <c r="K1340" t="s">
        <v>919</v>
      </c>
    </row>
    <row r="1341" spans="1:11">
      <c r="A1341">
        <v>70002</v>
      </c>
      <c r="B1341" s="46" t="str">
        <f t="shared" si="44"/>
        <v>BP.VMOR012-white</v>
      </c>
      <c r="C1341">
        <f t="shared" si="43"/>
        <v>0</v>
      </c>
      <c r="D1341">
        <v>70002</v>
      </c>
      <c r="E1341">
        <f>_xlfn.XLOOKUP(J1341,macros!Y:Y,macros!D:D)</f>
        <v>155</v>
      </c>
      <c r="H1341">
        <f>_xlfn.XLOOKUP(J1341,macros!Y:Y,macros!Q:Q)+IF('sets &amp; selections ( - 10%)'!$R$37&gt;0,'sets &amp; selections ( - 10%)'!$R$37,0)</f>
        <v>0</v>
      </c>
      <c r="J1341" s="636" t="s">
        <v>746</v>
      </c>
      <c r="K1341" t="s">
        <v>919</v>
      </c>
    </row>
    <row r="1342" spans="1:11">
      <c r="A1342">
        <v>70005</v>
      </c>
      <c r="B1342" s="46" t="str">
        <f t="shared" si="44"/>
        <v>BP.VM.00001-10081</v>
      </c>
      <c r="C1342">
        <f t="shared" si="43"/>
        <v>0</v>
      </c>
      <c r="D1342">
        <v>70005</v>
      </c>
      <c r="E1342">
        <f>_xlfn.XLOOKUP(J1342,macros!Y:Y,macros!R:R)</f>
        <v>177.5</v>
      </c>
      <c r="H1342" t="str">
        <f>_xlfn.XLOOKUP(J1342,macros!Y:Y,macros!S:S)</f>
        <v>-</v>
      </c>
      <c r="J1342" s="636" t="s">
        <v>651</v>
      </c>
      <c r="K1342">
        <v>10081</v>
      </c>
    </row>
    <row r="1343" spans="1:11">
      <c r="A1343">
        <v>70005</v>
      </c>
      <c r="B1343" s="46" t="str">
        <f t="shared" si="44"/>
        <v>BP.VM.00002-10081</v>
      </c>
      <c r="C1343">
        <f t="shared" si="43"/>
        <v>0</v>
      </c>
      <c r="D1343">
        <v>70005</v>
      </c>
      <c r="E1343">
        <f>_xlfn.XLOOKUP(J1343,macros!Y:Y,macros!R:R)</f>
        <v>233.25</v>
      </c>
      <c r="H1343" t="str">
        <f>_xlfn.XLOOKUP(J1343,macros!Y:Y,macros!S:S)</f>
        <v>-</v>
      </c>
      <c r="J1343" s="636" t="s">
        <v>653</v>
      </c>
      <c r="K1343">
        <v>10081</v>
      </c>
    </row>
    <row r="1344" spans="1:11">
      <c r="A1344">
        <v>70005</v>
      </c>
      <c r="B1344" s="46" t="str">
        <f t="shared" si="44"/>
        <v>BP.VM.00003-10081</v>
      </c>
      <c r="C1344">
        <f t="shared" si="43"/>
        <v>0</v>
      </c>
      <c r="D1344">
        <v>70005</v>
      </c>
      <c r="E1344">
        <f>_xlfn.XLOOKUP(J1344,macros!Y:Y,macros!R:R)</f>
        <v>259.5</v>
      </c>
      <c r="H1344" t="str">
        <f>_xlfn.XLOOKUP(J1344,macros!Y:Y,macros!S:S)</f>
        <v>-</v>
      </c>
      <c r="J1344" s="636" t="s">
        <v>655</v>
      </c>
      <c r="K1344">
        <v>10081</v>
      </c>
    </row>
    <row r="1345" spans="1:11">
      <c r="A1345">
        <v>70005</v>
      </c>
      <c r="B1345" s="46" t="str">
        <f t="shared" si="44"/>
        <v>BP.VM.00004-10081</v>
      </c>
      <c r="C1345">
        <f t="shared" si="43"/>
        <v>0</v>
      </c>
      <c r="D1345">
        <v>70005</v>
      </c>
      <c r="E1345">
        <f>_xlfn.XLOOKUP(J1345,macros!Y:Y,macros!R:R)</f>
        <v>190.25</v>
      </c>
      <c r="H1345" t="str">
        <f>_xlfn.XLOOKUP(J1345,macros!Y:Y,macros!S:S)</f>
        <v>-</v>
      </c>
      <c r="J1345" s="636" t="s">
        <v>657</v>
      </c>
      <c r="K1345">
        <v>10081</v>
      </c>
    </row>
    <row r="1346" spans="1:11">
      <c r="A1346">
        <v>70005</v>
      </c>
      <c r="B1346" s="46" t="str">
        <f t="shared" si="44"/>
        <v>BP.VM.00005-10081</v>
      </c>
      <c r="C1346">
        <f t="shared" ref="C1346:C1409" si="45">SUM(G1346:H1346)</f>
        <v>0</v>
      </c>
      <c r="D1346">
        <v>70005</v>
      </c>
      <c r="E1346">
        <f>_xlfn.XLOOKUP(J1346,macros!Y:Y,macros!R:R)</f>
        <v>192.25</v>
      </c>
      <c r="H1346" t="str">
        <f>_xlfn.XLOOKUP(J1346,macros!Y:Y,macros!S:S)</f>
        <v>-</v>
      </c>
      <c r="J1346" s="636" t="s">
        <v>659</v>
      </c>
      <c r="K1346">
        <v>10081</v>
      </c>
    </row>
    <row r="1347" spans="1:11">
      <c r="A1347">
        <v>70005</v>
      </c>
      <c r="B1347" s="46" t="str">
        <f t="shared" si="44"/>
        <v>BP.VM.00006-10081</v>
      </c>
      <c r="C1347">
        <f t="shared" si="45"/>
        <v>0</v>
      </c>
      <c r="D1347">
        <v>70005</v>
      </c>
      <c r="E1347">
        <f>_xlfn.XLOOKUP(J1347,macros!Y:Y,macros!R:R)</f>
        <v>224.75</v>
      </c>
      <c r="H1347" t="str">
        <f>_xlfn.XLOOKUP(J1347,macros!Y:Y,macros!S:S)</f>
        <v>-</v>
      </c>
      <c r="J1347" s="636" t="s">
        <v>661</v>
      </c>
      <c r="K1347">
        <v>10081</v>
      </c>
    </row>
    <row r="1348" spans="1:11">
      <c r="A1348">
        <v>70005</v>
      </c>
      <c r="B1348" s="46" t="str">
        <f t="shared" si="44"/>
        <v>BP.VM.00007-10081</v>
      </c>
      <c r="C1348">
        <f t="shared" si="45"/>
        <v>0</v>
      </c>
      <c r="D1348">
        <v>70005</v>
      </c>
      <c r="E1348">
        <f>_xlfn.XLOOKUP(J1348,macros!Y:Y,macros!R:R)</f>
        <v>185</v>
      </c>
      <c r="H1348" t="str">
        <f>_xlfn.XLOOKUP(J1348,macros!Y:Y,macros!S:S)</f>
        <v>-</v>
      </c>
      <c r="J1348" s="636" t="s">
        <v>663</v>
      </c>
      <c r="K1348">
        <v>10081</v>
      </c>
    </row>
    <row r="1349" spans="1:11">
      <c r="A1349">
        <v>70005</v>
      </c>
      <c r="B1349" s="46" t="str">
        <f t="shared" si="44"/>
        <v>BP.VM.00008-10081</v>
      </c>
      <c r="C1349">
        <f t="shared" si="45"/>
        <v>0</v>
      </c>
      <c r="D1349">
        <v>70005</v>
      </c>
      <c r="E1349">
        <f>_xlfn.XLOOKUP(J1349,macros!Y:Y,macros!R:R)</f>
        <v>181.75</v>
      </c>
      <c r="H1349" t="str">
        <f>_xlfn.XLOOKUP(J1349,macros!Y:Y,macros!S:S)</f>
        <v>-</v>
      </c>
      <c r="J1349" s="636" t="s">
        <v>665</v>
      </c>
      <c r="K1349">
        <v>10081</v>
      </c>
    </row>
    <row r="1350" spans="1:11">
      <c r="A1350">
        <v>70005</v>
      </c>
      <c r="B1350" s="46" t="str">
        <f t="shared" si="44"/>
        <v>BP.VM.00009-10081</v>
      </c>
      <c r="C1350">
        <f t="shared" si="45"/>
        <v>0</v>
      </c>
      <c r="D1350">
        <v>70005</v>
      </c>
      <c r="E1350">
        <f>_xlfn.XLOOKUP(J1350,macros!Y:Y,macros!R:R)</f>
        <v>206</v>
      </c>
      <c r="H1350" t="str">
        <f>_xlfn.XLOOKUP(J1350,macros!Y:Y,macros!S:S)</f>
        <v>-</v>
      </c>
      <c r="J1350" s="636" t="s">
        <v>667</v>
      </c>
      <c r="K1350">
        <v>10081</v>
      </c>
    </row>
    <row r="1351" spans="1:11">
      <c r="A1351">
        <v>70005</v>
      </c>
      <c r="B1351" s="46" t="str">
        <f t="shared" si="44"/>
        <v>BP.VM.00010-10081</v>
      </c>
      <c r="C1351">
        <f t="shared" si="45"/>
        <v>0</v>
      </c>
      <c r="D1351">
        <v>70005</v>
      </c>
      <c r="E1351">
        <f>_xlfn.XLOOKUP(J1351,macros!Y:Y,macros!R:R)</f>
        <v>222.75</v>
      </c>
      <c r="H1351" t="str">
        <f>_xlfn.XLOOKUP(J1351,macros!Y:Y,macros!S:S)</f>
        <v>-</v>
      </c>
      <c r="J1351" s="636" t="s">
        <v>669</v>
      </c>
      <c r="K1351">
        <v>10081</v>
      </c>
    </row>
    <row r="1352" spans="1:11">
      <c r="A1352">
        <v>70005</v>
      </c>
      <c r="B1352" s="46" t="str">
        <f t="shared" si="44"/>
        <v>BP.VM.00011-10081</v>
      </c>
      <c r="C1352">
        <f t="shared" si="45"/>
        <v>0</v>
      </c>
      <c r="D1352">
        <v>70005</v>
      </c>
      <c r="E1352">
        <f>_xlfn.XLOOKUP(J1352,macros!Y:Y,macros!R:R)</f>
        <v>244.75</v>
      </c>
      <c r="H1352" t="str">
        <f>_xlfn.XLOOKUP(J1352,macros!Y:Y,macros!S:S)</f>
        <v>-</v>
      </c>
      <c r="J1352" s="636" t="s">
        <v>671</v>
      </c>
      <c r="K1352">
        <v>10081</v>
      </c>
    </row>
    <row r="1353" spans="1:11">
      <c r="A1353">
        <v>70005</v>
      </c>
      <c r="B1353" s="46" t="str">
        <f t="shared" si="44"/>
        <v>BP.VM.00012-10081</v>
      </c>
      <c r="C1353">
        <f t="shared" si="45"/>
        <v>0</v>
      </c>
      <c r="D1353">
        <v>70005</v>
      </c>
      <c r="E1353">
        <f>_xlfn.XLOOKUP(J1353,macros!Y:Y,macros!R:R)</f>
        <v>186</v>
      </c>
      <c r="H1353" t="str">
        <f>_xlfn.XLOOKUP(J1353,macros!Y:Y,macros!S:S)</f>
        <v>-</v>
      </c>
      <c r="J1353" s="636" t="s">
        <v>673</v>
      </c>
      <c r="K1353">
        <v>10081</v>
      </c>
    </row>
    <row r="1354" spans="1:11">
      <c r="A1354">
        <v>70005</v>
      </c>
      <c r="B1354" s="46" t="str">
        <f t="shared" si="44"/>
        <v>BP.VM.00013-10081</v>
      </c>
      <c r="C1354">
        <f t="shared" si="45"/>
        <v>0</v>
      </c>
      <c r="D1354">
        <v>70005</v>
      </c>
      <c r="E1354">
        <f>_xlfn.XLOOKUP(J1354,macros!Y:Y,macros!R:R)</f>
        <v>183.75</v>
      </c>
      <c r="H1354" t="str">
        <f>_xlfn.XLOOKUP(J1354,macros!Y:Y,macros!S:S)</f>
        <v>-</v>
      </c>
      <c r="J1354" s="636" t="s">
        <v>675</v>
      </c>
      <c r="K1354">
        <v>10081</v>
      </c>
    </row>
    <row r="1355" spans="1:11">
      <c r="A1355">
        <v>70005</v>
      </c>
      <c r="B1355" s="46" t="str">
        <f t="shared" si="44"/>
        <v>BP.VM.00014-10081</v>
      </c>
      <c r="C1355">
        <f t="shared" si="45"/>
        <v>0</v>
      </c>
      <c r="D1355">
        <v>70005</v>
      </c>
      <c r="E1355">
        <f>_xlfn.XLOOKUP(J1355,macros!Y:Y,macros!R:R)</f>
        <v>186</v>
      </c>
      <c r="H1355" t="str">
        <f>_xlfn.XLOOKUP(J1355,macros!Y:Y,macros!S:S)</f>
        <v>-</v>
      </c>
      <c r="J1355" s="636" t="s">
        <v>677</v>
      </c>
      <c r="K1355">
        <v>10081</v>
      </c>
    </row>
    <row r="1356" spans="1:11">
      <c r="A1356">
        <v>70005</v>
      </c>
      <c r="B1356" s="46" t="str">
        <f t="shared" si="44"/>
        <v>BP.VM.00015-10135</v>
      </c>
      <c r="C1356">
        <f t="shared" si="45"/>
        <v>0</v>
      </c>
      <c r="D1356">
        <v>70005</v>
      </c>
      <c r="E1356">
        <f>_xlfn.XLOOKUP(J1356,macros!Y:Y,macros!R:R)</f>
        <v>227</v>
      </c>
      <c r="H1356" t="str">
        <f>_xlfn.XLOOKUP(J1356,macros!Y:Y,macros!S:S)</f>
        <v>-</v>
      </c>
      <c r="J1356" s="636" t="s">
        <v>695</v>
      </c>
      <c r="K1356">
        <v>10135</v>
      </c>
    </row>
    <row r="1357" spans="1:11">
      <c r="A1357">
        <v>70005</v>
      </c>
      <c r="B1357" s="46" t="str">
        <f t="shared" si="44"/>
        <v>BP.VM.00016-10135</v>
      </c>
      <c r="C1357">
        <f t="shared" si="45"/>
        <v>0</v>
      </c>
      <c r="D1357">
        <v>70005</v>
      </c>
      <c r="E1357">
        <f>_xlfn.XLOOKUP(J1357,macros!Y:Y,macros!R:R)</f>
        <v>296.25</v>
      </c>
      <c r="H1357" t="str">
        <f>_xlfn.XLOOKUP(J1357,macros!Y:Y,macros!S:S)</f>
        <v>-</v>
      </c>
      <c r="J1357" s="636" t="s">
        <v>696</v>
      </c>
      <c r="K1357">
        <v>10135</v>
      </c>
    </row>
    <row r="1358" spans="1:11">
      <c r="A1358">
        <v>70005</v>
      </c>
      <c r="B1358" s="46" t="str">
        <f t="shared" si="44"/>
        <v>BP.VM.00017-10135</v>
      </c>
      <c r="C1358">
        <f t="shared" si="45"/>
        <v>0</v>
      </c>
      <c r="D1358">
        <v>70005</v>
      </c>
      <c r="E1358">
        <f>_xlfn.XLOOKUP(J1358,macros!Y:Y,macros!R:R)</f>
        <v>336</v>
      </c>
      <c r="H1358" t="str">
        <f>_xlfn.XLOOKUP(J1358,macros!Y:Y,macros!S:S)</f>
        <v>-</v>
      </c>
      <c r="J1358" s="636" t="s">
        <v>697</v>
      </c>
      <c r="K1358">
        <v>10135</v>
      </c>
    </row>
    <row r="1359" spans="1:11">
      <c r="A1359">
        <v>70005</v>
      </c>
      <c r="B1359" s="46" t="str">
        <f t="shared" si="44"/>
        <v>BP.VM.00018-10135</v>
      </c>
      <c r="C1359">
        <f t="shared" si="45"/>
        <v>0</v>
      </c>
      <c r="D1359">
        <v>70005</v>
      </c>
      <c r="E1359">
        <f>_xlfn.XLOOKUP(J1359,macros!Y:Y,macros!R:R)</f>
        <v>240.5</v>
      </c>
      <c r="H1359" t="str">
        <f>_xlfn.XLOOKUP(J1359,macros!Y:Y,macros!S:S)</f>
        <v>-</v>
      </c>
      <c r="J1359" s="636" t="s">
        <v>698</v>
      </c>
      <c r="K1359">
        <v>10135</v>
      </c>
    </row>
    <row r="1360" spans="1:11">
      <c r="A1360">
        <v>70005</v>
      </c>
      <c r="B1360" s="46" t="str">
        <f t="shared" si="44"/>
        <v>BP.VM.00019-10135</v>
      </c>
      <c r="C1360">
        <f t="shared" si="45"/>
        <v>0</v>
      </c>
      <c r="D1360">
        <v>70005</v>
      </c>
      <c r="E1360">
        <f>_xlfn.XLOOKUP(J1360,macros!Y:Y,macros!R:R)</f>
        <v>243.75</v>
      </c>
      <c r="H1360" t="str">
        <f>_xlfn.XLOOKUP(J1360,macros!Y:Y,macros!S:S)</f>
        <v>-</v>
      </c>
      <c r="J1360" s="636" t="s">
        <v>699</v>
      </c>
      <c r="K1360">
        <v>10135</v>
      </c>
    </row>
    <row r="1361" spans="1:11">
      <c r="A1361">
        <v>70005</v>
      </c>
      <c r="B1361" s="46" t="str">
        <f t="shared" si="44"/>
        <v>BP.VM.00020-10135</v>
      </c>
      <c r="C1361">
        <f t="shared" si="45"/>
        <v>0</v>
      </c>
      <c r="D1361">
        <v>70005</v>
      </c>
      <c r="E1361">
        <f>_xlfn.XLOOKUP(J1361,macros!Y:Y,macros!R:R)</f>
        <v>283.5</v>
      </c>
      <c r="H1361" t="str">
        <f>_xlfn.XLOOKUP(J1361,macros!Y:Y,macros!S:S)</f>
        <v>-</v>
      </c>
      <c r="J1361" s="636" t="s">
        <v>700</v>
      </c>
      <c r="K1361">
        <v>10135</v>
      </c>
    </row>
    <row r="1362" spans="1:11">
      <c r="A1362">
        <v>70005</v>
      </c>
      <c r="B1362" s="46" t="str">
        <f t="shared" ref="B1362:B1425" si="46">J1362&amp;"-"&amp;K1362</f>
        <v>BP.VM.00021-10135</v>
      </c>
      <c r="C1362">
        <f t="shared" si="45"/>
        <v>0</v>
      </c>
      <c r="D1362">
        <v>70005</v>
      </c>
      <c r="E1362">
        <f>_xlfn.XLOOKUP(J1362,macros!Y:Y,macros!R:R)</f>
        <v>233.25</v>
      </c>
      <c r="H1362" t="str">
        <f>_xlfn.XLOOKUP(J1362,macros!Y:Y,macros!S:S)</f>
        <v>-</v>
      </c>
      <c r="J1362" s="636" t="s">
        <v>701</v>
      </c>
      <c r="K1362">
        <v>10135</v>
      </c>
    </row>
    <row r="1363" spans="1:11">
      <c r="A1363">
        <v>70005</v>
      </c>
      <c r="B1363" s="46" t="str">
        <f t="shared" si="46"/>
        <v>BP.VM.00022-10135</v>
      </c>
      <c r="C1363">
        <f t="shared" si="45"/>
        <v>0</v>
      </c>
      <c r="D1363">
        <v>70005</v>
      </c>
      <c r="E1363">
        <f>_xlfn.XLOOKUP(J1363,macros!Y:Y,macros!R:R)</f>
        <v>227</v>
      </c>
      <c r="H1363" t="str">
        <f>_xlfn.XLOOKUP(J1363,macros!Y:Y,macros!S:S)</f>
        <v>-</v>
      </c>
      <c r="J1363" s="636" t="s">
        <v>702</v>
      </c>
      <c r="K1363">
        <v>10135</v>
      </c>
    </row>
    <row r="1364" spans="1:11">
      <c r="A1364">
        <v>70005</v>
      </c>
      <c r="B1364" s="46" t="str">
        <f t="shared" si="46"/>
        <v>BP.VM.00023-10135</v>
      </c>
      <c r="C1364">
        <f t="shared" si="45"/>
        <v>0</v>
      </c>
      <c r="D1364">
        <v>70005</v>
      </c>
      <c r="E1364">
        <f>_xlfn.XLOOKUP(J1364,macros!Y:Y,macros!R:R)</f>
        <v>253.25</v>
      </c>
      <c r="H1364" t="str">
        <f>_xlfn.XLOOKUP(J1364,macros!Y:Y,macros!S:S)</f>
        <v>-</v>
      </c>
      <c r="J1364" s="636" t="s">
        <v>703</v>
      </c>
      <c r="K1364">
        <v>10135</v>
      </c>
    </row>
    <row r="1365" spans="1:11">
      <c r="A1365">
        <v>70005</v>
      </c>
      <c r="B1365" s="46" t="str">
        <f t="shared" si="46"/>
        <v>BP.VM.00024-10135</v>
      </c>
      <c r="C1365">
        <f t="shared" si="45"/>
        <v>0</v>
      </c>
      <c r="D1365">
        <v>70005</v>
      </c>
      <c r="E1365">
        <f>_xlfn.XLOOKUP(J1365,macros!Y:Y,macros!R:R)</f>
        <v>278.25</v>
      </c>
      <c r="H1365" t="str">
        <f>_xlfn.XLOOKUP(J1365,macros!Y:Y,macros!S:S)</f>
        <v>-</v>
      </c>
      <c r="J1365" s="636" t="s">
        <v>704</v>
      </c>
      <c r="K1365">
        <v>10135</v>
      </c>
    </row>
    <row r="1366" spans="1:11">
      <c r="A1366">
        <v>70005</v>
      </c>
      <c r="B1366" s="46" t="str">
        <f t="shared" si="46"/>
        <v>BP.VM.00025-10135</v>
      </c>
      <c r="C1366">
        <f t="shared" si="45"/>
        <v>0</v>
      </c>
      <c r="D1366">
        <v>70005</v>
      </c>
      <c r="E1366">
        <f>_xlfn.XLOOKUP(J1366,macros!Y:Y,macros!R:R)</f>
        <v>314</v>
      </c>
      <c r="H1366" t="str">
        <f>_xlfn.XLOOKUP(J1366,macros!Y:Y,macros!S:S)</f>
        <v>-</v>
      </c>
      <c r="J1366" s="636" t="s">
        <v>705</v>
      </c>
      <c r="K1366">
        <v>10135</v>
      </c>
    </row>
    <row r="1367" spans="1:11">
      <c r="A1367">
        <v>70005</v>
      </c>
      <c r="B1367" s="46" t="str">
        <f t="shared" si="46"/>
        <v>BP.VM.00026-10135</v>
      </c>
      <c r="C1367">
        <f t="shared" si="45"/>
        <v>0</v>
      </c>
      <c r="D1367">
        <v>70005</v>
      </c>
      <c r="E1367">
        <f>_xlfn.XLOOKUP(J1367,macros!Y:Y,macros!R:R)</f>
        <v>235.25</v>
      </c>
      <c r="H1367" t="str">
        <f>_xlfn.XLOOKUP(J1367,macros!Y:Y,macros!S:S)</f>
        <v>-</v>
      </c>
      <c r="J1367" s="636" t="s">
        <v>706</v>
      </c>
      <c r="K1367">
        <v>10135</v>
      </c>
    </row>
    <row r="1368" spans="1:11">
      <c r="A1368">
        <v>70005</v>
      </c>
      <c r="B1368" s="46" t="str">
        <f t="shared" si="46"/>
        <v>BP.VM.00027-10135</v>
      </c>
      <c r="C1368">
        <f t="shared" si="45"/>
        <v>0</v>
      </c>
      <c r="D1368">
        <v>70005</v>
      </c>
      <c r="E1368">
        <f>_xlfn.XLOOKUP(J1368,macros!Y:Y,macros!R:R)</f>
        <v>233.25</v>
      </c>
      <c r="H1368" t="str">
        <f>_xlfn.XLOOKUP(J1368,macros!Y:Y,macros!S:S)</f>
        <v>-</v>
      </c>
      <c r="J1368" s="636" t="s">
        <v>707</v>
      </c>
      <c r="K1368">
        <v>10135</v>
      </c>
    </row>
    <row r="1369" spans="1:11">
      <c r="A1369">
        <v>70005</v>
      </c>
      <c r="B1369" s="46" t="str">
        <f t="shared" si="46"/>
        <v>BP.VM.00028-10135</v>
      </c>
      <c r="C1369">
        <f t="shared" si="45"/>
        <v>0</v>
      </c>
      <c r="D1369">
        <v>70005</v>
      </c>
      <c r="E1369">
        <f>_xlfn.XLOOKUP(J1369,macros!Y:Y,macros!R:R)</f>
        <v>236.25</v>
      </c>
      <c r="H1369" t="str">
        <f>_xlfn.XLOOKUP(J1369,macros!Y:Y,macros!S:S)</f>
        <v>-</v>
      </c>
      <c r="J1369" s="636" t="s">
        <v>708</v>
      </c>
      <c r="K1369">
        <v>10135</v>
      </c>
    </row>
    <row r="1370" spans="1:11">
      <c r="A1370">
        <v>70005</v>
      </c>
      <c r="B1370" s="46" t="str">
        <f t="shared" si="46"/>
        <v>BP.VM.00001-10097</v>
      </c>
      <c r="C1370">
        <f t="shared" si="45"/>
        <v>0</v>
      </c>
      <c r="D1370">
        <v>70005</v>
      </c>
      <c r="E1370">
        <f>_xlfn.XLOOKUP(J1370,macros!Y:Y,macros!R:R)</f>
        <v>177.5</v>
      </c>
      <c r="H1370" t="str">
        <f>_xlfn.XLOOKUP(J1370,macros!Y:Y,macros!T:T)</f>
        <v>-</v>
      </c>
      <c r="J1370" s="636" t="s">
        <v>651</v>
      </c>
      <c r="K1370">
        <v>10097</v>
      </c>
    </row>
    <row r="1371" spans="1:11">
      <c r="A1371">
        <v>70005</v>
      </c>
      <c r="B1371" s="46" t="str">
        <f t="shared" si="46"/>
        <v>BP.VM.00002-10097</v>
      </c>
      <c r="C1371">
        <f t="shared" si="45"/>
        <v>0</v>
      </c>
      <c r="D1371">
        <v>70005</v>
      </c>
      <c r="E1371">
        <f>_xlfn.XLOOKUP(J1371,macros!Y:Y,macros!R:R)</f>
        <v>233.25</v>
      </c>
      <c r="H1371" t="str">
        <f>_xlfn.XLOOKUP(J1371,macros!Y:Y,macros!T:T)</f>
        <v>-</v>
      </c>
      <c r="J1371" s="636" t="s">
        <v>653</v>
      </c>
      <c r="K1371">
        <v>10097</v>
      </c>
    </row>
    <row r="1372" spans="1:11">
      <c r="A1372">
        <v>70005</v>
      </c>
      <c r="B1372" s="46" t="str">
        <f t="shared" si="46"/>
        <v>BP.VM.00003-10097</v>
      </c>
      <c r="C1372">
        <f t="shared" si="45"/>
        <v>0</v>
      </c>
      <c r="D1372">
        <v>70005</v>
      </c>
      <c r="E1372">
        <f>_xlfn.XLOOKUP(J1372,macros!Y:Y,macros!R:R)</f>
        <v>259.5</v>
      </c>
      <c r="H1372" t="str">
        <f>_xlfn.XLOOKUP(J1372,macros!Y:Y,macros!T:T)</f>
        <v>-</v>
      </c>
      <c r="J1372" s="636" t="s">
        <v>655</v>
      </c>
      <c r="K1372">
        <v>10097</v>
      </c>
    </row>
    <row r="1373" spans="1:11">
      <c r="A1373">
        <v>70005</v>
      </c>
      <c r="B1373" s="46" t="str">
        <f t="shared" si="46"/>
        <v>BP.VM.00004-10097</v>
      </c>
      <c r="C1373">
        <f t="shared" si="45"/>
        <v>0</v>
      </c>
      <c r="D1373">
        <v>70005</v>
      </c>
      <c r="E1373">
        <f>_xlfn.XLOOKUP(J1373,macros!Y:Y,macros!R:R)</f>
        <v>190.25</v>
      </c>
      <c r="H1373" t="str">
        <f>_xlfn.XLOOKUP(J1373,macros!Y:Y,macros!T:T)</f>
        <v>-</v>
      </c>
      <c r="J1373" s="636" t="s">
        <v>657</v>
      </c>
      <c r="K1373">
        <v>10097</v>
      </c>
    </row>
    <row r="1374" spans="1:11">
      <c r="A1374">
        <v>70005</v>
      </c>
      <c r="B1374" s="46" t="str">
        <f t="shared" si="46"/>
        <v>BP.VM.00005-10097</v>
      </c>
      <c r="C1374">
        <f t="shared" si="45"/>
        <v>0</v>
      </c>
      <c r="D1374">
        <v>70005</v>
      </c>
      <c r="E1374">
        <f>_xlfn.XLOOKUP(J1374,macros!Y:Y,macros!R:R)</f>
        <v>192.25</v>
      </c>
      <c r="H1374" t="str">
        <f>_xlfn.XLOOKUP(J1374,macros!Y:Y,macros!T:T)</f>
        <v>-</v>
      </c>
      <c r="J1374" s="636" t="s">
        <v>659</v>
      </c>
      <c r="K1374">
        <v>10097</v>
      </c>
    </row>
    <row r="1375" spans="1:11">
      <c r="A1375">
        <v>70005</v>
      </c>
      <c r="B1375" s="46" t="str">
        <f t="shared" si="46"/>
        <v>BP.VM.00006-10097</v>
      </c>
      <c r="C1375">
        <f t="shared" si="45"/>
        <v>0</v>
      </c>
      <c r="D1375">
        <v>70005</v>
      </c>
      <c r="E1375">
        <f>_xlfn.XLOOKUP(J1375,macros!Y:Y,macros!R:R)</f>
        <v>224.75</v>
      </c>
      <c r="H1375" t="str">
        <f>_xlfn.XLOOKUP(J1375,macros!Y:Y,macros!T:T)</f>
        <v>-</v>
      </c>
      <c r="J1375" s="636" t="s">
        <v>661</v>
      </c>
      <c r="K1375">
        <v>10097</v>
      </c>
    </row>
    <row r="1376" spans="1:11">
      <c r="A1376">
        <v>70005</v>
      </c>
      <c r="B1376" s="46" t="str">
        <f t="shared" si="46"/>
        <v>BP.VM.00007-10097</v>
      </c>
      <c r="C1376">
        <f t="shared" si="45"/>
        <v>0</v>
      </c>
      <c r="D1376">
        <v>70005</v>
      </c>
      <c r="E1376">
        <f>_xlfn.XLOOKUP(J1376,macros!Y:Y,macros!R:R)</f>
        <v>185</v>
      </c>
      <c r="H1376" t="str">
        <f>_xlfn.XLOOKUP(J1376,macros!Y:Y,macros!T:T)</f>
        <v>-</v>
      </c>
      <c r="J1376" s="636" t="s">
        <v>663</v>
      </c>
      <c r="K1376">
        <v>10097</v>
      </c>
    </row>
    <row r="1377" spans="1:11">
      <c r="A1377">
        <v>70005</v>
      </c>
      <c r="B1377" s="46" t="str">
        <f t="shared" si="46"/>
        <v>BP.VM.00008-10097</v>
      </c>
      <c r="C1377">
        <f t="shared" si="45"/>
        <v>0</v>
      </c>
      <c r="D1377">
        <v>70005</v>
      </c>
      <c r="E1377">
        <f>_xlfn.XLOOKUP(J1377,macros!Y:Y,macros!R:R)</f>
        <v>181.75</v>
      </c>
      <c r="H1377" t="str">
        <f>_xlfn.XLOOKUP(J1377,macros!Y:Y,macros!T:T)</f>
        <v>-</v>
      </c>
      <c r="J1377" s="636" t="s">
        <v>665</v>
      </c>
      <c r="K1377">
        <v>10097</v>
      </c>
    </row>
    <row r="1378" spans="1:11">
      <c r="A1378">
        <v>70005</v>
      </c>
      <c r="B1378" s="46" t="str">
        <f t="shared" si="46"/>
        <v>BP.VM.00009-10097</v>
      </c>
      <c r="C1378">
        <f t="shared" si="45"/>
        <v>0</v>
      </c>
      <c r="D1378">
        <v>70005</v>
      </c>
      <c r="E1378">
        <f>_xlfn.XLOOKUP(J1378,macros!Y:Y,macros!R:R)</f>
        <v>206</v>
      </c>
      <c r="H1378" t="str">
        <f>_xlfn.XLOOKUP(J1378,macros!Y:Y,macros!T:T)</f>
        <v>-</v>
      </c>
      <c r="J1378" s="636" t="s">
        <v>667</v>
      </c>
      <c r="K1378">
        <v>10097</v>
      </c>
    </row>
    <row r="1379" spans="1:11">
      <c r="A1379">
        <v>70005</v>
      </c>
      <c r="B1379" s="46" t="str">
        <f t="shared" si="46"/>
        <v>BP.VM.00010-10097</v>
      </c>
      <c r="C1379">
        <f t="shared" si="45"/>
        <v>0</v>
      </c>
      <c r="D1379">
        <v>70005</v>
      </c>
      <c r="E1379">
        <f>_xlfn.XLOOKUP(J1379,macros!Y:Y,macros!R:R)</f>
        <v>222.75</v>
      </c>
      <c r="H1379" t="str">
        <f>_xlfn.XLOOKUP(J1379,macros!Y:Y,macros!T:T)</f>
        <v>-</v>
      </c>
      <c r="J1379" s="636" t="s">
        <v>669</v>
      </c>
      <c r="K1379">
        <v>10097</v>
      </c>
    </row>
    <row r="1380" spans="1:11">
      <c r="A1380">
        <v>70005</v>
      </c>
      <c r="B1380" s="46" t="str">
        <f t="shared" si="46"/>
        <v>BP.VM.00011-10097</v>
      </c>
      <c r="C1380">
        <f t="shared" si="45"/>
        <v>0</v>
      </c>
      <c r="D1380">
        <v>70005</v>
      </c>
      <c r="E1380">
        <f>_xlfn.XLOOKUP(J1380,macros!Y:Y,macros!R:R)</f>
        <v>244.75</v>
      </c>
      <c r="H1380" t="str">
        <f>_xlfn.XLOOKUP(J1380,macros!Y:Y,macros!T:T)</f>
        <v>-</v>
      </c>
      <c r="J1380" s="636" t="s">
        <v>671</v>
      </c>
      <c r="K1380">
        <v>10097</v>
      </c>
    </row>
    <row r="1381" spans="1:11">
      <c r="A1381">
        <v>70005</v>
      </c>
      <c r="B1381" s="46" t="str">
        <f t="shared" si="46"/>
        <v>BP.VM.00012-10097</v>
      </c>
      <c r="C1381">
        <f t="shared" si="45"/>
        <v>0</v>
      </c>
      <c r="D1381">
        <v>70005</v>
      </c>
      <c r="E1381">
        <f>_xlfn.XLOOKUP(J1381,macros!Y:Y,macros!R:R)</f>
        <v>186</v>
      </c>
      <c r="H1381" t="str">
        <f>_xlfn.XLOOKUP(J1381,macros!Y:Y,macros!T:T)</f>
        <v>-</v>
      </c>
      <c r="J1381" s="636" t="s">
        <v>673</v>
      </c>
      <c r="K1381">
        <v>10097</v>
      </c>
    </row>
    <row r="1382" spans="1:11">
      <c r="A1382">
        <v>70005</v>
      </c>
      <c r="B1382" s="46" t="str">
        <f t="shared" si="46"/>
        <v>BP.VM.00013-10097</v>
      </c>
      <c r="C1382">
        <f t="shared" si="45"/>
        <v>0</v>
      </c>
      <c r="D1382">
        <v>70005</v>
      </c>
      <c r="E1382">
        <f>_xlfn.XLOOKUP(J1382,macros!Y:Y,macros!R:R)</f>
        <v>183.75</v>
      </c>
      <c r="H1382" t="str">
        <f>_xlfn.XLOOKUP(J1382,macros!Y:Y,macros!T:T)</f>
        <v>-</v>
      </c>
      <c r="J1382" s="636" t="s">
        <v>675</v>
      </c>
      <c r="K1382">
        <v>10097</v>
      </c>
    </row>
    <row r="1383" spans="1:11">
      <c r="A1383">
        <v>70005</v>
      </c>
      <c r="B1383" s="46" t="str">
        <f t="shared" si="46"/>
        <v>BP.VM.00014-10097</v>
      </c>
      <c r="C1383">
        <f t="shared" si="45"/>
        <v>0</v>
      </c>
      <c r="D1383">
        <v>70005</v>
      </c>
      <c r="E1383">
        <f>_xlfn.XLOOKUP(J1383,macros!Y:Y,macros!R:R)</f>
        <v>186</v>
      </c>
      <c r="H1383" t="str">
        <f>_xlfn.XLOOKUP(J1383,macros!Y:Y,macros!T:T)</f>
        <v>-</v>
      </c>
      <c r="J1383" s="636" t="s">
        <v>677</v>
      </c>
      <c r="K1383">
        <v>10097</v>
      </c>
    </row>
    <row r="1384" spans="1:11">
      <c r="A1384">
        <v>70005</v>
      </c>
      <c r="B1384" s="46" t="str">
        <f t="shared" si="46"/>
        <v>BP.VM.00015-10136</v>
      </c>
      <c r="C1384">
        <f t="shared" si="45"/>
        <v>0</v>
      </c>
      <c r="D1384">
        <v>70005</v>
      </c>
      <c r="E1384">
        <f>_xlfn.XLOOKUP(J1384,macros!Y:Y,macros!R:R)</f>
        <v>227</v>
      </c>
      <c r="H1384" t="str">
        <f>_xlfn.XLOOKUP(J1384,macros!Y:Y,macros!T:T)</f>
        <v>-</v>
      </c>
      <c r="J1384" s="636" t="s">
        <v>695</v>
      </c>
      <c r="K1384">
        <v>10136</v>
      </c>
    </row>
    <row r="1385" spans="1:11">
      <c r="A1385">
        <v>70005</v>
      </c>
      <c r="B1385" s="46" t="str">
        <f t="shared" si="46"/>
        <v>BP.VM.00016-10136</v>
      </c>
      <c r="C1385">
        <f t="shared" si="45"/>
        <v>0</v>
      </c>
      <c r="D1385">
        <v>70005</v>
      </c>
      <c r="E1385">
        <f>_xlfn.XLOOKUP(J1385,macros!Y:Y,macros!R:R)</f>
        <v>296.25</v>
      </c>
      <c r="H1385" t="str">
        <f>_xlfn.XLOOKUP(J1385,macros!Y:Y,macros!T:T)</f>
        <v>-</v>
      </c>
      <c r="J1385" s="636" t="s">
        <v>696</v>
      </c>
      <c r="K1385">
        <v>10136</v>
      </c>
    </row>
    <row r="1386" spans="1:11">
      <c r="A1386">
        <v>70005</v>
      </c>
      <c r="B1386" s="46" t="str">
        <f t="shared" si="46"/>
        <v>BP.VM.00017-10136</v>
      </c>
      <c r="C1386">
        <f t="shared" si="45"/>
        <v>0</v>
      </c>
      <c r="D1386">
        <v>70005</v>
      </c>
      <c r="E1386">
        <f>_xlfn.XLOOKUP(J1386,macros!Y:Y,macros!R:R)</f>
        <v>336</v>
      </c>
      <c r="H1386" t="str">
        <f>_xlfn.XLOOKUP(J1386,macros!Y:Y,macros!T:T)</f>
        <v>-</v>
      </c>
      <c r="J1386" s="636" t="s">
        <v>697</v>
      </c>
      <c r="K1386">
        <v>10136</v>
      </c>
    </row>
    <row r="1387" spans="1:11">
      <c r="A1387">
        <v>70005</v>
      </c>
      <c r="B1387" s="46" t="str">
        <f t="shared" si="46"/>
        <v>BP.VM.00018-10136</v>
      </c>
      <c r="C1387">
        <f t="shared" si="45"/>
        <v>0</v>
      </c>
      <c r="D1387">
        <v>70005</v>
      </c>
      <c r="E1387">
        <f>_xlfn.XLOOKUP(J1387,macros!Y:Y,macros!R:R)</f>
        <v>240.5</v>
      </c>
      <c r="H1387" t="str">
        <f>_xlfn.XLOOKUP(J1387,macros!Y:Y,macros!T:T)</f>
        <v>-</v>
      </c>
      <c r="J1387" s="636" t="s">
        <v>698</v>
      </c>
      <c r="K1387">
        <v>10136</v>
      </c>
    </row>
    <row r="1388" spans="1:11">
      <c r="A1388">
        <v>70005</v>
      </c>
      <c r="B1388" s="46" t="str">
        <f t="shared" si="46"/>
        <v>BP.VM.00019-10136</v>
      </c>
      <c r="C1388">
        <f t="shared" si="45"/>
        <v>0</v>
      </c>
      <c r="D1388">
        <v>70005</v>
      </c>
      <c r="E1388">
        <f>_xlfn.XLOOKUP(J1388,macros!Y:Y,macros!R:R)</f>
        <v>243.75</v>
      </c>
      <c r="H1388" t="str">
        <f>_xlfn.XLOOKUP(J1388,macros!Y:Y,macros!T:T)</f>
        <v>-</v>
      </c>
      <c r="J1388" s="636" t="s">
        <v>699</v>
      </c>
      <c r="K1388">
        <v>10136</v>
      </c>
    </row>
    <row r="1389" spans="1:11">
      <c r="A1389">
        <v>70005</v>
      </c>
      <c r="B1389" s="46" t="str">
        <f t="shared" si="46"/>
        <v>BP.VM.00020-10136</v>
      </c>
      <c r="C1389">
        <f t="shared" si="45"/>
        <v>0</v>
      </c>
      <c r="D1389">
        <v>70005</v>
      </c>
      <c r="E1389">
        <f>_xlfn.XLOOKUP(J1389,macros!Y:Y,macros!R:R)</f>
        <v>283.5</v>
      </c>
      <c r="H1389" t="str">
        <f>_xlfn.XLOOKUP(J1389,macros!Y:Y,macros!T:T)</f>
        <v>-</v>
      </c>
      <c r="J1389" s="636" t="s">
        <v>700</v>
      </c>
      <c r="K1389">
        <v>10136</v>
      </c>
    </row>
    <row r="1390" spans="1:11">
      <c r="A1390">
        <v>70005</v>
      </c>
      <c r="B1390" s="46" t="str">
        <f t="shared" si="46"/>
        <v>BP.VM.00021-10136</v>
      </c>
      <c r="C1390">
        <f t="shared" si="45"/>
        <v>0</v>
      </c>
      <c r="D1390">
        <v>70005</v>
      </c>
      <c r="E1390">
        <f>_xlfn.XLOOKUP(J1390,macros!Y:Y,macros!R:R)</f>
        <v>233.25</v>
      </c>
      <c r="H1390" t="str">
        <f>_xlfn.XLOOKUP(J1390,macros!Y:Y,macros!T:T)</f>
        <v>-</v>
      </c>
      <c r="J1390" s="636" t="s">
        <v>701</v>
      </c>
      <c r="K1390">
        <v>10136</v>
      </c>
    </row>
    <row r="1391" spans="1:11">
      <c r="A1391">
        <v>70005</v>
      </c>
      <c r="B1391" s="46" t="str">
        <f t="shared" si="46"/>
        <v>BP.VM.00022-10136</v>
      </c>
      <c r="C1391">
        <f t="shared" si="45"/>
        <v>0</v>
      </c>
      <c r="D1391">
        <v>70005</v>
      </c>
      <c r="E1391">
        <f>_xlfn.XLOOKUP(J1391,macros!Y:Y,macros!R:R)</f>
        <v>227</v>
      </c>
      <c r="H1391" t="str">
        <f>_xlfn.XLOOKUP(J1391,macros!Y:Y,macros!T:T)</f>
        <v>-</v>
      </c>
      <c r="J1391" s="636" t="s">
        <v>702</v>
      </c>
      <c r="K1391">
        <v>10136</v>
      </c>
    </row>
    <row r="1392" spans="1:11">
      <c r="A1392">
        <v>70005</v>
      </c>
      <c r="B1392" s="46" t="str">
        <f t="shared" si="46"/>
        <v>BP.VM.00023-10136</v>
      </c>
      <c r="C1392">
        <f t="shared" si="45"/>
        <v>0</v>
      </c>
      <c r="D1392">
        <v>70005</v>
      </c>
      <c r="E1392">
        <f>_xlfn.XLOOKUP(J1392,macros!Y:Y,macros!R:R)</f>
        <v>253.25</v>
      </c>
      <c r="H1392" t="str">
        <f>_xlfn.XLOOKUP(J1392,macros!Y:Y,macros!T:T)</f>
        <v>-</v>
      </c>
      <c r="J1392" s="636" t="s">
        <v>703</v>
      </c>
      <c r="K1392">
        <v>10136</v>
      </c>
    </row>
    <row r="1393" spans="1:11">
      <c r="A1393">
        <v>70005</v>
      </c>
      <c r="B1393" s="46" t="str">
        <f t="shared" si="46"/>
        <v>BP.VM.00024-10136</v>
      </c>
      <c r="C1393">
        <f t="shared" si="45"/>
        <v>0</v>
      </c>
      <c r="D1393">
        <v>70005</v>
      </c>
      <c r="E1393">
        <f>_xlfn.XLOOKUP(J1393,macros!Y:Y,macros!R:R)</f>
        <v>278.25</v>
      </c>
      <c r="H1393" t="str">
        <f>_xlfn.XLOOKUP(J1393,macros!Y:Y,macros!T:T)</f>
        <v>-</v>
      </c>
      <c r="J1393" s="636" t="s">
        <v>704</v>
      </c>
      <c r="K1393">
        <v>10136</v>
      </c>
    </row>
    <row r="1394" spans="1:11">
      <c r="A1394">
        <v>70005</v>
      </c>
      <c r="B1394" s="46" t="str">
        <f t="shared" si="46"/>
        <v>BP.VM.00025-10136</v>
      </c>
      <c r="C1394">
        <f t="shared" si="45"/>
        <v>0</v>
      </c>
      <c r="D1394">
        <v>70005</v>
      </c>
      <c r="E1394">
        <f>_xlfn.XLOOKUP(J1394,macros!Y:Y,macros!R:R)</f>
        <v>314</v>
      </c>
      <c r="H1394" t="str">
        <f>_xlfn.XLOOKUP(J1394,macros!Y:Y,macros!T:T)</f>
        <v>-</v>
      </c>
      <c r="J1394" s="636" t="s">
        <v>705</v>
      </c>
      <c r="K1394">
        <v>10136</v>
      </c>
    </row>
    <row r="1395" spans="1:11">
      <c r="A1395">
        <v>70005</v>
      </c>
      <c r="B1395" s="46" t="str">
        <f t="shared" si="46"/>
        <v>BP.VM.00026-10136</v>
      </c>
      <c r="C1395">
        <f t="shared" si="45"/>
        <v>0</v>
      </c>
      <c r="D1395">
        <v>70005</v>
      </c>
      <c r="E1395">
        <f>_xlfn.XLOOKUP(J1395,macros!Y:Y,macros!R:R)</f>
        <v>235.25</v>
      </c>
      <c r="H1395" t="str">
        <f>_xlfn.XLOOKUP(J1395,macros!Y:Y,macros!T:T)</f>
        <v>-</v>
      </c>
      <c r="J1395" s="636" t="s">
        <v>706</v>
      </c>
      <c r="K1395">
        <v>10136</v>
      </c>
    </row>
    <row r="1396" spans="1:11">
      <c r="A1396">
        <v>70005</v>
      </c>
      <c r="B1396" s="46" t="str">
        <f t="shared" si="46"/>
        <v>BP.VM.00027-10136</v>
      </c>
      <c r="C1396">
        <f t="shared" si="45"/>
        <v>0</v>
      </c>
      <c r="D1396">
        <v>70005</v>
      </c>
      <c r="E1396">
        <f>_xlfn.XLOOKUP(J1396,macros!Y:Y,macros!R:R)</f>
        <v>233.25</v>
      </c>
      <c r="H1396" t="str">
        <f>_xlfn.XLOOKUP(J1396,macros!Y:Y,macros!T:T)</f>
        <v>-</v>
      </c>
      <c r="J1396" s="636" t="s">
        <v>707</v>
      </c>
      <c r="K1396">
        <v>10136</v>
      </c>
    </row>
    <row r="1397" spans="1:11">
      <c r="A1397">
        <v>70005</v>
      </c>
      <c r="B1397" s="46" t="str">
        <f t="shared" si="46"/>
        <v>BP.VM.00028-10136</v>
      </c>
      <c r="C1397">
        <f t="shared" si="45"/>
        <v>0</v>
      </c>
      <c r="D1397">
        <v>70005</v>
      </c>
      <c r="E1397">
        <f>_xlfn.XLOOKUP(J1397,macros!Y:Y,macros!R:R)</f>
        <v>236.25</v>
      </c>
      <c r="H1397" t="str">
        <f>_xlfn.XLOOKUP(J1397,macros!Y:Y,macros!T:T)</f>
        <v>-</v>
      </c>
      <c r="J1397" s="636" t="s">
        <v>708</v>
      </c>
      <c r="K1397">
        <v>10136</v>
      </c>
    </row>
    <row r="1398" spans="1:11">
      <c r="A1398">
        <v>70005</v>
      </c>
      <c r="B1398" s="46" t="str">
        <f t="shared" si="46"/>
        <v>BP.VM.00001-10083</v>
      </c>
      <c r="C1398">
        <f t="shared" si="45"/>
        <v>0</v>
      </c>
      <c r="D1398">
        <v>70005</v>
      </c>
      <c r="E1398">
        <f>_xlfn.XLOOKUP(J1398,macros!Y:Y,macros!R:R)</f>
        <v>177.5</v>
      </c>
      <c r="H1398">
        <f>_xlfn.XLOOKUP(J1398,macros!Y:Y,macros!U:U)</f>
        <v>0</v>
      </c>
      <c r="J1398" s="636" t="s">
        <v>651</v>
      </c>
      <c r="K1398">
        <v>10083</v>
      </c>
    </row>
    <row r="1399" spans="1:11">
      <c r="A1399">
        <v>70005</v>
      </c>
      <c r="B1399" s="46" t="str">
        <f t="shared" si="46"/>
        <v>BP.VM.00002-10083</v>
      </c>
      <c r="C1399">
        <f t="shared" si="45"/>
        <v>0</v>
      </c>
      <c r="D1399">
        <v>70005</v>
      </c>
      <c r="E1399">
        <f>_xlfn.XLOOKUP(J1399,macros!Y:Y,macros!R:R)</f>
        <v>233.25</v>
      </c>
      <c r="H1399">
        <f>_xlfn.XLOOKUP(J1399,macros!Y:Y,macros!U:U)</f>
        <v>0</v>
      </c>
      <c r="J1399" s="636" t="s">
        <v>653</v>
      </c>
      <c r="K1399">
        <v>10083</v>
      </c>
    </row>
    <row r="1400" spans="1:11">
      <c r="A1400">
        <v>70005</v>
      </c>
      <c r="B1400" s="46" t="str">
        <f t="shared" si="46"/>
        <v>BP.VM.00003-10083</v>
      </c>
      <c r="C1400">
        <f t="shared" si="45"/>
        <v>0</v>
      </c>
      <c r="D1400">
        <v>70005</v>
      </c>
      <c r="E1400">
        <f>_xlfn.XLOOKUP(J1400,macros!Y:Y,macros!R:R)</f>
        <v>259.5</v>
      </c>
      <c r="H1400">
        <f>_xlfn.XLOOKUP(J1400,macros!Y:Y,macros!U:U)</f>
        <v>0</v>
      </c>
      <c r="J1400" s="636" t="s">
        <v>655</v>
      </c>
      <c r="K1400">
        <v>10083</v>
      </c>
    </row>
    <row r="1401" spans="1:11">
      <c r="A1401">
        <v>70005</v>
      </c>
      <c r="B1401" s="46" t="str">
        <f t="shared" si="46"/>
        <v>BP.VM.00004-10083</v>
      </c>
      <c r="C1401">
        <f t="shared" si="45"/>
        <v>0</v>
      </c>
      <c r="D1401">
        <v>70005</v>
      </c>
      <c r="E1401">
        <f>_xlfn.XLOOKUP(J1401,macros!Y:Y,macros!R:R)</f>
        <v>190.25</v>
      </c>
      <c r="H1401">
        <f>_xlfn.XLOOKUP(J1401,macros!Y:Y,macros!U:U)</f>
        <v>0</v>
      </c>
      <c r="J1401" s="636" t="s">
        <v>657</v>
      </c>
      <c r="K1401">
        <v>10083</v>
      </c>
    </row>
    <row r="1402" spans="1:11">
      <c r="A1402">
        <v>70005</v>
      </c>
      <c r="B1402" s="46" t="str">
        <f t="shared" si="46"/>
        <v>BP.VM.00005-10083</v>
      </c>
      <c r="C1402">
        <f t="shared" si="45"/>
        <v>0</v>
      </c>
      <c r="D1402">
        <v>70005</v>
      </c>
      <c r="E1402">
        <f>_xlfn.XLOOKUP(J1402,macros!Y:Y,macros!R:R)</f>
        <v>192.25</v>
      </c>
      <c r="H1402">
        <f>_xlfn.XLOOKUP(J1402,macros!Y:Y,macros!U:U)</f>
        <v>0</v>
      </c>
      <c r="J1402" s="636" t="s">
        <v>659</v>
      </c>
      <c r="K1402">
        <v>10083</v>
      </c>
    </row>
    <row r="1403" spans="1:11">
      <c r="A1403">
        <v>70005</v>
      </c>
      <c r="B1403" s="46" t="str">
        <f t="shared" si="46"/>
        <v>BP.VM.00006-10083</v>
      </c>
      <c r="C1403">
        <f t="shared" si="45"/>
        <v>0</v>
      </c>
      <c r="D1403">
        <v>70005</v>
      </c>
      <c r="E1403">
        <f>_xlfn.XLOOKUP(J1403,macros!Y:Y,macros!R:R)</f>
        <v>224.75</v>
      </c>
      <c r="H1403">
        <f>_xlfn.XLOOKUP(J1403,macros!Y:Y,macros!U:U)</f>
        <v>0</v>
      </c>
      <c r="J1403" s="636" t="s">
        <v>661</v>
      </c>
      <c r="K1403">
        <v>10083</v>
      </c>
    </row>
    <row r="1404" spans="1:11">
      <c r="A1404">
        <v>70005</v>
      </c>
      <c r="B1404" s="46" t="str">
        <f t="shared" si="46"/>
        <v>BP.VM.00007-10083</v>
      </c>
      <c r="C1404">
        <f t="shared" si="45"/>
        <v>0</v>
      </c>
      <c r="D1404">
        <v>70005</v>
      </c>
      <c r="E1404">
        <f>_xlfn.XLOOKUP(J1404,macros!Y:Y,macros!R:R)</f>
        <v>185</v>
      </c>
      <c r="H1404">
        <f>_xlfn.XLOOKUP(J1404,macros!Y:Y,macros!U:U)</f>
        <v>0</v>
      </c>
      <c r="J1404" s="636" t="s">
        <v>663</v>
      </c>
      <c r="K1404">
        <v>10083</v>
      </c>
    </row>
    <row r="1405" spans="1:11">
      <c r="A1405">
        <v>70005</v>
      </c>
      <c r="B1405" s="46" t="str">
        <f t="shared" si="46"/>
        <v>BP.VM.00008-10083</v>
      </c>
      <c r="C1405">
        <f t="shared" si="45"/>
        <v>0</v>
      </c>
      <c r="D1405">
        <v>70005</v>
      </c>
      <c r="E1405">
        <f>_xlfn.XLOOKUP(J1405,macros!Y:Y,macros!R:R)</f>
        <v>181.75</v>
      </c>
      <c r="H1405">
        <f>_xlfn.XLOOKUP(J1405,macros!Y:Y,macros!U:U)</f>
        <v>0</v>
      </c>
      <c r="J1405" s="636" t="s">
        <v>665</v>
      </c>
      <c r="K1405">
        <v>10083</v>
      </c>
    </row>
    <row r="1406" spans="1:11">
      <c r="A1406">
        <v>70005</v>
      </c>
      <c r="B1406" s="46" t="str">
        <f t="shared" si="46"/>
        <v>BP.VM.00009-10083</v>
      </c>
      <c r="C1406">
        <f t="shared" si="45"/>
        <v>0</v>
      </c>
      <c r="D1406">
        <v>70005</v>
      </c>
      <c r="E1406">
        <f>_xlfn.XLOOKUP(J1406,macros!Y:Y,macros!R:R)</f>
        <v>206</v>
      </c>
      <c r="H1406">
        <f>_xlfn.XLOOKUP(J1406,macros!Y:Y,macros!U:U)</f>
        <v>0</v>
      </c>
      <c r="J1406" s="636" t="s">
        <v>667</v>
      </c>
      <c r="K1406">
        <v>10083</v>
      </c>
    </row>
    <row r="1407" spans="1:11">
      <c r="A1407">
        <v>70005</v>
      </c>
      <c r="B1407" s="46" t="str">
        <f t="shared" si="46"/>
        <v>BP.VM.00010-10083</v>
      </c>
      <c r="C1407">
        <f t="shared" si="45"/>
        <v>0</v>
      </c>
      <c r="D1407">
        <v>70005</v>
      </c>
      <c r="E1407">
        <f>_xlfn.XLOOKUP(J1407,macros!Y:Y,macros!R:R)</f>
        <v>222.75</v>
      </c>
      <c r="H1407">
        <f>_xlfn.XLOOKUP(J1407,macros!Y:Y,macros!U:U)</f>
        <v>0</v>
      </c>
      <c r="J1407" s="636" t="s">
        <v>669</v>
      </c>
      <c r="K1407">
        <v>10083</v>
      </c>
    </row>
    <row r="1408" spans="1:11">
      <c r="A1408">
        <v>70005</v>
      </c>
      <c r="B1408" s="46" t="str">
        <f t="shared" si="46"/>
        <v>BP.VM.00011-10083</v>
      </c>
      <c r="C1408">
        <f t="shared" si="45"/>
        <v>0</v>
      </c>
      <c r="D1408">
        <v>70005</v>
      </c>
      <c r="E1408">
        <f>_xlfn.XLOOKUP(J1408,macros!Y:Y,macros!R:R)</f>
        <v>244.75</v>
      </c>
      <c r="H1408">
        <f>_xlfn.XLOOKUP(J1408,macros!Y:Y,macros!U:U)</f>
        <v>0</v>
      </c>
      <c r="J1408" s="636" t="s">
        <v>671</v>
      </c>
      <c r="K1408">
        <v>10083</v>
      </c>
    </row>
    <row r="1409" spans="1:11">
      <c r="A1409">
        <v>70005</v>
      </c>
      <c r="B1409" s="46" t="str">
        <f t="shared" si="46"/>
        <v>BP.VM.00012-10083</v>
      </c>
      <c r="C1409">
        <f t="shared" si="45"/>
        <v>0</v>
      </c>
      <c r="D1409">
        <v>70005</v>
      </c>
      <c r="E1409">
        <f>_xlfn.XLOOKUP(J1409,macros!Y:Y,macros!R:R)</f>
        <v>186</v>
      </c>
      <c r="H1409">
        <f>_xlfn.XLOOKUP(J1409,macros!Y:Y,macros!U:U)</f>
        <v>0</v>
      </c>
      <c r="J1409" s="636" t="s">
        <v>673</v>
      </c>
      <c r="K1409">
        <v>10083</v>
      </c>
    </row>
    <row r="1410" spans="1:11">
      <c r="A1410">
        <v>70005</v>
      </c>
      <c r="B1410" s="46" t="str">
        <f t="shared" si="46"/>
        <v>BP.VM.00013-10083</v>
      </c>
      <c r="C1410">
        <f t="shared" ref="C1410:C1473" si="47">SUM(G1410:H1410)</f>
        <v>0</v>
      </c>
      <c r="D1410">
        <v>70005</v>
      </c>
      <c r="E1410">
        <f>_xlfn.XLOOKUP(J1410,macros!Y:Y,macros!R:R)</f>
        <v>183.75</v>
      </c>
      <c r="H1410">
        <f>_xlfn.XLOOKUP(J1410,macros!Y:Y,macros!U:U)</f>
        <v>0</v>
      </c>
      <c r="J1410" s="636" t="s">
        <v>675</v>
      </c>
      <c r="K1410">
        <v>10083</v>
      </c>
    </row>
    <row r="1411" spans="1:11">
      <c r="A1411">
        <v>70005</v>
      </c>
      <c r="B1411" s="46" t="str">
        <f t="shared" si="46"/>
        <v>BP.VM.00014-10083</v>
      </c>
      <c r="C1411">
        <f t="shared" si="47"/>
        <v>0</v>
      </c>
      <c r="D1411">
        <v>70005</v>
      </c>
      <c r="E1411">
        <f>_xlfn.XLOOKUP(J1411,macros!Y:Y,macros!R:R)</f>
        <v>186</v>
      </c>
      <c r="H1411">
        <f>_xlfn.XLOOKUP(J1411,macros!Y:Y,macros!U:U)</f>
        <v>0</v>
      </c>
      <c r="J1411" s="636" t="s">
        <v>677</v>
      </c>
      <c r="K1411">
        <v>10083</v>
      </c>
    </row>
    <row r="1412" spans="1:11">
      <c r="A1412">
        <v>70005</v>
      </c>
      <c r="B1412" s="46" t="str">
        <f t="shared" si="46"/>
        <v>BP.VM.00015-10137</v>
      </c>
      <c r="C1412">
        <f t="shared" si="47"/>
        <v>0</v>
      </c>
      <c r="D1412">
        <v>70005</v>
      </c>
      <c r="E1412">
        <f>_xlfn.XLOOKUP(J1412,macros!Y:Y,macros!R:R)</f>
        <v>227</v>
      </c>
      <c r="H1412">
        <f>_xlfn.XLOOKUP(J1412,macros!Y:Y,macros!U:U)</f>
        <v>0</v>
      </c>
      <c r="J1412" s="636" t="s">
        <v>695</v>
      </c>
      <c r="K1412">
        <v>10137</v>
      </c>
    </row>
    <row r="1413" spans="1:11">
      <c r="A1413">
        <v>70005</v>
      </c>
      <c r="B1413" s="46" t="str">
        <f t="shared" si="46"/>
        <v>BP.VM.00016-10137</v>
      </c>
      <c r="C1413">
        <f t="shared" si="47"/>
        <v>0</v>
      </c>
      <c r="D1413">
        <v>70005</v>
      </c>
      <c r="E1413">
        <f>_xlfn.XLOOKUP(J1413,macros!Y:Y,macros!R:R)</f>
        <v>296.25</v>
      </c>
      <c r="H1413">
        <f>_xlfn.XLOOKUP(J1413,macros!Y:Y,macros!U:U)</f>
        <v>0</v>
      </c>
      <c r="J1413" s="636" t="s">
        <v>696</v>
      </c>
      <c r="K1413">
        <v>10137</v>
      </c>
    </row>
    <row r="1414" spans="1:11">
      <c r="A1414">
        <v>70005</v>
      </c>
      <c r="B1414" s="46" t="str">
        <f t="shared" si="46"/>
        <v>BP.VM.00017-10137</v>
      </c>
      <c r="C1414">
        <f t="shared" si="47"/>
        <v>0</v>
      </c>
      <c r="D1414">
        <v>70005</v>
      </c>
      <c r="E1414">
        <f>_xlfn.XLOOKUP(J1414,macros!Y:Y,macros!R:R)</f>
        <v>336</v>
      </c>
      <c r="H1414">
        <f>_xlfn.XLOOKUP(J1414,macros!Y:Y,macros!U:U)</f>
        <v>0</v>
      </c>
      <c r="J1414" s="636" t="s">
        <v>697</v>
      </c>
      <c r="K1414">
        <v>10137</v>
      </c>
    </row>
    <row r="1415" spans="1:11">
      <c r="A1415">
        <v>70005</v>
      </c>
      <c r="B1415" s="46" t="str">
        <f t="shared" si="46"/>
        <v>BP.VM.00018-10137</v>
      </c>
      <c r="C1415">
        <f t="shared" si="47"/>
        <v>0</v>
      </c>
      <c r="D1415">
        <v>70005</v>
      </c>
      <c r="E1415">
        <f>_xlfn.XLOOKUP(J1415,macros!Y:Y,macros!R:R)</f>
        <v>240.5</v>
      </c>
      <c r="H1415">
        <f>_xlfn.XLOOKUP(J1415,macros!Y:Y,macros!U:U)</f>
        <v>0</v>
      </c>
      <c r="J1415" s="636" t="s">
        <v>698</v>
      </c>
      <c r="K1415">
        <v>10137</v>
      </c>
    </row>
    <row r="1416" spans="1:11">
      <c r="A1416">
        <v>70005</v>
      </c>
      <c r="B1416" s="46" t="str">
        <f t="shared" si="46"/>
        <v>BP.VM.00019-10137</v>
      </c>
      <c r="C1416">
        <f t="shared" si="47"/>
        <v>0</v>
      </c>
      <c r="D1416">
        <v>70005</v>
      </c>
      <c r="E1416">
        <f>_xlfn.XLOOKUP(J1416,macros!Y:Y,macros!R:R)</f>
        <v>243.75</v>
      </c>
      <c r="H1416">
        <f>_xlfn.XLOOKUP(J1416,macros!Y:Y,macros!U:U)</f>
        <v>0</v>
      </c>
      <c r="J1416" s="636" t="s">
        <v>699</v>
      </c>
      <c r="K1416">
        <v>10137</v>
      </c>
    </row>
    <row r="1417" spans="1:11">
      <c r="A1417">
        <v>70005</v>
      </c>
      <c r="B1417" s="46" t="str">
        <f t="shared" si="46"/>
        <v>BP.VM.00020-10137</v>
      </c>
      <c r="C1417">
        <f t="shared" si="47"/>
        <v>0</v>
      </c>
      <c r="D1417">
        <v>70005</v>
      </c>
      <c r="E1417">
        <f>_xlfn.XLOOKUP(J1417,macros!Y:Y,macros!R:R)</f>
        <v>283.5</v>
      </c>
      <c r="H1417">
        <f>_xlfn.XLOOKUP(J1417,macros!Y:Y,macros!U:U)</f>
        <v>0</v>
      </c>
      <c r="J1417" s="636" t="s">
        <v>700</v>
      </c>
      <c r="K1417">
        <v>10137</v>
      </c>
    </row>
    <row r="1418" spans="1:11">
      <c r="A1418">
        <v>70005</v>
      </c>
      <c r="B1418" s="46" t="str">
        <f t="shared" si="46"/>
        <v>BP.VM.00021-10137</v>
      </c>
      <c r="C1418">
        <f t="shared" si="47"/>
        <v>0</v>
      </c>
      <c r="D1418">
        <v>70005</v>
      </c>
      <c r="E1418">
        <f>_xlfn.XLOOKUP(J1418,macros!Y:Y,macros!R:R)</f>
        <v>233.25</v>
      </c>
      <c r="H1418">
        <f>_xlfn.XLOOKUP(J1418,macros!Y:Y,macros!U:U)</f>
        <v>0</v>
      </c>
      <c r="J1418" s="636" t="s">
        <v>701</v>
      </c>
      <c r="K1418">
        <v>10137</v>
      </c>
    </row>
    <row r="1419" spans="1:11">
      <c r="A1419">
        <v>70005</v>
      </c>
      <c r="B1419" s="46" t="str">
        <f t="shared" si="46"/>
        <v>BP.VM.00022-10137</v>
      </c>
      <c r="C1419">
        <f t="shared" si="47"/>
        <v>0</v>
      </c>
      <c r="D1419">
        <v>70005</v>
      </c>
      <c r="E1419">
        <f>_xlfn.XLOOKUP(J1419,macros!Y:Y,macros!R:R)</f>
        <v>227</v>
      </c>
      <c r="H1419">
        <f>_xlfn.XLOOKUP(J1419,macros!Y:Y,macros!U:U)</f>
        <v>0</v>
      </c>
      <c r="J1419" s="636" t="s">
        <v>702</v>
      </c>
      <c r="K1419">
        <v>10137</v>
      </c>
    </row>
    <row r="1420" spans="1:11">
      <c r="A1420">
        <v>70005</v>
      </c>
      <c r="B1420" s="46" t="str">
        <f t="shared" si="46"/>
        <v>BP.VM.00023-10137</v>
      </c>
      <c r="C1420">
        <f t="shared" si="47"/>
        <v>0</v>
      </c>
      <c r="D1420">
        <v>70005</v>
      </c>
      <c r="E1420">
        <f>_xlfn.XLOOKUP(J1420,macros!Y:Y,macros!R:R)</f>
        <v>253.25</v>
      </c>
      <c r="H1420">
        <f>_xlfn.XLOOKUP(J1420,macros!Y:Y,macros!U:U)</f>
        <v>0</v>
      </c>
      <c r="J1420" s="636" t="s">
        <v>703</v>
      </c>
      <c r="K1420">
        <v>10137</v>
      </c>
    </row>
    <row r="1421" spans="1:11">
      <c r="A1421">
        <v>70005</v>
      </c>
      <c r="B1421" s="46" t="str">
        <f t="shared" si="46"/>
        <v>BP.VM.00024-10137</v>
      </c>
      <c r="C1421">
        <f t="shared" si="47"/>
        <v>0</v>
      </c>
      <c r="D1421">
        <v>70005</v>
      </c>
      <c r="E1421">
        <f>_xlfn.XLOOKUP(J1421,macros!Y:Y,macros!R:R)</f>
        <v>278.25</v>
      </c>
      <c r="H1421">
        <f>_xlfn.XLOOKUP(J1421,macros!Y:Y,macros!U:U)</f>
        <v>0</v>
      </c>
      <c r="J1421" s="636" t="s">
        <v>704</v>
      </c>
      <c r="K1421">
        <v>10137</v>
      </c>
    </row>
    <row r="1422" spans="1:11">
      <c r="A1422">
        <v>70005</v>
      </c>
      <c r="B1422" s="46" t="str">
        <f t="shared" si="46"/>
        <v>BP.VM.00025-10137</v>
      </c>
      <c r="C1422">
        <f t="shared" si="47"/>
        <v>0</v>
      </c>
      <c r="D1422">
        <v>70005</v>
      </c>
      <c r="E1422">
        <f>_xlfn.XLOOKUP(J1422,macros!Y:Y,macros!R:R)</f>
        <v>314</v>
      </c>
      <c r="H1422">
        <f>_xlfn.XLOOKUP(J1422,macros!Y:Y,macros!U:U)</f>
        <v>0</v>
      </c>
      <c r="J1422" s="636" t="s">
        <v>705</v>
      </c>
      <c r="K1422">
        <v>10137</v>
      </c>
    </row>
    <row r="1423" spans="1:11">
      <c r="A1423">
        <v>70005</v>
      </c>
      <c r="B1423" s="46" t="str">
        <f t="shared" si="46"/>
        <v>BP.VM.00026-10137</v>
      </c>
      <c r="C1423">
        <f t="shared" si="47"/>
        <v>0</v>
      </c>
      <c r="D1423">
        <v>70005</v>
      </c>
      <c r="E1423">
        <f>_xlfn.XLOOKUP(J1423,macros!Y:Y,macros!R:R)</f>
        <v>235.25</v>
      </c>
      <c r="H1423">
        <f>_xlfn.XLOOKUP(J1423,macros!Y:Y,macros!U:U)</f>
        <v>0</v>
      </c>
      <c r="J1423" s="636" t="s">
        <v>706</v>
      </c>
      <c r="K1423">
        <v>10137</v>
      </c>
    </row>
    <row r="1424" spans="1:11">
      <c r="A1424">
        <v>70005</v>
      </c>
      <c r="B1424" s="46" t="str">
        <f t="shared" si="46"/>
        <v>BP.VM.00027-10137</v>
      </c>
      <c r="C1424">
        <f t="shared" si="47"/>
        <v>0</v>
      </c>
      <c r="D1424">
        <v>70005</v>
      </c>
      <c r="E1424">
        <f>_xlfn.XLOOKUP(J1424,macros!Y:Y,macros!R:R)</f>
        <v>233.25</v>
      </c>
      <c r="H1424">
        <f>_xlfn.XLOOKUP(J1424,macros!Y:Y,macros!U:U)</f>
        <v>0</v>
      </c>
      <c r="J1424" s="636" t="s">
        <v>707</v>
      </c>
      <c r="K1424">
        <v>10137</v>
      </c>
    </row>
    <row r="1425" spans="1:11">
      <c r="A1425">
        <v>70005</v>
      </c>
      <c r="B1425" s="46" t="str">
        <f t="shared" si="46"/>
        <v>BP.VM.00028-10137</v>
      </c>
      <c r="C1425">
        <f t="shared" si="47"/>
        <v>0</v>
      </c>
      <c r="D1425">
        <v>70005</v>
      </c>
      <c r="E1425">
        <f>_xlfn.XLOOKUP(J1425,macros!Y:Y,macros!R:R)</f>
        <v>236.25</v>
      </c>
      <c r="H1425">
        <f>_xlfn.XLOOKUP(J1425,macros!Y:Y,macros!U:U)</f>
        <v>0</v>
      </c>
      <c r="J1425" s="636" t="s">
        <v>708</v>
      </c>
      <c r="K1425">
        <v>10137</v>
      </c>
    </row>
    <row r="1426" spans="1:11">
      <c r="A1426">
        <v>70005</v>
      </c>
      <c r="B1426" s="46" t="str">
        <f t="shared" ref="B1426:B1453" si="48">J1426&amp;"-"&amp;K1426</f>
        <v>BP.VM.00001-10082</v>
      </c>
      <c r="C1426">
        <f t="shared" si="47"/>
        <v>0</v>
      </c>
      <c r="D1426">
        <v>70005</v>
      </c>
      <c r="E1426">
        <f>_xlfn.XLOOKUP(J1426,macros!Y:Y,macros!R:R)</f>
        <v>177.5</v>
      </c>
      <c r="H1426">
        <f>_xlfn.XLOOKUP(J1426,macros!Y:Y,macros!V:V)</f>
        <v>0</v>
      </c>
      <c r="J1426" s="636" t="s">
        <v>651</v>
      </c>
      <c r="K1426">
        <v>10082</v>
      </c>
    </row>
    <row r="1427" spans="1:11">
      <c r="A1427">
        <v>70005</v>
      </c>
      <c r="B1427" s="46" t="str">
        <f t="shared" si="48"/>
        <v>BP.VM.00002-10082</v>
      </c>
      <c r="C1427">
        <f t="shared" si="47"/>
        <v>0</v>
      </c>
      <c r="D1427">
        <v>70005</v>
      </c>
      <c r="E1427">
        <f>_xlfn.XLOOKUP(J1427,macros!Y:Y,macros!R:R)</f>
        <v>233.25</v>
      </c>
      <c r="H1427">
        <f>_xlfn.XLOOKUP(J1427,macros!Y:Y,macros!V:V)</f>
        <v>0</v>
      </c>
      <c r="J1427" s="636" t="s">
        <v>653</v>
      </c>
      <c r="K1427">
        <v>10082</v>
      </c>
    </row>
    <row r="1428" spans="1:11">
      <c r="A1428">
        <v>70005</v>
      </c>
      <c r="B1428" s="46" t="str">
        <f t="shared" si="48"/>
        <v>BP.VM.00003-10082</v>
      </c>
      <c r="C1428">
        <f t="shared" si="47"/>
        <v>0</v>
      </c>
      <c r="D1428">
        <v>70005</v>
      </c>
      <c r="E1428">
        <f>_xlfn.XLOOKUP(J1428,macros!Y:Y,macros!R:R)</f>
        <v>259.5</v>
      </c>
      <c r="H1428">
        <f>_xlfn.XLOOKUP(J1428,macros!Y:Y,macros!V:V)</f>
        <v>0</v>
      </c>
      <c r="J1428" s="636" t="s">
        <v>655</v>
      </c>
      <c r="K1428">
        <v>10082</v>
      </c>
    </row>
    <row r="1429" spans="1:11">
      <c r="A1429">
        <v>70005</v>
      </c>
      <c r="B1429" s="46" t="str">
        <f t="shared" si="48"/>
        <v>BP.VM.00004-10082</v>
      </c>
      <c r="C1429">
        <f t="shared" si="47"/>
        <v>0</v>
      </c>
      <c r="D1429">
        <v>70005</v>
      </c>
      <c r="E1429">
        <f>_xlfn.XLOOKUP(J1429,macros!Y:Y,macros!R:R)</f>
        <v>190.25</v>
      </c>
      <c r="H1429">
        <f>_xlfn.XLOOKUP(J1429,macros!Y:Y,macros!V:V)</f>
        <v>0</v>
      </c>
      <c r="J1429" s="636" t="s">
        <v>657</v>
      </c>
      <c r="K1429">
        <v>10082</v>
      </c>
    </row>
    <row r="1430" spans="1:11">
      <c r="A1430">
        <v>70005</v>
      </c>
      <c r="B1430" s="46" t="str">
        <f t="shared" si="48"/>
        <v>BP.VM.00005-10082</v>
      </c>
      <c r="C1430">
        <f t="shared" si="47"/>
        <v>0</v>
      </c>
      <c r="D1430">
        <v>70005</v>
      </c>
      <c r="E1430">
        <f>_xlfn.XLOOKUP(J1430,macros!Y:Y,macros!R:R)</f>
        <v>192.25</v>
      </c>
      <c r="H1430">
        <f>_xlfn.XLOOKUP(J1430,macros!Y:Y,macros!V:V)</f>
        <v>0</v>
      </c>
      <c r="J1430" s="636" t="s">
        <v>659</v>
      </c>
      <c r="K1430">
        <v>10082</v>
      </c>
    </row>
    <row r="1431" spans="1:11">
      <c r="A1431">
        <v>70005</v>
      </c>
      <c r="B1431" s="46" t="str">
        <f t="shared" si="48"/>
        <v>BP.VM.00006-10082</v>
      </c>
      <c r="C1431">
        <f t="shared" si="47"/>
        <v>0</v>
      </c>
      <c r="D1431">
        <v>70005</v>
      </c>
      <c r="E1431">
        <f>_xlfn.XLOOKUP(J1431,macros!Y:Y,macros!R:R)</f>
        <v>224.75</v>
      </c>
      <c r="H1431">
        <f>_xlfn.XLOOKUP(J1431,macros!Y:Y,macros!V:V)</f>
        <v>0</v>
      </c>
      <c r="J1431" s="636" t="s">
        <v>661</v>
      </c>
      <c r="K1431">
        <v>10082</v>
      </c>
    </row>
    <row r="1432" spans="1:11">
      <c r="A1432">
        <v>70005</v>
      </c>
      <c r="B1432" s="46" t="str">
        <f t="shared" si="48"/>
        <v>BP.VM.00007-10082</v>
      </c>
      <c r="C1432">
        <f t="shared" si="47"/>
        <v>0</v>
      </c>
      <c r="D1432">
        <v>70005</v>
      </c>
      <c r="E1432">
        <f>_xlfn.XLOOKUP(J1432,macros!Y:Y,macros!R:R)</f>
        <v>185</v>
      </c>
      <c r="H1432">
        <f>_xlfn.XLOOKUP(J1432,macros!Y:Y,macros!V:V)</f>
        <v>0</v>
      </c>
      <c r="J1432" s="636" t="s">
        <v>663</v>
      </c>
      <c r="K1432">
        <v>10082</v>
      </c>
    </row>
    <row r="1433" spans="1:11">
      <c r="A1433">
        <v>70005</v>
      </c>
      <c r="B1433" s="46" t="str">
        <f t="shared" si="48"/>
        <v>BP.VM.00008-10082</v>
      </c>
      <c r="C1433">
        <f t="shared" si="47"/>
        <v>0</v>
      </c>
      <c r="D1433">
        <v>70005</v>
      </c>
      <c r="E1433">
        <f>_xlfn.XLOOKUP(J1433,macros!Y:Y,macros!R:R)</f>
        <v>181.75</v>
      </c>
      <c r="H1433">
        <f>_xlfn.XLOOKUP(J1433,macros!Y:Y,macros!V:V)</f>
        <v>0</v>
      </c>
      <c r="J1433" s="636" t="s">
        <v>665</v>
      </c>
      <c r="K1433">
        <v>10082</v>
      </c>
    </row>
    <row r="1434" spans="1:11">
      <c r="A1434">
        <v>70005</v>
      </c>
      <c r="B1434" s="46" t="str">
        <f t="shared" si="48"/>
        <v>BP.VM.00009-10082</v>
      </c>
      <c r="C1434">
        <f t="shared" si="47"/>
        <v>0</v>
      </c>
      <c r="D1434">
        <v>70005</v>
      </c>
      <c r="E1434">
        <f>_xlfn.XLOOKUP(J1434,macros!Y:Y,macros!R:R)</f>
        <v>206</v>
      </c>
      <c r="H1434">
        <f>_xlfn.XLOOKUP(J1434,macros!Y:Y,macros!V:V)</f>
        <v>0</v>
      </c>
      <c r="J1434" s="636" t="s">
        <v>667</v>
      </c>
      <c r="K1434">
        <v>10082</v>
      </c>
    </row>
    <row r="1435" spans="1:11">
      <c r="A1435">
        <v>70005</v>
      </c>
      <c r="B1435" s="46" t="str">
        <f t="shared" si="48"/>
        <v>BP.VM.00010-10082</v>
      </c>
      <c r="C1435">
        <f t="shared" si="47"/>
        <v>0</v>
      </c>
      <c r="D1435">
        <v>70005</v>
      </c>
      <c r="E1435">
        <f>_xlfn.XLOOKUP(J1435,macros!Y:Y,macros!R:R)</f>
        <v>222.75</v>
      </c>
      <c r="H1435">
        <f>_xlfn.XLOOKUP(J1435,macros!Y:Y,macros!V:V)</f>
        <v>0</v>
      </c>
      <c r="J1435" s="636" t="s">
        <v>669</v>
      </c>
      <c r="K1435">
        <v>10082</v>
      </c>
    </row>
    <row r="1436" spans="1:11">
      <c r="A1436">
        <v>70005</v>
      </c>
      <c r="B1436" s="46" t="str">
        <f t="shared" si="48"/>
        <v>BP.VM.00011-10082</v>
      </c>
      <c r="C1436">
        <f t="shared" si="47"/>
        <v>0</v>
      </c>
      <c r="D1436">
        <v>70005</v>
      </c>
      <c r="E1436">
        <f>_xlfn.XLOOKUP(J1436,macros!Y:Y,macros!R:R)</f>
        <v>244.75</v>
      </c>
      <c r="H1436">
        <f>_xlfn.XLOOKUP(J1436,macros!Y:Y,macros!V:V)</f>
        <v>0</v>
      </c>
      <c r="J1436" s="636" t="s">
        <v>671</v>
      </c>
      <c r="K1436">
        <v>10082</v>
      </c>
    </row>
    <row r="1437" spans="1:11">
      <c r="A1437">
        <v>70005</v>
      </c>
      <c r="B1437" s="46" t="str">
        <f t="shared" si="48"/>
        <v>BP.VM.00012-10082</v>
      </c>
      <c r="C1437">
        <f t="shared" si="47"/>
        <v>0</v>
      </c>
      <c r="D1437">
        <v>70005</v>
      </c>
      <c r="E1437">
        <f>_xlfn.XLOOKUP(J1437,macros!Y:Y,macros!R:R)</f>
        <v>186</v>
      </c>
      <c r="H1437">
        <f>_xlfn.XLOOKUP(J1437,macros!Y:Y,macros!V:V)</f>
        <v>0</v>
      </c>
      <c r="J1437" s="636" t="s">
        <v>673</v>
      </c>
      <c r="K1437">
        <v>10082</v>
      </c>
    </row>
    <row r="1438" spans="1:11">
      <c r="A1438">
        <v>70005</v>
      </c>
      <c r="B1438" s="46" t="str">
        <f t="shared" si="48"/>
        <v>BP.VM.00013-10082</v>
      </c>
      <c r="C1438">
        <f t="shared" si="47"/>
        <v>0</v>
      </c>
      <c r="D1438">
        <v>70005</v>
      </c>
      <c r="E1438">
        <f>_xlfn.XLOOKUP(J1438,macros!Y:Y,macros!R:R)</f>
        <v>183.75</v>
      </c>
      <c r="H1438">
        <f>_xlfn.XLOOKUP(J1438,macros!Y:Y,macros!V:V)</f>
        <v>0</v>
      </c>
      <c r="J1438" s="636" t="s">
        <v>675</v>
      </c>
      <c r="K1438">
        <v>10082</v>
      </c>
    </row>
    <row r="1439" spans="1:11">
      <c r="A1439">
        <v>70005</v>
      </c>
      <c r="B1439" s="46" t="str">
        <f t="shared" si="48"/>
        <v>BP.VM.00014-10082</v>
      </c>
      <c r="C1439">
        <f t="shared" si="47"/>
        <v>0</v>
      </c>
      <c r="D1439">
        <v>70005</v>
      </c>
      <c r="E1439">
        <f>_xlfn.XLOOKUP(J1439,macros!Y:Y,macros!R:R)</f>
        <v>186</v>
      </c>
      <c r="H1439">
        <f>_xlfn.XLOOKUP(J1439,macros!Y:Y,macros!V:V)</f>
        <v>0</v>
      </c>
      <c r="J1439" s="636" t="s">
        <v>677</v>
      </c>
      <c r="K1439">
        <v>10082</v>
      </c>
    </row>
    <row r="1440" spans="1:11">
      <c r="A1440">
        <v>70005</v>
      </c>
      <c r="B1440" s="46" t="str">
        <f t="shared" si="48"/>
        <v>BP.VM.00015-10138</v>
      </c>
      <c r="C1440">
        <f t="shared" si="47"/>
        <v>0</v>
      </c>
      <c r="D1440">
        <v>70005</v>
      </c>
      <c r="E1440">
        <f>_xlfn.XLOOKUP(J1440,macros!Y:Y,macros!R:R)</f>
        <v>227</v>
      </c>
      <c r="H1440">
        <f>_xlfn.XLOOKUP(J1440,macros!Y:Y,macros!V:V)</f>
        <v>0</v>
      </c>
      <c r="J1440" s="636" t="s">
        <v>695</v>
      </c>
      <c r="K1440">
        <v>10138</v>
      </c>
    </row>
    <row r="1441" spans="1:11">
      <c r="A1441">
        <v>70005</v>
      </c>
      <c r="B1441" s="46" t="str">
        <f t="shared" si="48"/>
        <v>BP.VM.00016-10138</v>
      </c>
      <c r="C1441">
        <f t="shared" si="47"/>
        <v>0</v>
      </c>
      <c r="D1441">
        <v>70005</v>
      </c>
      <c r="E1441">
        <f>_xlfn.XLOOKUP(J1441,macros!Y:Y,macros!R:R)</f>
        <v>296.25</v>
      </c>
      <c r="H1441">
        <f>_xlfn.XLOOKUP(J1441,macros!Y:Y,macros!V:V)</f>
        <v>0</v>
      </c>
      <c r="J1441" s="636" t="s">
        <v>696</v>
      </c>
      <c r="K1441">
        <v>10138</v>
      </c>
    </row>
    <row r="1442" spans="1:11">
      <c r="A1442">
        <v>70005</v>
      </c>
      <c r="B1442" s="46" t="str">
        <f t="shared" si="48"/>
        <v>BP.VM.00017-10138</v>
      </c>
      <c r="C1442">
        <f t="shared" si="47"/>
        <v>0</v>
      </c>
      <c r="D1442">
        <v>70005</v>
      </c>
      <c r="E1442">
        <f>_xlfn.XLOOKUP(J1442,macros!Y:Y,macros!R:R)</f>
        <v>336</v>
      </c>
      <c r="H1442">
        <f>_xlfn.XLOOKUP(J1442,macros!Y:Y,macros!V:V)</f>
        <v>0</v>
      </c>
      <c r="J1442" s="636" t="s">
        <v>697</v>
      </c>
      <c r="K1442">
        <v>10138</v>
      </c>
    </row>
    <row r="1443" spans="1:11">
      <c r="A1443">
        <v>70005</v>
      </c>
      <c r="B1443" s="46" t="str">
        <f t="shared" si="48"/>
        <v>BP.VM.00018-10138</v>
      </c>
      <c r="C1443">
        <f t="shared" si="47"/>
        <v>0</v>
      </c>
      <c r="D1443">
        <v>70005</v>
      </c>
      <c r="E1443">
        <f>_xlfn.XLOOKUP(J1443,macros!Y:Y,macros!R:R)</f>
        <v>240.5</v>
      </c>
      <c r="H1443">
        <f>_xlfn.XLOOKUP(J1443,macros!Y:Y,macros!V:V)</f>
        <v>0</v>
      </c>
      <c r="J1443" s="636" t="s">
        <v>698</v>
      </c>
      <c r="K1443">
        <v>10138</v>
      </c>
    </row>
    <row r="1444" spans="1:11">
      <c r="A1444">
        <v>70005</v>
      </c>
      <c r="B1444" s="46" t="str">
        <f t="shared" si="48"/>
        <v>BP.VM.00019-10138</v>
      </c>
      <c r="C1444">
        <f t="shared" si="47"/>
        <v>0</v>
      </c>
      <c r="D1444">
        <v>70005</v>
      </c>
      <c r="E1444">
        <f>_xlfn.XLOOKUP(J1444,macros!Y:Y,macros!R:R)</f>
        <v>243.75</v>
      </c>
      <c r="H1444">
        <f>_xlfn.XLOOKUP(J1444,macros!Y:Y,macros!V:V)</f>
        <v>0</v>
      </c>
      <c r="J1444" s="636" t="s">
        <v>699</v>
      </c>
      <c r="K1444">
        <v>10138</v>
      </c>
    </row>
    <row r="1445" spans="1:11">
      <c r="A1445">
        <v>70005</v>
      </c>
      <c r="B1445" s="46" t="str">
        <f t="shared" si="48"/>
        <v>BP.VM.00020-10138</v>
      </c>
      <c r="C1445">
        <f t="shared" si="47"/>
        <v>0</v>
      </c>
      <c r="D1445">
        <v>70005</v>
      </c>
      <c r="E1445">
        <f>_xlfn.XLOOKUP(J1445,macros!Y:Y,macros!R:R)</f>
        <v>283.5</v>
      </c>
      <c r="H1445">
        <f>_xlfn.XLOOKUP(J1445,macros!Y:Y,macros!V:V)</f>
        <v>0</v>
      </c>
      <c r="J1445" s="636" t="s">
        <v>700</v>
      </c>
      <c r="K1445">
        <v>10138</v>
      </c>
    </row>
    <row r="1446" spans="1:11">
      <c r="A1446">
        <v>70005</v>
      </c>
      <c r="B1446" s="46" t="str">
        <f t="shared" si="48"/>
        <v>BP.VM.00021-10138</v>
      </c>
      <c r="C1446">
        <f t="shared" si="47"/>
        <v>0</v>
      </c>
      <c r="D1446">
        <v>70005</v>
      </c>
      <c r="E1446">
        <f>_xlfn.XLOOKUP(J1446,macros!Y:Y,macros!R:R)</f>
        <v>233.25</v>
      </c>
      <c r="H1446">
        <f>_xlfn.XLOOKUP(J1446,macros!Y:Y,macros!V:V)</f>
        <v>0</v>
      </c>
      <c r="J1446" s="636" t="s">
        <v>701</v>
      </c>
      <c r="K1446">
        <v>10138</v>
      </c>
    </row>
    <row r="1447" spans="1:11">
      <c r="A1447">
        <v>70005</v>
      </c>
      <c r="B1447" s="46" t="str">
        <f t="shared" si="48"/>
        <v>BP.VM.00022-10138</v>
      </c>
      <c r="C1447">
        <f t="shared" si="47"/>
        <v>0</v>
      </c>
      <c r="D1447">
        <v>70005</v>
      </c>
      <c r="E1447">
        <f>_xlfn.XLOOKUP(J1447,macros!Y:Y,macros!R:R)</f>
        <v>227</v>
      </c>
      <c r="H1447">
        <f>_xlfn.XLOOKUP(J1447,macros!Y:Y,macros!V:V)</f>
        <v>0</v>
      </c>
      <c r="J1447" s="636" t="s">
        <v>702</v>
      </c>
      <c r="K1447">
        <v>10138</v>
      </c>
    </row>
    <row r="1448" spans="1:11">
      <c r="A1448">
        <v>70005</v>
      </c>
      <c r="B1448" s="46" t="str">
        <f t="shared" si="48"/>
        <v>BP.VM.00023-10138</v>
      </c>
      <c r="C1448">
        <f t="shared" si="47"/>
        <v>0</v>
      </c>
      <c r="D1448">
        <v>70005</v>
      </c>
      <c r="E1448">
        <f>_xlfn.XLOOKUP(J1448,macros!Y:Y,macros!R:R)</f>
        <v>253.25</v>
      </c>
      <c r="H1448">
        <f>_xlfn.XLOOKUP(J1448,macros!Y:Y,macros!V:V)</f>
        <v>0</v>
      </c>
      <c r="J1448" s="636" t="s">
        <v>703</v>
      </c>
      <c r="K1448">
        <v>10138</v>
      </c>
    </row>
    <row r="1449" spans="1:11">
      <c r="A1449">
        <v>70005</v>
      </c>
      <c r="B1449" s="46" t="str">
        <f t="shared" si="48"/>
        <v>BP.VM.00024-10138</v>
      </c>
      <c r="C1449">
        <f t="shared" si="47"/>
        <v>0</v>
      </c>
      <c r="D1449">
        <v>70005</v>
      </c>
      <c r="E1449">
        <f>_xlfn.XLOOKUP(J1449,macros!Y:Y,macros!R:R)</f>
        <v>278.25</v>
      </c>
      <c r="H1449">
        <f>_xlfn.XLOOKUP(J1449,macros!Y:Y,macros!V:V)</f>
        <v>0</v>
      </c>
      <c r="J1449" s="636" t="s">
        <v>704</v>
      </c>
      <c r="K1449">
        <v>10138</v>
      </c>
    </row>
    <row r="1450" spans="1:11">
      <c r="A1450">
        <v>70005</v>
      </c>
      <c r="B1450" s="46" t="str">
        <f t="shared" si="48"/>
        <v>BP.VM.00025-10138</v>
      </c>
      <c r="C1450">
        <f t="shared" si="47"/>
        <v>0</v>
      </c>
      <c r="D1450">
        <v>70005</v>
      </c>
      <c r="E1450">
        <f>_xlfn.XLOOKUP(J1450,macros!Y:Y,macros!R:R)</f>
        <v>314</v>
      </c>
      <c r="H1450">
        <f>_xlfn.XLOOKUP(J1450,macros!Y:Y,macros!V:V)</f>
        <v>0</v>
      </c>
      <c r="J1450" s="636" t="s">
        <v>705</v>
      </c>
      <c r="K1450">
        <v>10138</v>
      </c>
    </row>
    <row r="1451" spans="1:11">
      <c r="A1451">
        <v>70005</v>
      </c>
      <c r="B1451" s="46" t="str">
        <f t="shared" si="48"/>
        <v>BP.VM.00026-10138</v>
      </c>
      <c r="C1451">
        <f t="shared" si="47"/>
        <v>0</v>
      </c>
      <c r="D1451">
        <v>70005</v>
      </c>
      <c r="E1451">
        <f>_xlfn.XLOOKUP(J1451,macros!Y:Y,macros!R:R)</f>
        <v>235.25</v>
      </c>
      <c r="H1451">
        <f>_xlfn.XLOOKUP(J1451,macros!Y:Y,macros!V:V)</f>
        <v>0</v>
      </c>
      <c r="J1451" s="636" t="s">
        <v>706</v>
      </c>
      <c r="K1451">
        <v>10138</v>
      </c>
    </row>
    <row r="1452" spans="1:11">
      <c r="A1452">
        <v>70005</v>
      </c>
      <c r="B1452" s="46" t="str">
        <f t="shared" si="48"/>
        <v>BP.VM.00027-10138</v>
      </c>
      <c r="C1452">
        <f t="shared" si="47"/>
        <v>0</v>
      </c>
      <c r="D1452">
        <v>70005</v>
      </c>
      <c r="E1452">
        <f>_xlfn.XLOOKUP(J1452,macros!Y:Y,macros!R:R)</f>
        <v>233.25</v>
      </c>
      <c r="H1452">
        <f>_xlfn.XLOOKUP(J1452,macros!Y:Y,macros!V:V)</f>
        <v>0</v>
      </c>
      <c r="J1452" s="636" t="s">
        <v>707</v>
      </c>
      <c r="K1452">
        <v>10138</v>
      </c>
    </row>
    <row r="1453" spans="1:11">
      <c r="A1453">
        <v>70005</v>
      </c>
      <c r="B1453" s="46" t="str">
        <f t="shared" si="48"/>
        <v>BP.VM.00028-10138</v>
      </c>
      <c r="C1453">
        <f t="shared" si="47"/>
        <v>0</v>
      </c>
      <c r="D1453">
        <v>70005</v>
      </c>
      <c r="E1453">
        <f>_xlfn.XLOOKUP(J1453,macros!Y:Y,macros!R:R)</f>
        <v>236.25</v>
      </c>
      <c r="H1453">
        <f>_xlfn.XLOOKUP(J1453,macros!Y:Y,macros!V:V)</f>
        <v>0</v>
      </c>
      <c r="J1453" s="636" t="s">
        <v>708</v>
      </c>
      <c r="K1453">
        <v>10138</v>
      </c>
    </row>
    <row r="1454" spans="1:11">
      <c r="A1454">
        <v>70005</v>
      </c>
      <c r="B1454" s="46" t="str">
        <f t="shared" ref="B1454:B1515" si="49">J1454&amp;"-"&amp;K1454</f>
        <v>BP.VM.00029-10082</v>
      </c>
      <c r="C1454">
        <f t="shared" si="47"/>
        <v>0</v>
      </c>
      <c r="D1454">
        <v>70005</v>
      </c>
      <c r="E1454">
        <f>_xlfn.XLOOKUP(J1454,macros!Y:Y,macros!R:R)</f>
        <v>143</v>
      </c>
      <c r="H1454">
        <f>_xlfn.XLOOKUP(J1454,macros!Y:Y,macros!V:V)</f>
        <v>0</v>
      </c>
      <c r="J1454" s="636" t="s">
        <v>679</v>
      </c>
      <c r="K1454">
        <v>10082</v>
      </c>
    </row>
    <row r="1455" spans="1:11">
      <c r="A1455">
        <v>70005</v>
      </c>
      <c r="B1455" s="46" t="str">
        <f t="shared" si="49"/>
        <v>BP.VM.00030-10082</v>
      </c>
      <c r="C1455">
        <f t="shared" si="47"/>
        <v>0</v>
      </c>
      <c r="D1455">
        <v>70005</v>
      </c>
      <c r="E1455">
        <f>_xlfn.XLOOKUP(J1455,macros!Y:Y,macros!R:R)</f>
        <v>138.75</v>
      </c>
      <c r="H1455">
        <f>_xlfn.XLOOKUP(J1455,macros!Y:Y,macros!V:V)</f>
        <v>0</v>
      </c>
      <c r="J1455" s="636" t="s">
        <v>681</v>
      </c>
      <c r="K1455">
        <v>10082</v>
      </c>
    </row>
    <row r="1456" spans="1:11">
      <c r="A1456">
        <v>70005</v>
      </c>
      <c r="B1456" s="46" t="str">
        <f t="shared" si="49"/>
        <v>BP.VM.00031-10082</v>
      </c>
      <c r="C1456">
        <f t="shared" si="47"/>
        <v>0</v>
      </c>
      <c r="D1456">
        <v>70005</v>
      </c>
      <c r="E1456">
        <f>_xlfn.XLOOKUP(J1456,macros!Y:Y,macros!R:R)</f>
        <v>160.75</v>
      </c>
      <c r="H1456">
        <f>_xlfn.XLOOKUP(J1456,macros!Y:Y,macros!V:V)</f>
        <v>0</v>
      </c>
      <c r="J1456" s="636" t="s">
        <v>683</v>
      </c>
      <c r="K1456">
        <v>10082</v>
      </c>
    </row>
    <row r="1457" spans="1:11">
      <c r="A1457">
        <v>70005</v>
      </c>
      <c r="B1457" s="46" t="str">
        <f t="shared" si="49"/>
        <v>BP.VM.00032-10082</v>
      </c>
      <c r="C1457">
        <f t="shared" si="47"/>
        <v>0</v>
      </c>
      <c r="D1457">
        <v>70005</v>
      </c>
      <c r="E1457">
        <f>_xlfn.XLOOKUP(J1457,macros!Y:Y,macros!R:R)</f>
        <v>176.5</v>
      </c>
      <c r="H1457">
        <f>_xlfn.XLOOKUP(J1457,macros!Y:Y,macros!V:V)</f>
        <v>0</v>
      </c>
      <c r="J1457" s="636" t="s">
        <v>685</v>
      </c>
      <c r="K1457">
        <v>10082</v>
      </c>
    </row>
    <row r="1458" spans="1:11">
      <c r="A1458">
        <v>70005</v>
      </c>
      <c r="B1458" s="46" t="str">
        <f t="shared" si="49"/>
        <v>BP.VM.00033-10082</v>
      </c>
      <c r="C1458">
        <f t="shared" si="47"/>
        <v>0</v>
      </c>
      <c r="D1458">
        <v>70005</v>
      </c>
      <c r="E1458">
        <f>_xlfn.XLOOKUP(J1458,macros!Y:Y,macros!R:R)</f>
        <v>144</v>
      </c>
      <c r="H1458">
        <f>_xlfn.XLOOKUP(J1458,macros!Y:Y,macros!V:V)</f>
        <v>0</v>
      </c>
      <c r="J1458" s="636" t="s">
        <v>687</v>
      </c>
      <c r="K1458">
        <v>10082</v>
      </c>
    </row>
    <row r="1459" spans="1:11">
      <c r="A1459">
        <v>70005</v>
      </c>
      <c r="B1459" s="46" t="str">
        <f t="shared" si="49"/>
        <v>BP.VM.00034-10082</v>
      </c>
      <c r="C1459">
        <f t="shared" si="47"/>
        <v>0</v>
      </c>
      <c r="D1459">
        <v>70005</v>
      </c>
      <c r="E1459">
        <f>_xlfn.XLOOKUP(J1459,macros!Y:Y,macros!R:R)</f>
        <v>148.25</v>
      </c>
      <c r="H1459">
        <f>_xlfn.XLOOKUP(J1459,macros!Y:Y,macros!V:V)</f>
        <v>0</v>
      </c>
      <c r="J1459" s="636" t="s">
        <v>689</v>
      </c>
      <c r="K1459">
        <v>10082</v>
      </c>
    </row>
    <row r="1460" spans="1:11">
      <c r="A1460">
        <v>70005</v>
      </c>
      <c r="B1460" s="46" t="str">
        <f t="shared" si="49"/>
        <v>BP.VM.00035-10082</v>
      </c>
      <c r="C1460">
        <f t="shared" si="47"/>
        <v>0</v>
      </c>
      <c r="D1460">
        <v>70005</v>
      </c>
      <c r="E1460">
        <f>_xlfn.XLOOKUP(J1460,macros!Y:Y,macros!R:R)</f>
        <v>154.5</v>
      </c>
      <c r="H1460">
        <f>_xlfn.XLOOKUP(J1460,macros!Y:Y,macros!V:V)</f>
        <v>0</v>
      </c>
      <c r="J1460" s="636" t="s">
        <v>691</v>
      </c>
      <c r="K1460">
        <v>10082</v>
      </c>
    </row>
    <row r="1461" spans="1:11">
      <c r="A1461">
        <v>70005</v>
      </c>
      <c r="B1461" s="46" t="str">
        <f t="shared" si="49"/>
        <v>BP.VM.00036-10082</v>
      </c>
      <c r="C1461">
        <f t="shared" si="47"/>
        <v>0</v>
      </c>
      <c r="D1461">
        <v>70005</v>
      </c>
      <c r="E1461">
        <f>_xlfn.XLOOKUP(J1461,macros!Y:Y,macros!R:R)</f>
        <v>162.75</v>
      </c>
      <c r="H1461">
        <f>_xlfn.XLOOKUP(J1461,macros!Y:Y,macros!V:V)</f>
        <v>0</v>
      </c>
      <c r="J1461" s="636" t="s">
        <v>693</v>
      </c>
      <c r="K1461">
        <v>10082</v>
      </c>
    </row>
    <row r="1462" spans="1:11">
      <c r="A1462">
        <v>70005</v>
      </c>
      <c r="B1462" s="46" t="str">
        <f t="shared" si="49"/>
        <v>BP.VM.00037-10138</v>
      </c>
      <c r="C1462">
        <f t="shared" si="47"/>
        <v>0</v>
      </c>
      <c r="D1462">
        <v>70005</v>
      </c>
      <c r="E1462">
        <f>_xlfn.XLOOKUP(J1462,macros!Y:Y,macros!R:R)</f>
        <v>170.25</v>
      </c>
      <c r="H1462">
        <f>_xlfn.XLOOKUP(J1462,macros!Y:Y,macros!V:V)</f>
        <v>0</v>
      </c>
      <c r="J1462" s="636" t="s">
        <v>709</v>
      </c>
      <c r="K1462">
        <v>10138</v>
      </c>
    </row>
    <row r="1463" spans="1:11">
      <c r="A1463">
        <v>70005</v>
      </c>
      <c r="B1463" s="46" t="str">
        <f t="shared" si="49"/>
        <v>BP.VM.00038-10138</v>
      </c>
      <c r="C1463">
        <f t="shared" si="47"/>
        <v>0</v>
      </c>
      <c r="D1463">
        <v>70005</v>
      </c>
      <c r="E1463">
        <f>_xlfn.XLOOKUP(J1463,macros!Y:Y,macros!R:R)</f>
        <v>168</v>
      </c>
      <c r="H1463">
        <f>_xlfn.XLOOKUP(J1463,macros!Y:Y,macros!V:V)</f>
        <v>0</v>
      </c>
      <c r="J1463" s="636" t="s">
        <v>710</v>
      </c>
      <c r="K1463">
        <v>10138</v>
      </c>
    </row>
    <row r="1464" spans="1:11">
      <c r="A1464">
        <v>70005</v>
      </c>
      <c r="B1464" s="46" t="str">
        <f t="shared" si="49"/>
        <v>BP.VM.00039-10138</v>
      </c>
      <c r="C1464">
        <f t="shared" si="47"/>
        <v>0</v>
      </c>
      <c r="D1464">
        <v>70005</v>
      </c>
      <c r="E1464">
        <f>_xlfn.XLOOKUP(J1464,macros!Y:Y,macros!R:R)</f>
        <v>196.5</v>
      </c>
      <c r="H1464">
        <f>_xlfn.XLOOKUP(J1464,macros!Y:Y,macros!V:V)</f>
        <v>0</v>
      </c>
      <c r="J1464" s="636" t="s">
        <v>711</v>
      </c>
      <c r="K1464">
        <v>10138</v>
      </c>
    </row>
    <row r="1465" spans="1:11">
      <c r="A1465">
        <v>70005</v>
      </c>
      <c r="B1465" s="46" t="str">
        <f t="shared" si="49"/>
        <v>BP.VM.00040-10138</v>
      </c>
      <c r="C1465">
        <f t="shared" si="47"/>
        <v>0</v>
      </c>
      <c r="D1465">
        <v>70005</v>
      </c>
      <c r="E1465">
        <f>_xlfn.XLOOKUP(J1465,macros!Y:Y,macros!R:R)</f>
        <v>219.5</v>
      </c>
      <c r="H1465">
        <f>_xlfn.XLOOKUP(J1465,macros!Y:Y,macros!V:V)</f>
        <v>0</v>
      </c>
      <c r="J1465" s="636" t="s">
        <v>712</v>
      </c>
      <c r="K1465">
        <v>10138</v>
      </c>
    </row>
    <row r="1466" spans="1:11">
      <c r="A1466">
        <v>70005</v>
      </c>
      <c r="B1466" s="46" t="str">
        <f t="shared" si="49"/>
        <v>BP.VM.00041-10138</v>
      </c>
      <c r="C1466">
        <f t="shared" si="47"/>
        <v>0</v>
      </c>
      <c r="D1466">
        <v>70005</v>
      </c>
      <c r="E1466">
        <f>_xlfn.XLOOKUP(J1466,macros!Y:Y,macros!R:R)</f>
        <v>170.25</v>
      </c>
      <c r="H1466">
        <f>_xlfn.XLOOKUP(J1466,macros!Y:Y,macros!V:V)</f>
        <v>0</v>
      </c>
      <c r="J1466" s="636" t="s">
        <v>713</v>
      </c>
      <c r="K1466">
        <v>10138</v>
      </c>
    </row>
    <row r="1467" spans="1:11">
      <c r="A1467">
        <v>70005</v>
      </c>
      <c r="B1467" s="46" t="str">
        <f t="shared" si="49"/>
        <v>BP.VM.00042-10138</v>
      </c>
      <c r="C1467">
        <f t="shared" si="47"/>
        <v>0</v>
      </c>
      <c r="D1467">
        <v>70005</v>
      </c>
      <c r="E1467">
        <f>_xlfn.XLOOKUP(J1467,macros!Y:Y,macros!R:R)</f>
        <v>180.75</v>
      </c>
      <c r="H1467">
        <f>_xlfn.XLOOKUP(J1467,macros!Y:Y,macros!V:V)</f>
        <v>0</v>
      </c>
      <c r="J1467" s="636" t="s">
        <v>714</v>
      </c>
      <c r="K1467">
        <v>10138</v>
      </c>
    </row>
    <row r="1468" spans="1:11">
      <c r="A1468">
        <v>70005</v>
      </c>
      <c r="B1468" s="46" t="str">
        <f t="shared" si="49"/>
        <v>BP.VM.00043-10138</v>
      </c>
      <c r="C1468">
        <f t="shared" si="47"/>
        <v>0</v>
      </c>
      <c r="D1468">
        <v>70005</v>
      </c>
      <c r="E1468">
        <f>_xlfn.XLOOKUP(J1468,macros!Y:Y,macros!R:R)</f>
        <v>190.25</v>
      </c>
      <c r="H1468">
        <f>_xlfn.XLOOKUP(J1468,macros!Y:Y,macros!V:V)</f>
        <v>0</v>
      </c>
      <c r="J1468" s="636" t="s">
        <v>715</v>
      </c>
      <c r="K1468">
        <v>10138</v>
      </c>
    </row>
    <row r="1469" spans="1:11">
      <c r="A1469">
        <v>70005</v>
      </c>
      <c r="B1469" s="46" t="str">
        <f t="shared" si="49"/>
        <v>BP.VM.00044-10138</v>
      </c>
      <c r="C1469">
        <f t="shared" si="47"/>
        <v>0</v>
      </c>
      <c r="D1469">
        <v>70005</v>
      </c>
      <c r="E1469">
        <f>_xlfn.XLOOKUP(J1469,macros!Y:Y,macros!R:R)</f>
        <v>200.75</v>
      </c>
      <c r="H1469">
        <f>_xlfn.XLOOKUP(J1469,macros!Y:Y,macros!V:V)</f>
        <v>0</v>
      </c>
      <c r="J1469" s="636" t="s">
        <v>716</v>
      </c>
      <c r="K1469">
        <v>10138</v>
      </c>
    </row>
    <row r="1470" spans="1:11">
      <c r="A1470">
        <v>70005</v>
      </c>
      <c r="B1470" s="46" t="str">
        <f t="shared" si="49"/>
        <v>BP.VM.00045-10082</v>
      </c>
      <c r="C1470">
        <f t="shared" si="47"/>
        <v>0</v>
      </c>
      <c r="D1470">
        <v>70005</v>
      </c>
      <c r="E1470">
        <f>_xlfn.XLOOKUP(J1470,macros!Y:Y,macros!R:R)</f>
        <v>192.25</v>
      </c>
      <c r="H1470">
        <f>_xlfn.XLOOKUP(J1470,macros!Y:Y,macros!V:V)</f>
        <v>0</v>
      </c>
      <c r="J1470" s="636" t="s">
        <v>625</v>
      </c>
      <c r="K1470">
        <v>10082</v>
      </c>
    </row>
    <row r="1471" spans="1:11">
      <c r="A1471">
        <v>70005</v>
      </c>
      <c r="B1471" s="46" t="str">
        <f t="shared" si="49"/>
        <v>BP.VM.00046-10082</v>
      </c>
      <c r="C1471">
        <f t="shared" si="47"/>
        <v>0</v>
      </c>
      <c r="D1471">
        <v>70005</v>
      </c>
      <c r="E1471">
        <f>_xlfn.XLOOKUP(J1471,macros!Y:Y,macros!R:R)</f>
        <v>195.5</v>
      </c>
      <c r="H1471">
        <f>_xlfn.XLOOKUP(J1471,macros!Y:Y,macros!V:V)</f>
        <v>0</v>
      </c>
      <c r="J1471" s="636" t="s">
        <v>627</v>
      </c>
      <c r="K1471">
        <v>10082</v>
      </c>
    </row>
    <row r="1472" spans="1:11">
      <c r="A1472">
        <v>70005</v>
      </c>
      <c r="B1472" s="46" t="str">
        <f t="shared" si="49"/>
        <v>BP.VM.00047-10082</v>
      </c>
      <c r="C1472">
        <f t="shared" si="47"/>
        <v>0</v>
      </c>
      <c r="D1472">
        <v>70005</v>
      </c>
      <c r="E1472">
        <f>_xlfn.XLOOKUP(J1472,macros!Y:Y,macros!R:R)</f>
        <v>131.25</v>
      </c>
      <c r="H1472">
        <f>_xlfn.XLOOKUP(J1472,macros!Y:Y,macros!V:V)</f>
        <v>0</v>
      </c>
      <c r="J1472" s="636" t="s">
        <v>629</v>
      </c>
      <c r="K1472">
        <v>10082</v>
      </c>
    </row>
    <row r="1473" spans="1:11">
      <c r="A1473">
        <v>70005</v>
      </c>
      <c r="B1473" s="46" t="str">
        <f t="shared" si="49"/>
        <v>BP.VM.00048-10082</v>
      </c>
      <c r="C1473">
        <f t="shared" si="47"/>
        <v>0</v>
      </c>
      <c r="D1473">
        <v>70005</v>
      </c>
      <c r="E1473">
        <f>_xlfn.XLOOKUP(J1473,macros!Y:Y,macros!R:R)</f>
        <v>129.25</v>
      </c>
      <c r="H1473">
        <f>_xlfn.XLOOKUP(J1473,macros!Y:Y,macros!V:V)</f>
        <v>0</v>
      </c>
      <c r="J1473" s="636" t="s">
        <v>631</v>
      </c>
      <c r="K1473">
        <v>10082</v>
      </c>
    </row>
    <row r="1474" spans="1:11">
      <c r="A1474">
        <v>70005</v>
      </c>
      <c r="B1474" s="46" t="str">
        <f t="shared" si="49"/>
        <v>BP.VM.00049-10082</v>
      </c>
      <c r="C1474">
        <f t="shared" ref="C1474:C1537" si="50">SUM(G1474:H1474)</f>
        <v>0</v>
      </c>
      <c r="D1474">
        <v>70005</v>
      </c>
      <c r="E1474">
        <f>_xlfn.XLOOKUP(J1474,macros!Y:Y,macros!R:R)</f>
        <v>131.25</v>
      </c>
      <c r="H1474">
        <f>_xlfn.XLOOKUP(J1474,macros!Y:Y,macros!V:V)</f>
        <v>0</v>
      </c>
      <c r="J1474" s="636" t="s">
        <v>633</v>
      </c>
      <c r="K1474">
        <v>10082</v>
      </c>
    </row>
    <row r="1475" spans="1:11">
      <c r="A1475">
        <v>70005</v>
      </c>
      <c r="B1475" s="46" t="str">
        <f t="shared" si="49"/>
        <v>BP.VM.00050-10082</v>
      </c>
      <c r="C1475">
        <f t="shared" si="50"/>
        <v>0</v>
      </c>
      <c r="D1475">
        <v>70005</v>
      </c>
      <c r="E1475">
        <f>_xlfn.XLOOKUP(J1475,macros!Y:Y,macros!R:R)</f>
        <v>129.25</v>
      </c>
      <c r="H1475">
        <f>_xlfn.XLOOKUP(J1475,macros!Y:Y,macros!V:V)</f>
        <v>0</v>
      </c>
      <c r="J1475" s="636" t="s">
        <v>635</v>
      </c>
      <c r="K1475">
        <v>10082</v>
      </c>
    </row>
    <row r="1476" spans="1:11">
      <c r="A1476">
        <v>70005</v>
      </c>
      <c r="B1476" s="46" t="str">
        <f t="shared" si="49"/>
        <v>BP.VM.00051-10082</v>
      </c>
      <c r="C1476">
        <f t="shared" si="50"/>
        <v>0</v>
      </c>
      <c r="D1476">
        <v>70005</v>
      </c>
      <c r="E1476">
        <f>_xlfn.XLOOKUP(J1476,macros!Y:Y,macros!R:R)</f>
        <v>123</v>
      </c>
      <c r="H1476">
        <f>_xlfn.XLOOKUP(J1476,macros!Y:Y,macros!V:V)</f>
        <v>0</v>
      </c>
      <c r="J1476" s="636" t="s">
        <v>637</v>
      </c>
      <c r="K1476">
        <v>10082</v>
      </c>
    </row>
    <row r="1477" spans="1:11">
      <c r="A1477">
        <v>70005</v>
      </c>
      <c r="B1477" s="46" t="str">
        <f t="shared" si="49"/>
        <v>BP.VM.00052-10082</v>
      </c>
      <c r="C1477">
        <f t="shared" si="50"/>
        <v>0</v>
      </c>
      <c r="D1477">
        <v>70005</v>
      </c>
      <c r="E1477">
        <f>_xlfn.XLOOKUP(J1477,macros!Y:Y,macros!R:R)</f>
        <v>131.25</v>
      </c>
      <c r="H1477">
        <f>_xlfn.XLOOKUP(J1477,macros!Y:Y,macros!V:V)</f>
        <v>0</v>
      </c>
      <c r="J1477" s="636" t="s">
        <v>639</v>
      </c>
      <c r="K1477">
        <v>10082</v>
      </c>
    </row>
    <row r="1478" spans="1:11">
      <c r="A1478">
        <v>70005</v>
      </c>
      <c r="B1478" s="46" t="str">
        <f t="shared" si="49"/>
        <v>BP.VM.00053-10138</v>
      </c>
      <c r="C1478">
        <f t="shared" si="50"/>
        <v>0</v>
      </c>
      <c r="D1478">
        <v>70005</v>
      </c>
      <c r="E1478">
        <f>_xlfn.XLOOKUP(J1478,macros!Y:Y,macros!R:R)</f>
        <v>261.5</v>
      </c>
      <c r="H1478">
        <f>_xlfn.XLOOKUP(J1478,macros!Y:Y,macros!V:V)</f>
        <v>0</v>
      </c>
      <c r="J1478" s="636" t="s">
        <v>641</v>
      </c>
      <c r="K1478">
        <v>10138</v>
      </c>
    </row>
    <row r="1479" spans="1:11">
      <c r="A1479">
        <v>70005</v>
      </c>
      <c r="B1479" s="46" t="str">
        <f t="shared" si="49"/>
        <v>BP.VM.00054-10138</v>
      </c>
      <c r="C1479">
        <f t="shared" si="50"/>
        <v>0</v>
      </c>
      <c r="D1479">
        <v>70005</v>
      </c>
      <c r="E1479">
        <f>_xlfn.XLOOKUP(J1479,macros!Y:Y,macros!R:R)</f>
        <v>265.75</v>
      </c>
      <c r="H1479">
        <f>_xlfn.XLOOKUP(J1479,macros!Y:Y,macros!V:V)</f>
        <v>0</v>
      </c>
      <c r="J1479" s="636" t="s">
        <v>642</v>
      </c>
      <c r="K1479">
        <v>10138</v>
      </c>
    </row>
    <row r="1480" spans="1:11">
      <c r="A1480">
        <v>70005</v>
      </c>
      <c r="B1480" s="46" t="str">
        <f t="shared" si="49"/>
        <v>BP.VM.00055-10138</v>
      </c>
      <c r="C1480">
        <f t="shared" si="50"/>
        <v>0</v>
      </c>
      <c r="D1480">
        <v>70005</v>
      </c>
      <c r="E1480">
        <f>_xlfn.XLOOKUP(J1480,macros!Y:Y,macros!R:R)</f>
        <v>165</v>
      </c>
      <c r="H1480">
        <f>_xlfn.XLOOKUP(J1480,macros!Y:Y,macros!V:V)</f>
        <v>0</v>
      </c>
      <c r="J1480" s="636" t="s">
        <v>643</v>
      </c>
      <c r="K1480">
        <v>10138</v>
      </c>
    </row>
    <row r="1481" spans="1:11">
      <c r="A1481">
        <v>70005</v>
      </c>
      <c r="B1481" s="46" t="str">
        <f t="shared" si="49"/>
        <v>BP.VM.00056-10138</v>
      </c>
      <c r="C1481">
        <f t="shared" si="50"/>
        <v>0</v>
      </c>
      <c r="D1481">
        <v>70005</v>
      </c>
      <c r="E1481">
        <f>_xlfn.XLOOKUP(J1481,macros!Y:Y,macros!R:R)</f>
        <v>160.75</v>
      </c>
      <c r="H1481">
        <f>_xlfn.XLOOKUP(J1481,macros!Y:Y,macros!V:V)</f>
        <v>0</v>
      </c>
      <c r="J1481" s="636" t="s">
        <v>644</v>
      </c>
      <c r="K1481">
        <v>10138</v>
      </c>
    </row>
    <row r="1482" spans="1:11">
      <c r="A1482">
        <v>70005</v>
      </c>
      <c r="B1482" s="46" t="str">
        <f t="shared" si="49"/>
        <v>BP.VM.00057-10138</v>
      </c>
      <c r="C1482">
        <f t="shared" si="50"/>
        <v>0</v>
      </c>
      <c r="D1482">
        <v>70005</v>
      </c>
      <c r="E1482">
        <f>_xlfn.XLOOKUP(J1482,macros!Y:Y,macros!R:R)</f>
        <v>164</v>
      </c>
      <c r="H1482">
        <f>_xlfn.XLOOKUP(J1482,macros!Y:Y,macros!V:V)</f>
        <v>0</v>
      </c>
      <c r="J1482" s="636" t="s">
        <v>645</v>
      </c>
      <c r="K1482">
        <v>10138</v>
      </c>
    </row>
    <row r="1483" spans="1:11">
      <c r="A1483">
        <v>70005</v>
      </c>
      <c r="B1483" s="46" t="str">
        <f t="shared" si="49"/>
        <v>BP.VM.00058-10138</v>
      </c>
      <c r="C1483">
        <f t="shared" si="50"/>
        <v>0</v>
      </c>
      <c r="D1483">
        <v>70005</v>
      </c>
      <c r="E1483">
        <f>_xlfn.XLOOKUP(J1483,macros!Y:Y,macros!R:R)</f>
        <v>159.75</v>
      </c>
      <c r="H1483">
        <f>_xlfn.XLOOKUP(J1483,macros!Y:Y,macros!V:V)</f>
        <v>0</v>
      </c>
      <c r="J1483" s="636" t="s">
        <v>646</v>
      </c>
      <c r="K1483">
        <v>10138</v>
      </c>
    </row>
    <row r="1484" spans="1:11">
      <c r="A1484">
        <v>70005</v>
      </c>
      <c r="B1484" s="46" t="str">
        <f t="shared" si="49"/>
        <v>BP.VM.00059-10138</v>
      </c>
      <c r="C1484">
        <f t="shared" si="50"/>
        <v>0</v>
      </c>
      <c r="D1484">
        <v>70005</v>
      </c>
      <c r="E1484">
        <f>_xlfn.XLOOKUP(J1484,macros!Y:Y,macros!R:R)</f>
        <v>150.25</v>
      </c>
      <c r="H1484">
        <f>_xlfn.XLOOKUP(J1484,macros!Y:Y,macros!V:V)</f>
        <v>0</v>
      </c>
      <c r="J1484" s="636" t="s">
        <v>647</v>
      </c>
      <c r="K1484">
        <v>10138</v>
      </c>
    </row>
    <row r="1485" spans="1:11">
      <c r="A1485">
        <v>70005</v>
      </c>
      <c r="B1485" s="46" t="str">
        <f t="shared" si="49"/>
        <v>BP.VM.00060-10138</v>
      </c>
      <c r="C1485">
        <f t="shared" si="50"/>
        <v>0</v>
      </c>
      <c r="D1485">
        <v>70005</v>
      </c>
      <c r="E1485">
        <f>_xlfn.XLOOKUP(J1485,macros!Y:Y,macros!R:R)</f>
        <v>165</v>
      </c>
      <c r="H1485">
        <f>_xlfn.XLOOKUP(J1485,macros!Y:Y,macros!V:V)</f>
        <v>0</v>
      </c>
      <c r="J1485" s="636" t="s">
        <v>648</v>
      </c>
      <c r="K1485">
        <v>10138</v>
      </c>
    </row>
    <row r="1486" spans="1:11">
      <c r="A1486">
        <v>70005</v>
      </c>
      <c r="B1486" s="46" t="str">
        <f t="shared" si="49"/>
        <v>BP.VM.00061-10082</v>
      </c>
      <c r="C1486">
        <f t="shared" si="50"/>
        <v>0</v>
      </c>
      <c r="D1486">
        <v>70005</v>
      </c>
      <c r="E1486">
        <f>_xlfn.XLOOKUP(J1486,macros!Y:Y,macros!R:R)</f>
        <v>332</v>
      </c>
      <c r="H1486">
        <f>_xlfn.XLOOKUP(J1486,macros!Y:Y,macros!V:V)</f>
        <v>0</v>
      </c>
      <c r="J1486" s="636" t="s">
        <v>507</v>
      </c>
      <c r="K1486">
        <v>10082</v>
      </c>
    </row>
    <row r="1487" spans="1:11">
      <c r="A1487">
        <v>70005</v>
      </c>
      <c r="B1487" s="46" t="str">
        <f t="shared" si="49"/>
        <v>BP.VM.00062-10082</v>
      </c>
      <c r="C1487">
        <f t="shared" si="50"/>
        <v>0</v>
      </c>
      <c r="D1487">
        <v>70005</v>
      </c>
      <c r="E1487">
        <f>_xlfn.XLOOKUP(J1487,macros!Y:Y,macros!R:R)</f>
        <v>266.75</v>
      </c>
      <c r="H1487">
        <f>_xlfn.XLOOKUP(J1487,macros!Y:Y,macros!V:V)</f>
        <v>0</v>
      </c>
      <c r="J1487" s="636" t="s">
        <v>510</v>
      </c>
      <c r="K1487">
        <v>10082</v>
      </c>
    </row>
    <row r="1488" spans="1:11">
      <c r="A1488">
        <v>70005</v>
      </c>
      <c r="B1488" s="46" t="str">
        <f t="shared" si="49"/>
        <v>BP.VM.00063-10082</v>
      </c>
      <c r="C1488">
        <f t="shared" si="50"/>
        <v>0</v>
      </c>
      <c r="D1488">
        <v>70005</v>
      </c>
      <c r="E1488">
        <f>_xlfn.XLOOKUP(J1488,macros!Y:Y,macros!R:R)</f>
        <v>225.75</v>
      </c>
      <c r="H1488">
        <f>_xlfn.XLOOKUP(J1488,macros!Y:Y,macros!V:V)</f>
        <v>0</v>
      </c>
      <c r="J1488" s="636" t="s">
        <v>513</v>
      </c>
      <c r="K1488">
        <v>10082</v>
      </c>
    </row>
    <row r="1489" spans="1:11">
      <c r="A1489">
        <v>70005</v>
      </c>
      <c r="B1489" s="46" t="str">
        <f t="shared" si="49"/>
        <v>BP.VM.00064-10082</v>
      </c>
      <c r="C1489">
        <f t="shared" si="50"/>
        <v>0</v>
      </c>
      <c r="D1489">
        <v>70005</v>
      </c>
      <c r="E1489">
        <f>_xlfn.XLOOKUP(J1489,macros!Y:Y,macros!R:R)</f>
        <v>207</v>
      </c>
      <c r="H1489">
        <f>_xlfn.XLOOKUP(J1489,macros!Y:Y,macros!V:V)</f>
        <v>0</v>
      </c>
      <c r="J1489" s="636" t="s">
        <v>516</v>
      </c>
      <c r="K1489">
        <v>10082</v>
      </c>
    </row>
    <row r="1490" spans="1:11">
      <c r="A1490">
        <v>70005</v>
      </c>
      <c r="B1490" s="46" t="str">
        <f t="shared" si="49"/>
        <v>BP.VM.00065-10082</v>
      </c>
      <c r="C1490">
        <f t="shared" si="50"/>
        <v>0</v>
      </c>
      <c r="D1490">
        <v>70005</v>
      </c>
      <c r="E1490">
        <f>_xlfn.XLOOKUP(J1490,macros!Y:Y,macros!R:R)</f>
        <v>266.75</v>
      </c>
      <c r="H1490">
        <f>_xlfn.XLOOKUP(J1490,macros!Y:Y,macros!V:V)</f>
        <v>0</v>
      </c>
      <c r="J1490" s="636" t="s">
        <v>519</v>
      </c>
      <c r="K1490">
        <v>10082</v>
      </c>
    </row>
    <row r="1491" spans="1:11">
      <c r="A1491">
        <v>70005</v>
      </c>
      <c r="B1491" s="46" t="str">
        <f t="shared" si="49"/>
        <v>BP.VM.00066-10082</v>
      </c>
      <c r="C1491">
        <f t="shared" si="50"/>
        <v>0</v>
      </c>
      <c r="D1491">
        <v>70005</v>
      </c>
      <c r="E1491">
        <f>_xlfn.XLOOKUP(J1491,macros!Y:Y,macros!R:R)</f>
        <v>174.5</v>
      </c>
      <c r="H1491">
        <f>_xlfn.XLOOKUP(J1491,macros!Y:Y,macros!V:V)</f>
        <v>0</v>
      </c>
      <c r="J1491" s="636" t="s">
        <v>522</v>
      </c>
      <c r="K1491">
        <v>10082</v>
      </c>
    </row>
    <row r="1492" spans="1:11">
      <c r="A1492">
        <v>70005</v>
      </c>
      <c r="B1492" s="46" t="str">
        <f t="shared" si="49"/>
        <v>BP.VM.00067-10082</v>
      </c>
      <c r="C1492">
        <f t="shared" si="50"/>
        <v>0</v>
      </c>
      <c r="D1492">
        <v>70005</v>
      </c>
      <c r="E1492">
        <f>_xlfn.XLOOKUP(J1492,macros!Y:Y,macros!R:R)</f>
        <v>281.5</v>
      </c>
      <c r="H1492">
        <f>_xlfn.XLOOKUP(J1492,macros!Y:Y,macros!V:V)</f>
        <v>0</v>
      </c>
      <c r="J1492" s="636" t="s">
        <v>525</v>
      </c>
      <c r="K1492">
        <v>10082</v>
      </c>
    </row>
    <row r="1493" spans="1:11">
      <c r="A1493">
        <v>70005</v>
      </c>
      <c r="B1493" s="46" t="str">
        <f t="shared" si="49"/>
        <v>BP.VM.00068-10082</v>
      </c>
      <c r="C1493">
        <f t="shared" si="50"/>
        <v>0</v>
      </c>
      <c r="D1493">
        <v>70005</v>
      </c>
      <c r="E1493">
        <f>_xlfn.XLOOKUP(J1493,macros!Y:Y,macros!R:R)</f>
        <v>212.25</v>
      </c>
      <c r="H1493">
        <f>_xlfn.XLOOKUP(J1493,macros!Y:Y,macros!V:V)</f>
        <v>0</v>
      </c>
      <c r="J1493" s="636" t="s">
        <v>528</v>
      </c>
      <c r="K1493">
        <v>10082</v>
      </c>
    </row>
    <row r="1494" spans="1:11">
      <c r="A1494">
        <v>70005</v>
      </c>
      <c r="B1494" s="46" t="str">
        <f t="shared" si="49"/>
        <v>BP.VM.00069-10082</v>
      </c>
      <c r="C1494">
        <f t="shared" si="50"/>
        <v>0</v>
      </c>
      <c r="D1494">
        <v>70005</v>
      </c>
      <c r="E1494">
        <f>_xlfn.XLOOKUP(J1494,macros!Y:Y,macros!R:R)</f>
        <v>244.75</v>
      </c>
      <c r="H1494">
        <f>_xlfn.XLOOKUP(J1494,macros!Y:Y,macros!V:V)</f>
        <v>0</v>
      </c>
      <c r="J1494" s="636" t="s">
        <v>531</v>
      </c>
      <c r="K1494">
        <v>10082</v>
      </c>
    </row>
    <row r="1495" spans="1:11">
      <c r="A1495">
        <v>70005</v>
      </c>
      <c r="B1495" s="46" t="str">
        <f t="shared" si="49"/>
        <v>BP.VM.00070-10082</v>
      </c>
      <c r="C1495">
        <f t="shared" si="50"/>
        <v>0</v>
      </c>
      <c r="D1495">
        <v>70005</v>
      </c>
      <c r="E1495">
        <f>_xlfn.XLOOKUP(J1495,macros!Y:Y,macros!R:R)</f>
        <v>241.5</v>
      </c>
      <c r="H1495">
        <f>_xlfn.XLOOKUP(J1495,macros!Y:Y,macros!V:V)</f>
        <v>0</v>
      </c>
      <c r="J1495" s="636" t="s">
        <v>534</v>
      </c>
      <c r="K1495">
        <v>10082</v>
      </c>
    </row>
    <row r="1496" spans="1:11">
      <c r="A1496">
        <v>70005</v>
      </c>
      <c r="B1496" s="46" t="str">
        <f t="shared" si="49"/>
        <v>BP.VM.00071-10082</v>
      </c>
      <c r="C1496">
        <f t="shared" si="50"/>
        <v>0</v>
      </c>
      <c r="D1496">
        <v>70005</v>
      </c>
      <c r="E1496">
        <f>_xlfn.XLOOKUP(J1496,macros!Y:Y,macros!R:R)</f>
        <v>186</v>
      </c>
      <c r="H1496">
        <f>_xlfn.XLOOKUP(J1496,macros!Y:Y,macros!V:V)</f>
        <v>0</v>
      </c>
      <c r="J1496" s="636" t="s">
        <v>537</v>
      </c>
      <c r="K1496">
        <v>10082</v>
      </c>
    </row>
    <row r="1497" spans="1:11">
      <c r="A1497">
        <v>70005</v>
      </c>
      <c r="B1497" s="46" t="str">
        <f t="shared" si="49"/>
        <v>BP.VM.00072-10082</v>
      </c>
      <c r="C1497">
        <f t="shared" si="50"/>
        <v>0</v>
      </c>
      <c r="D1497">
        <v>70005</v>
      </c>
      <c r="E1497">
        <f>_xlfn.XLOOKUP(J1497,macros!Y:Y,macros!R:R)</f>
        <v>162.75</v>
      </c>
      <c r="H1497">
        <f>_xlfn.XLOOKUP(J1497,macros!Y:Y,macros!V:V)</f>
        <v>0</v>
      </c>
      <c r="J1497" s="636" t="s">
        <v>540</v>
      </c>
      <c r="K1497">
        <v>10082</v>
      </c>
    </row>
    <row r="1498" spans="1:11">
      <c r="A1498">
        <v>70005</v>
      </c>
      <c r="B1498" s="46" t="str">
        <f t="shared" si="49"/>
        <v>BP.VM.00073-10082</v>
      </c>
      <c r="C1498">
        <f t="shared" si="50"/>
        <v>0</v>
      </c>
      <c r="D1498">
        <v>70005</v>
      </c>
      <c r="E1498">
        <f>_xlfn.XLOOKUP(J1498,macros!Y:Y,macros!R:R)</f>
        <v>157.5</v>
      </c>
      <c r="H1498">
        <f>_xlfn.XLOOKUP(J1498,macros!Y:Y,macros!V:V)</f>
        <v>0</v>
      </c>
      <c r="J1498" s="636" t="s">
        <v>543</v>
      </c>
      <c r="K1498">
        <v>10082</v>
      </c>
    </row>
    <row r="1499" spans="1:11">
      <c r="A1499">
        <v>70005</v>
      </c>
      <c r="B1499" s="46" t="str">
        <f t="shared" si="49"/>
        <v>BP.VM.00074-10082</v>
      </c>
      <c r="C1499">
        <f t="shared" si="50"/>
        <v>0</v>
      </c>
      <c r="D1499">
        <v>70005</v>
      </c>
      <c r="E1499">
        <f>_xlfn.XLOOKUP(J1499,macros!Y:Y,macros!R:R)</f>
        <v>283.5</v>
      </c>
      <c r="H1499">
        <f>_xlfn.XLOOKUP(J1499,macros!Y:Y,macros!V:V)</f>
        <v>0</v>
      </c>
      <c r="J1499" s="636" t="s">
        <v>546</v>
      </c>
      <c r="K1499">
        <v>10082</v>
      </c>
    </row>
    <row r="1500" spans="1:11">
      <c r="A1500">
        <v>70005</v>
      </c>
      <c r="B1500" s="46" t="str">
        <f t="shared" si="49"/>
        <v>BP.VM.00075-10082</v>
      </c>
      <c r="C1500">
        <f t="shared" si="50"/>
        <v>0</v>
      </c>
      <c r="D1500">
        <v>70005</v>
      </c>
      <c r="E1500">
        <f>_xlfn.XLOOKUP(J1500,macros!Y:Y,macros!R:R)</f>
        <v>244.75</v>
      </c>
      <c r="H1500">
        <f>_xlfn.XLOOKUP(J1500,macros!Y:Y,macros!V:V)</f>
        <v>0</v>
      </c>
      <c r="J1500" s="636" t="s">
        <v>549</v>
      </c>
      <c r="K1500">
        <v>10082</v>
      </c>
    </row>
    <row r="1501" spans="1:11">
      <c r="A1501">
        <v>70005</v>
      </c>
      <c r="B1501" s="46" t="str">
        <f t="shared" si="49"/>
        <v>BP.VM.00076-10082</v>
      </c>
      <c r="C1501">
        <f t="shared" si="50"/>
        <v>0</v>
      </c>
      <c r="D1501">
        <v>70005</v>
      </c>
      <c r="E1501">
        <f>_xlfn.XLOOKUP(J1501,macros!Y:Y,macros!R:R)</f>
        <v>248</v>
      </c>
      <c r="H1501">
        <f>_xlfn.XLOOKUP(J1501,macros!Y:Y,macros!V:V)</f>
        <v>0</v>
      </c>
      <c r="J1501" s="636" t="s">
        <v>552</v>
      </c>
      <c r="K1501">
        <v>10082</v>
      </c>
    </row>
    <row r="1502" spans="1:11">
      <c r="A1502">
        <v>70005</v>
      </c>
      <c r="B1502" s="46" t="str">
        <f t="shared" si="49"/>
        <v>BP.VM.00077-10082</v>
      </c>
      <c r="C1502">
        <f t="shared" si="50"/>
        <v>0</v>
      </c>
      <c r="D1502">
        <v>70005</v>
      </c>
      <c r="E1502">
        <f>_xlfn.XLOOKUP(J1502,macros!Y:Y,macros!R:R)</f>
        <v>230</v>
      </c>
      <c r="H1502">
        <f>_xlfn.XLOOKUP(J1502,macros!Y:Y,macros!V:V)</f>
        <v>0</v>
      </c>
      <c r="J1502" s="636" t="s">
        <v>555</v>
      </c>
      <c r="K1502">
        <v>10082</v>
      </c>
    </row>
    <row r="1503" spans="1:11">
      <c r="A1503">
        <v>70005</v>
      </c>
      <c r="B1503" s="46" t="str">
        <f t="shared" si="49"/>
        <v>BP.VM.00079-10082</v>
      </c>
      <c r="C1503">
        <f t="shared" si="50"/>
        <v>0</v>
      </c>
      <c r="D1503">
        <v>70005</v>
      </c>
      <c r="E1503">
        <f>_xlfn.XLOOKUP(J1503,macros!Y:Y,macros!R:R)</f>
        <v>199.5</v>
      </c>
      <c r="H1503">
        <f>_xlfn.XLOOKUP(J1503,macros!Y:Y,macros!V:V)</f>
        <v>0</v>
      </c>
      <c r="J1503" s="636" t="s">
        <v>557</v>
      </c>
      <c r="K1503">
        <v>10082</v>
      </c>
    </row>
    <row r="1504" spans="1:11">
      <c r="A1504">
        <v>70005</v>
      </c>
      <c r="B1504" s="46" t="str">
        <f t="shared" si="49"/>
        <v>BP.VM.00080-10082</v>
      </c>
      <c r="C1504">
        <f t="shared" si="50"/>
        <v>0</v>
      </c>
      <c r="D1504">
        <v>70005</v>
      </c>
      <c r="E1504">
        <f>_xlfn.XLOOKUP(J1504,macros!Y:Y,macros!R:R)</f>
        <v>161.75</v>
      </c>
      <c r="H1504">
        <f>_xlfn.XLOOKUP(J1504,macros!Y:Y,macros!V:V)</f>
        <v>0</v>
      </c>
      <c r="J1504" s="636" t="s">
        <v>560</v>
      </c>
      <c r="K1504">
        <v>10082</v>
      </c>
    </row>
    <row r="1505" spans="1:11">
      <c r="A1505">
        <v>70005</v>
      </c>
      <c r="B1505" s="46" t="str">
        <f t="shared" si="49"/>
        <v>BP.VM.00081-10082</v>
      </c>
      <c r="C1505">
        <f t="shared" si="50"/>
        <v>0</v>
      </c>
      <c r="D1505">
        <v>70005</v>
      </c>
      <c r="E1505">
        <f>_xlfn.XLOOKUP(J1505,macros!Y:Y,macros!R:R)</f>
        <v>154.5</v>
      </c>
      <c r="H1505">
        <f>_xlfn.XLOOKUP(J1505,macros!Y:Y,macros!V:V)</f>
        <v>0</v>
      </c>
      <c r="J1505" s="636" t="s">
        <v>563</v>
      </c>
      <c r="K1505">
        <v>10082</v>
      </c>
    </row>
    <row r="1506" spans="1:11">
      <c r="A1506">
        <v>70005</v>
      </c>
      <c r="B1506" s="46" t="str">
        <f t="shared" si="49"/>
        <v>BP.VM.00082-10082</v>
      </c>
      <c r="C1506">
        <f t="shared" si="50"/>
        <v>0</v>
      </c>
      <c r="D1506">
        <v>70005</v>
      </c>
      <c r="E1506">
        <f>_xlfn.XLOOKUP(J1506,macros!Y:Y,macros!R:R)</f>
        <v>160.75</v>
      </c>
      <c r="H1506">
        <f>_xlfn.XLOOKUP(J1506,macros!Y:Y,macros!V:V)</f>
        <v>0</v>
      </c>
      <c r="J1506" s="636" t="s">
        <v>566</v>
      </c>
      <c r="K1506">
        <v>10082</v>
      </c>
    </row>
    <row r="1507" spans="1:11">
      <c r="A1507">
        <v>70005</v>
      </c>
      <c r="B1507" s="46" t="str">
        <f t="shared" si="49"/>
        <v>BP.VM.00083-10082</v>
      </c>
      <c r="C1507">
        <f t="shared" si="50"/>
        <v>0</v>
      </c>
      <c r="D1507">
        <v>70005</v>
      </c>
      <c r="E1507">
        <f>_xlfn.XLOOKUP(J1507,macros!Y:Y,macros!R:R)</f>
        <v>155.5</v>
      </c>
      <c r="H1507">
        <f>_xlfn.XLOOKUP(J1507,macros!Y:Y,macros!V:V)</f>
        <v>0</v>
      </c>
      <c r="J1507" s="636" t="s">
        <v>568</v>
      </c>
      <c r="K1507">
        <v>10082</v>
      </c>
    </row>
    <row r="1508" spans="1:11">
      <c r="A1508">
        <v>70005</v>
      </c>
      <c r="B1508" s="46" t="str">
        <f t="shared" si="49"/>
        <v>BP.VM.00084-10082</v>
      </c>
      <c r="C1508">
        <f t="shared" si="50"/>
        <v>0</v>
      </c>
      <c r="D1508">
        <v>70005</v>
      </c>
      <c r="E1508">
        <f>_xlfn.XLOOKUP(J1508,macros!Y:Y,macros!R:R)</f>
        <v>149.25</v>
      </c>
      <c r="H1508">
        <f>_xlfn.XLOOKUP(J1508,macros!Y:Y,macros!V:V)</f>
        <v>0</v>
      </c>
      <c r="J1508" s="636" t="s">
        <v>571</v>
      </c>
      <c r="K1508">
        <v>10082</v>
      </c>
    </row>
    <row r="1509" spans="1:11">
      <c r="A1509">
        <v>70005</v>
      </c>
      <c r="B1509" s="46" t="str">
        <f t="shared" si="49"/>
        <v>BP.VM.00085-10082</v>
      </c>
      <c r="C1509">
        <f t="shared" si="50"/>
        <v>0</v>
      </c>
      <c r="D1509">
        <v>70005</v>
      </c>
      <c r="E1509">
        <f>_xlfn.XLOOKUP(J1509,macros!Y:Y,macros!R:R)</f>
        <v>151.25</v>
      </c>
      <c r="H1509">
        <f>_xlfn.XLOOKUP(J1509,macros!Y:Y,macros!V:V)</f>
        <v>0</v>
      </c>
      <c r="J1509" s="636" t="s">
        <v>573</v>
      </c>
      <c r="K1509">
        <v>10082</v>
      </c>
    </row>
    <row r="1510" spans="1:11">
      <c r="A1510">
        <v>70005</v>
      </c>
      <c r="B1510" s="46" t="str">
        <f t="shared" si="49"/>
        <v>BP.VM.00086-10082</v>
      </c>
      <c r="C1510">
        <f t="shared" si="50"/>
        <v>0</v>
      </c>
      <c r="D1510">
        <v>70005</v>
      </c>
      <c r="E1510">
        <f>_xlfn.XLOOKUP(J1510,macros!Y:Y,macros!R:R)</f>
        <v>133.5</v>
      </c>
      <c r="H1510">
        <f>_xlfn.XLOOKUP(J1510,macros!Y:Y,macros!V:V)</f>
        <v>0</v>
      </c>
      <c r="J1510" s="636" t="s">
        <v>575</v>
      </c>
      <c r="K1510">
        <v>10082</v>
      </c>
    </row>
    <row r="1511" spans="1:11">
      <c r="A1511">
        <v>70005</v>
      </c>
      <c r="B1511" s="46" t="str">
        <f t="shared" si="49"/>
        <v>BP.VM.00087-10082</v>
      </c>
      <c r="C1511">
        <f t="shared" si="50"/>
        <v>0</v>
      </c>
      <c r="D1511">
        <v>70005</v>
      </c>
      <c r="E1511">
        <f>_xlfn.XLOOKUP(J1511,macros!Y:Y,macros!R:R)</f>
        <v>125</v>
      </c>
      <c r="H1511">
        <f>_xlfn.XLOOKUP(J1511,macros!Y:Y,macros!V:V)</f>
        <v>0</v>
      </c>
      <c r="J1511" s="636" t="s">
        <v>578</v>
      </c>
      <c r="K1511">
        <v>10082</v>
      </c>
    </row>
    <row r="1512" spans="1:11">
      <c r="A1512">
        <v>70005</v>
      </c>
      <c r="B1512" s="46" t="str">
        <f t="shared" si="49"/>
        <v>BP.VM.00088-10082</v>
      </c>
      <c r="C1512">
        <f t="shared" si="50"/>
        <v>0</v>
      </c>
      <c r="D1512">
        <v>70005</v>
      </c>
      <c r="E1512">
        <f>_xlfn.XLOOKUP(J1512,macros!Y:Y,macros!R:R)</f>
        <v>126</v>
      </c>
      <c r="H1512">
        <f>_xlfn.XLOOKUP(J1512,macros!Y:Y,macros!V:V)</f>
        <v>0</v>
      </c>
      <c r="J1512" s="636" t="s">
        <v>581</v>
      </c>
      <c r="K1512">
        <v>10082</v>
      </c>
    </row>
    <row r="1513" spans="1:11">
      <c r="A1513">
        <v>70005</v>
      </c>
      <c r="B1513" s="46" t="str">
        <f t="shared" si="49"/>
        <v>BP.VM.00089-10082</v>
      </c>
      <c r="C1513">
        <f t="shared" si="50"/>
        <v>0</v>
      </c>
      <c r="D1513">
        <v>70005</v>
      </c>
      <c r="E1513">
        <f>_xlfn.XLOOKUP(J1513,macros!Y:Y,macros!R:R)</f>
        <v>162.75</v>
      </c>
      <c r="H1513">
        <f>_xlfn.XLOOKUP(J1513,macros!Y:Y,macros!V:V)</f>
        <v>0</v>
      </c>
      <c r="J1513" s="636" t="s">
        <v>583</v>
      </c>
      <c r="K1513">
        <v>10082</v>
      </c>
    </row>
    <row r="1514" spans="1:11">
      <c r="A1514">
        <v>70005</v>
      </c>
      <c r="B1514" s="46" t="str">
        <f t="shared" si="49"/>
        <v>BP.VM.00091-10082</v>
      </c>
      <c r="C1514">
        <f t="shared" si="50"/>
        <v>0</v>
      </c>
      <c r="D1514">
        <v>70005</v>
      </c>
      <c r="E1514">
        <f>_xlfn.XLOOKUP(J1514,macros!Y:Y,macros!R:R)</f>
        <v>167</v>
      </c>
      <c r="H1514">
        <f>_xlfn.XLOOKUP(J1514,macros!Y:Y,macros!V:V)</f>
        <v>0</v>
      </c>
      <c r="J1514" s="636" t="s">
        <v>586</v>
      </c>
      <c r="K1514">
        <v>10082</v>
      </c>
    </row>
    <row r="1515" spans="1:11">
      <c r="A1515">
        <v>70005</v>
      </c>
      <c r="B1515" s="46" t="str">
        <f t="shared" si="49"/>
        <v>BP.VM.00092-10138</v>
      </c>
      <c r="C1515">
        <f t="shared" si="50"/>
        <v>0</v>
      </c>
      <c r="D1515">
        <v>70005</v>
      </c>
      <c r="E1515">
        <f>_xlfn.XLOOKUP(J1515,macros!Y:Y,macros!R:R)</f>
        <v>472.5</v>
      </c>
      <c r="H1515">
        <f>_xlfn.XLOOKUP(J1515,macros!Y:Y,macros!V:V)</f>
        <v>0</v>
      </c>
      <c r="J1515" s="636" t="s">
        <v>589</v>
      </c>
      <c r="K1515">
        <v>10138</v>
      </c>
    </row>
    <row r="1516" spans="1:11">
      <c r="A1516">
        <v>70005</v>
      </c>
      <c r="B1516" s="46" t="str">
        <f t="shared" ref="B1516:B1579" si="51">J1516&amp;"-"&amp;K1516</f>
        <v>BP.VM.00093-10138</v>
      </c>
      <c r="C1516">
        <f t="shared" si="50"/>
        <v>0</v>
      </c>
      <c r="D1516">
        <v>70005</v>
      </c>
      <c r="E1516">
        <f>_xlfn.XLOOKUP(J1516,macros!Y:Y,macros!R:R)</f>
        <v>364.5</v>
      </c>
      <c r="H1516">
        <f>_xlfn.XLOOKUP(J1516,macros!Y:Y,macros!V:V)</f>
        <v>0</v>
      </c>
      <c r="J1516" s="636" t="s">
        <v>590</v>
      </c>
      <c r="K1516">
        <v>10138</v>
      </c>
    </row>
    <row r="1517" spans="1:11">
      <c r="A1517">
        <v>70005</v>
      </c>
      <c r="B1517" s="46" t="str">
        <f t="shared" si="51"/>
        <v>BP.VM.00094-10138</v>
      </c>
      <c r="C1517">
        <f t="shared" si="50"/>
        <v>0</v>
      </c>
      <c r="D1517">
        <v>70005</v>
      </c>
      <c r="E1517">
        <f>_xlfn.XLOOKUP(J1517,macros!Y:Y,macros!R:R)</f>
        <v>296.25</v>
      </c>
      <c r="H1517">
        <f>_xlfn.XLOOKUP(J1517,macros!Y:Y,macros!V:V)</f>
        <v>0</v>
      </c>
      <c r="J1517" s="636" t="s">
        <v>591</v>
      </c>
      <c r="K1517">
        <v>10138</v>
      </c>
    </row>
    <row r="1518" spans="1:11">
      <c r="A1518">
        <v>70005</v>
      </c>
      <c r="B1518" s="46" t="str">
        <f t="shared" si="51"/>
        <v>BP.VM.00095-10138</v>
      </c>
      <c r="C1518">
        <f t="shared" si="50"/>
        <v>0</v>
      </c>
      <c r="D1518">
        <v>70005</v>
      </c>
      <c r="E1518">
        <f>_xlfn.XLOOKUP(J1518,macros!Y:Y,macros!R:R)</f>
        <v>262.5</v>
      </c>
      <c r="H1518">
        <f>_xlfn.XLOOKUP(J1518,macros!Y:Y,macros!V:V)</f>
        <v>0</v>
      </c>
      <c r="J1518" s="636" t="s">
        <v>592</v>
      </c>
      <c r="K1518">
        <v>10138</v>
      </c>
    </row>
    <row r="1519" spans="1:11">
      <c r="A1519">
        <v>70005</v>
      </c>
      <c r="B1519" s="46" t="str">
        <f t="shared" si="51"/>
        <v>BP.VM.00096-10138</v>
      </c>
      <c r="C1519">
        <f t="shared" si="50"/>
        <v>0</v>
      </c>
      <c r="D1519">
        <v>70005</v>
      </c>
      <c r="E1519">
        <f>_xlfn.XLOOKUP(J1519,macros!Y:Y,macros!R:R)</f>
        <v>364.5</v>
      </c>
      <c r="H1519">
        <f>_xlfn.XLOOKUP(J1519,macros!Y:Y,macros!V:V)</f>
        <v>0</v>
      </c>
      <c r="J1519" s="636" t="s">
        <v>593</v>
      </c>
      <c r="K1519">
        <v>10138</v>
      </c>
    </row>
    <row r="1520" spans="1:11">
      <c r="A1520">
        <v>70005</v>
      </c>
      <c r="B1520" s="46" t="str">
        <f t="shared" si="51"/>
        <v>BP.VM.00097-10138</v>
      </c>
      <c r="C1520">
        <f t="shared" si="50"/>
        <v>0</v>
      </c>
      <c r="D1520">
        <v>70005</v>
      </c>
      <c r="E1520">
        <f>_xlfn.XLOOKUP(J1520,macros!Y:Y,macros!R:R)</f>
        <v>212.25</v>
      </c>
      <c r="H1520">
        <f>_xlfn.XLOOKUP(J1520,macros!Y:Y,macros!V:V)</f>
        <v>0</v>
      </c>
      <c r="J1520" s="636" t="s">
        <v>594</v>
      </c>
      <c r="K1520">
        <v>10138</v>
      </c>
    </row>
    <row r="1521" spans="1:11">
      <c r="A1521">
        <v>70005</v>
      </c>
      <c r="B1521" s="46" t="str">
        <f t="shared" si="51"/>
        <v>BP.VM.00098-10138</v>
      </c>
      <c r="C1521">
        <f t="shared" si="50"/>
        <v>0</v>
      </c>
      <c r="D1521">
        <v>70005</v>
      </c>
      <c r="E1521">
        <f>_xlfn.XLOOKUP(J1521,macros!Y:Y,macros!R:R)</f>
        <v>385.5</v>
      </c>
      <c r="H1521">
        <f>_xlfn.XLOOKUP(J1521,macros!Y:Y,macros!V:V)</f>
        <v>0</v>
      </c>
      <c r="J1521" s="636" t="s">
        <v>595</v>
      </c>
      <c r="K1521">
        <v>10138</v>
      </c>
    </row>
    <row r="1522" spans="1:11">
      <c r="A1522">
        <v>70005</v>
      </c>
      <c r="B1522" s="46" t="str">
        <f t="shared" si="51"/>
        <v>BP.VM.00099-10138</v>
      </c>
      <c r="C1522">
        <f t="shared" si="50"/>
        <v>0</v>
      </c>
      <c r="D1522">
        <v>70005</v>
      </c>
      <c r="E1522">
        <f>_xlfn.XLOOKUP(J1522,macros!Y:Y,macros!R:R)</f>
        <v>280.5</v>
      </c>
      <c r="H1522">
        <f>_xlfn.XLOOKUP(J1522,macros!Y:Y,macros!V:V)</f>
        <v>0</v>
      </c>
      <c r="J1522" s="636" t="s">
        <v>596</v>
      </c>
      <c r="K1522">
        <v>10138</v>
      </c>
    </row>
    <row r="1523" spans="1:11">
      <c r="A1523">
        <v>70005</v>
      </c>
      <c r="B1523" s="46" t="str">
        <f t="shared" si="51"/>
        <v>BP.VM.00100-10138</v>
      </c>
      <c r="C1523">
        <f t="shared" si="50"/>
        <v>0</v>
      </c>
      <c r="D1523">
        <v>70005</v>
      </c>
      <c r="E1523">
        <f>_xlfn.XLOOKUP(J1523,macros!Y:Y,macros!R:R)</f>
        <v>322.5</v>
      </c>
      <c r="H1523">
        <f>_xlfn.XLOOKUP(J1523,macros!Y:Y,macros!V:V)</f>
        <v>0</v>
      </c>
      <c r="J1523" s="636" t="s">
        <v>597</v>
      </c>
      <c r="K1523">
        <v>10138</v>
      </c>
    </row>
    <row r="1524" spans="1:11">
      <c r="A1524">
        <v>70005</v>
      </c>
      <c r="B1524" s="46" t="str">
        <f t="shared" si="51"/>
        <v>BP.VM.00101-10138</v>
      </c>
      <c r="C1524">
        <f t="shared" si="50"/>
        <v>0</v>
      </c>
      <c r="D1524">
        <v>70005</v>
      </c>
      <c r="E1524">
        <f>_xlfn.XLOOKUP(J1524,macros!Y:Y,macros!R:R)</f>
        <v>315</v>
      </c>
      <c r="H1524">
        <f>_xlfn.XLOOKUP(J1524,macros!Y:Y,macros!V:V)</f>
        <v>0</v>
      </c>
      <c r="J1524" s="636" t="s">
        <v>598</v>
      </c>
      <c r="K1524">
        <v>10138</v>
      </c>
    </row>
    <row r="1525" spans="1:11">
      <c r="A1525">
        <v>70005</v>
      </c>
      <c r="B1525" s="46" t="str">
        <f t="shared" si="51"/>
        <v>BP.VM.00102-10138</v>
      </c>
      <c r="C1525">
        <f t="shared" si="50"/>
        <v>0</v>
      </c>
      <c r="D1525">
        <v>70005</v>
      </c>
      <c r="E1525">
        <f>_xlfn.XLOOKUP(J1525,macros!Y:Y,macros!R:R)</f>
        <v>229</v>
      </c>
      <c r="H1525">
        <f>_xlfn.XLOOKUP(J1525,macros!Y:Y,macros!V:V)</f>
        <v>0</v>
      </c>
      <c r="J1525" s="636" t="s">
        <v>599</v>
      </c>
      <c r="K1525">
        <v>10138</v>
      </c>
    </row>
    <row r="1526" spans="1:11">
      <c r="A1526">
        <v>70005</v>
      </c>
      <c r="B1526" s="46" t="str">
        <f t="shared" si="51"/>
        <v>BP.VM.00103-10138</v>
      </c>
      <c r="C1526">
        <f t="shared" si="50"/>
        <v>0</v>
      </c>
      <c r="D1526">
        <v>70005</v>
      </c>
      <c r="E1526">
        <f>_xlfn.XLOOKUP(J1526,macros!Y:Y,macros!R:R)</f>
        <v>204.75</v>
      </c>
      <c r="H1526">
        <f>_xlfn.XLOOKUP(J1526,macros!Y:Y,macros!V:V)</f>
        <v>0</v>
      </c>
      <c r="J1526" s="636" t="s">
        <v>600</v>
      </c>
      <c r="K1526">
        <v>10138</v>
      </c>
    </row>
    <row r="1527" spans="1:11">
      <c r="A1527">
        <v>70005</v>
      </c>
      <c r="B1527" s="46" t="str">
        <f t="shared" si="51"/>
        <v>BP.VM.00104-10138</v>
      </c>
      <c r="C1527">
        <f t="shared" si="50"/>
        <v>0</v>
      </c>
      <c r="D1527">
        <v>70005</v>
      </c>
      <c r="E1527">
        <f>_xlfn.XLOOKUP(J1527,macros!Y:Y,macros!R:R)</f>
        <v>194.25</v>
      </c>
      <c r="H1527">
        <f>_xlfn.XLOOKUP(J1527,macros!Y:Y,macros!V:V)</f>
        <v>0</v>
      </c>
      <c r="J1527" s="636" t="s">
        <v>601</v>
      </c>
      <c r="K1527">
        <v>10138</v>
      </c>
    </row>
    <row r="1528" spans="1:11">
      <c r="A1528">
        <v>70005</v>
      </c>
      <c r="B1528" s="46" t="str">
        <f t="shared" si="51"/>
        <v>BP.VM.00105-10138</v>
      </c>
      <c r="C1528">
        <f t="shared" si="50"/>
        <v>0</v>
      </c>
      <c r="D1528">
        <v>70005</v>
      </c>
      <c r="E1528">
        <f>_xlfn.XLOOKUP(J1528,macros!Y:Y,macros!R:R)</f>
        <v>386.5</v>
      </c>
      <c r="H1528">
        <f>_xlfn.XLOOKUP(J1528,macros!Y:Y,macros!V:V)</f>
        <v>0</v>
      </c>
      <c r="J1528" s="636" t="s">
        <v>602</v>
      </c>
      <c r="K1528">
        <v>10138</v>
      </c>
    </row>
    <row r="1529" spans="1:11">
      <c r="A1529">
        <v>70005</v>
      </c>
      <c r="B1529" s="46" t="str">
        <f t="shared" si="51"/>
        <v>BP.VM.00106-10138</v>
      </c>
      <c r="C1529">
        <f t="shared" si="50"/>
        <v>0</v>
      </c>
      <c r="D1529">
        <v>70005</v>
      </c>
      <c r="E1529">
        <f>_xlfn.XLOOKUP(J1529,macros!Y:Y,macros!R:R)</f>
        <v>323.5</v>
      </c>
      <c r="H1529">
        <f>_xlfn.XLOOKUP(J1529,macros!Y:Y,macros!V:V)</f>
        <v>0</v>
      </c>
      <c r="J1529" s="636" t="s">
        <v>603</v>
      </c>
      <c r="K1529">
        <v>10138</v>
      </c>
    </row>
    <row r="1530" spans="1:11">
      <c r="A1530">
        <v>70005</v>
      </c>
      <c r="B1530" s="46" t="str">
        <f t="shared" si="51"/>
        <v>BP.VM.00107-10138</v>
      </c>
      <c r="C1530">
        <f t="shared" si="50"/>
        <v>0</v>
      </c>
      <c r="D1530">
        <v>70005</v>
      </c>
      <c r="E1530">
        <f>_xlfn.XLOOKUP(J1530,macros!Y:Y,macros!R:R)</f>
        <v>329.75</v>
      </c>
      <c r="H1530">
        <f>_xlfn.XLOOKUP(J1530,macros!Y:Y,macros!V:V)</f>
        <v>0</v>
      </c>
      <c r="J1530" s="636" t="s">
        <v>604</v>
      </c>
      <c r="K1530">
        <v>10138</v>
      </c>
    </row>
    <row r="1531" spans="1:11">
      <c r="A1531">
        <v>70005</v>
      </c>
      <c r="B1531" s="46" t="str">
        <f t="shared" si="51"/>
        <v>BP.VM.00108-10138</v>
      </c>
      <c r="C1531">
        <f t="shared" si="50"/>
        <v>0</v>
      </c>
      <c r="D1531">
        <v>70005</v>
      </c>
      <c r="E1531">
        <f>_xlfn.XLOOKUP(J1531,macros!Y:Y,macros!R:R)</f>
        <v>298.25</v>
      </c>
      <c r="H1531">
        <f>_xlfn.XLOOKUP(J1531,macros!Y:Y,macros!V:V)</f>
        <v>0</v>
      </c>
      <c r="J1531" s="636" t="s">
        <v>605</v>
      </c>
      <c r="K1531">
        <v>10138</v>
      </c>
    </row>
    <row r="1532" spans="1:11">
      <c r="A1532">
        <v>70005</v>
      </c>
      <c r="B1532" s="46" t="str">
        <f t="shared" si="51"/>
        <v>BP.VM.00110-10138</v>
      </c>
      <c r="C1532">
        <f t="shared" si="50"/>
        <v>0</v>
      </c>
      <c r="D1532">
        <v>70005</v>
      </c>
      <c r="E1532">
        <f>_xlfn.XLOOKUP(J1532,macros!Y:Y,macros!R:R)</f>
        <v>266.75</v>
      </c>
      <c r="H1532">
        <f>_xlfn.XLOOKUP(J1532,macros!Y:Y,macros!V:V)</f>
        <v>0</v>
      </c>
      <c r="J1532" s="636" t="s">
        <v>606</v>
      </c>
      <c r="K1532">
        <v>10138</v>
      </c>
    </row>
    <row r="1533" spans="1:11">
      <c r="A1533">
        <v>70005</v>
      </c>
      <c r="B1533" s="46" t="str">
        <f t="shared" si="51"/>
        <v>BP.VM.00111-10138</v>
      </c>
      <c r="C1533">
        <f t="shared" si="50"/>
        <v>0</v>
      </c>
      <c r="D1533">
        <v>70005</v>
      </c>
      <c r="E1533">
        <f>_xlfn.XLOOKUP(J1533,macros!Y:Y,macros!R:R)</f>
        <v>206</v>
      </c>
      <c r="H1533">
        <f>_xlfn.XLOOKUP(J1533,macros!Y:Y,macros!V:V)</f>
        <v>0</v>
      </c>
      <c r="J1533" s="636" t="s">
        <v>607</v>
      </c>
      <c r="K1533">
        <v>10138</v>
      </c>
    </row>
    <row r="1534" spans="1:11">
      <c r="A1534">
        <v>70005</v>
      </c>
      <c r="B1534" s="46" t="str">
        <f t="shared" si="51"/>
        <v>BP.VM.00112-10138</v>
      </c>
      <c r="C1534">
        <f t="shared" si="50"/>
        <v>0</v>
      </c>
      <c r="D1534">
        <v>70005</v>
      </c>
      <c r="E1534">
        <f>_xlfn.XLOOKUP(J1534,macros!Y:Y,macros!R:R)</f>
        <v>193.25</v>
      </c>
      <c r="H1534">
        <f>_xlfn.XLOOKUP(J1534,macros!Y:Y,macros!V:V)</f>
        <v>0</v>
      </c>
      <c r="J1534" s="636" t="s">
        <v>608</v>
      </c>
      <c r="K1534">
        <v>10138</v>
      </c>
    </row>
    <row r="1535" spans="1:11">
      <c r="A1535">
        <v>70005</v>
      </c>
      <c r="B1535" s="46" t="str">
        <f t="shared" si="51"/>
        <v>BP.VM.00113-10138</v>
      </c>
      <c r="C1535">
        <f t="shared" si="50"/>
        <v>0</v>
      </c>
      <c r="D1535">
        <v>70005</v>
      </c>
      <c r="E1535">
        <f>_xlfn.XLOOKUP(J1535,macros!Y:Y,macros!R:R)</f>
        <v>202.75</v>
      </c>
      <c r="H1535">
        <f>_xlfn.XLOOKUP(J1535,macros!Y:Y,macros!V:V)</f>
        <v>0</v>
      </c>
      <c r="J1535" s="636" t="s">
        <v>609</v>
      </c>
      <c r="K1535">
        <v>10138</v>
      </c>
    </row>
    <row r="1536" spans="1:11">
      <c r="A1536">
        <v>70005</v>
      </c>
      <c r="B1536" s="46" t="str">
        <f t="shared" si="51"/>
        <v>BP.VM.00114-10138</v>
      </c>
      <c r="C1536">
        <f t="shared" si="50"/>
        <v>0</v>
      </c>
      <c r="D1536">
        <v>70005</v>
      </c>
      <c r="E1536">
        <f>_xlfn.XLOOKUP(J1536,macros!Y:Y,macros!R:R)</f>
        <v>196.5</v>
      </c>
      <c r="H1536">
        <f>_xlfn.XLOOKUP(J1536,macros!Y:Y,macros!V:V)</f>
        <v>0</v>
      </c>
      <c r="J1536" s="636" t="s">
        <v>610</v>
      </c>
      <c r="K1536">
        <v>10138</v>
      </c>
    </row>
    <row r="1537" spans="1:11">
      <c r="A1537">
        <v>70005</v>
      </c>
      <c r="B1537" s="46" t="str">
        <f t="shared" si="51"/>
        <v>BP.VM.00115-10138</v>
      </c>
      <c r="C1537">
        <f t="shared" si="50"/>
        <v>0</v>
      </c>
      <c r="D1537">
        <v>70005</v>
      </c>
      <c r="E1537">
        <f>_xlfn.XLOOKUP(J1537,macros!Y:Y,macros!R:R)</f>
        <v>185</v>
      </c>
      <c r="H1537">
        <f>_xlfn.XLOOKUP(J1537,macros!Y:Y,macros!V:V)</f>
        <v>0</v>
      </c>
      <c r="J1537" s="636" t="s">
        <v>611</v>
      </c>
      <c r="K1537">
        <v>10138</v>
      </c>
    </row>
    <row r="1538" spans="1:11">
      <c r="A1538">
        <v>70005</v>
      </c>
      <c r="B1538" s="46" t="str">
        <f t="shared" si="51"/>
        <v>BP.VM.00116-10138</v>
      </c>
      <c r="C1538">
        <f t="shared" ref="C1538:C1601" si="52">SUM(G1538:H1538)</f>
        <v>0</v>
      </c>
      <c r="D1538">
        <v>70005</v>
      </c>
      <c r="E1538">
        <f>_xlfn.XLOOKUP(J1538,macros!Y:Y,macros!R:R)</f>
        <v>189</v>
      </c>
      <c r="H1538">
        <f>_xlfn.XLOOKUP(J1538,macros!Y:Y,macros!V:V)</f>
        <v>0</v>
      </c>
      <c r="J1538" s="636" t="s">
        <v>612</v>
      </c>
      <c r="K1538">
        <v>10138</v>
      </c>
    </row>
    <row r="1539" spans="1:11">
      <c r="A1539">
        <v>70005</v>
      </c>
      <c r="B1539" s="46" t="str">
        <f t="shared" si="51"/>
        <v>BP.VM.00117-10138</v>
      </c>
      <c r="C1539">
        <f t="shared" si="52"/>
        <v>0</v>
      </c>
      <c r="D1539">
        <v>70005</v>
      </c>
      <c r="E1539">
        <f>_xlfn.XLOOKUP(J1539,macros!Y:Y,macros!R:R)</f>
        <v>160.75</v>
      </c>
      <c r="H1539">
        <f>_xlfn.XLOOKUP(J1539,macros!Y:Y,macros!V:V)</f>
        <v>0</v>
      </c>
      <c r="J1539" s="636" t="s">
        <v>613</v>
      </c>
      <c r="K1539">
        <v>10138</v>
      </c>
    </row>
    <row r="1540" spans="1:11">
      <c r="A1540">
        <v>70005</v>
      </c>
      <c r="B1540" s="46" t="str">
        <f t="shared" si="51"/>
        <v>BP.VM.00118-10138</v>
      </c>
      <c r="C1540">
        <f t="shared" si="52"/>
        <v>0</v>
      </c>
      <c r="D1540">
        <v>70005</v>
      </c>
      <c r="E1540">
        <f>_xlfn.XLOOKUP(J1540,macros!Y:Y,macros!R:R)</f>
        <v>147</v>
      </c>
      <c r="H1540">
        <f>_xlfn.XLOOKUP(J1540,macros!Y:Y,macros!V:V)</f>
        <v>0</v>
      </c>
      <c r="J1540" s="636" t="s">
        <v>614</v>
      </c>
      <c r="K1540">
        <v>10138</v>
      </c>
    </row>
    <row r="1541" spans="1:11">
      <c r="A1541">
        <v>70005</v>
      </c>
      <c r="B1541" s="46" t="str">
        <f t="shared" si="51"/>
        <v>BP.VM.00119-10138</v>
      </c>
      <c r="C1541">
        <f t="shared" si="52"/>
        <v>0</v>
      </c>
      <c r="D1541">
        <v>70005</v>
      </c>
      <c r="E1541">
        <f>_xlfn.XLOOKUP(J1541,macros!Y:Y,macros!R:R)</f>
        <v>149.25</v>
      </c>
      <c r="H1541">
        <f>_xlfn.XLOOKUP(J1541,macros!Y:Y,macros!V:V)</f>
        <v>0</v>
      </c>
      <c r="J1541" s="636" t="s">
        <v>615</v>
      </c>
      <c r="K1541">
        <v>10138</v>
      </c>
    </row>
    <row r="1542" spans="1:11">
      <c r="A1542">
        <v>70005</v>
      </c>
      <c r="B1542" s="46" t="str">
        <f t="shared" si="51"/>
        <v>BP.VM.00120-10138</v>
      </c>
      <c r="C1542">
        <f t="shared" si="52"/>
        <v>0</v>
      </c>
      <c r="D1542">
        <v>70005</v>
      </c>
      <c r="E1542">
        <f>_xlfn.XLOOKUP(J1542,macros!Y:Y,macros!R:R)</f>
        <v>207</v>
      </c>
      <c r="H1542">
        <f>_xlfn.XLOOKUP(J1542,macros!Y:Y,macros!V:V)</f>
        <v>0</v>
      </c>
      <c r="J1542" s="636" t="s">
        <v>616</v>
      </c>
      <c r="K1542">
        <v>10138</v>
      </c>
    </row>
    <row r="1543" spans="1:11">
      <c r="A1543">
        <v>70005</v>
      </c>
      <c r="B1543" s="46" t="str">
        <f t="shared" si="51"/>
        <v>BP.VM.00122-10138</v>
      </c>
      <c r="C1543">
        <f t="shared" si="52"/>
        <v>0</v>
      </c>
      <c r="D1543">
        <v>70005</v>
      </c>
      <c r="E1543">
        <f>_xlfn.XLOOKUP(J1543,macros!Y:Y,macros!R:R)</f>
        <v>214.25</v>
      </c>
      <c r="H1543">
        <f>_xlfn.XLOOKUP(J1543,macros!Y:Y,macros!V:V)</f>
        <v>0</v>
      </c>
      <c r="J1543" s="636" t="s">
        <v>617</v>
      </c>
      <c r="K1543">
        <v>10138</v>
      </c>
    </row>
    <row r="1544" spans="1:11">
      <c r="A1544">
        <v>70005</v>
      </c>
      <c r="B1544" s="46" t="str">
        <f t="shared" si="51"/>
        <v>BP.VM.00029-10083</v>
      </c>
      <c r="C1544">
        <f t="shared" si="52"/>
        <v>0</v>
      </c>
      <c r="D1544">
        <v>70005</v>
      </c>
      <c r="E1544">
        <f>_xlfn.XLOOKUP(J1544,macros!Y:Y,macros!R:R)</f>
        <v>143</v>
      </c>
      <c r="H1544">
        <f>_xlfn.XLOOKUP(J1544,macros!Y:Y,macros!U:U)</f>
        <v>0</v>
      </c>
      <c r="J1544" s="636" t="s">
        <v>679</v>
      </c>
      <c r="K1544">
        <v>10083</v>
      </c>
    </row>
    <row r="1545" spans="1:11">
      <c r="A1545">
        <v>70005</v>
      </c>
      <c r="B1545" s="46" t="str">
        <f t="shared" si="51"/>
        <v>BP.VM.00030-10083</v>
      </c>
      <c r="C1545">
        <f t="shared" si="52"/>
        <v>0</v>
      </c>
      <c r="D1545">
        <v>70005</v>
      </c>
      <c r="E1545">
        <f>_xlfn.XLOOKUP(J1545,macros!Y:Y,macros!R:R)</f>
        <v>138.75</v>
      </c>
      <c r="H1545">
        <f>_xlfn.XLOOKUP(J1545,macros!Y:Y,macros!U:U)</f>
        <v>0</v>
      </c>
      <c r="J1545" s="636" t="s">
        <v>681</v>
      </c>
      <c r="K1545">
        <v>10083</v>
      </c>
    </row>
    <row r="1546" spans="1:11">
      <c r="A1546">
        <v>70005</v>
      </c>
      <c r="B1546" s="46" t="str">
        <f t="shared" si="51"/>
        <v>BP.VM.00031-10083</v>
      </c>
      <c r="C1546">
        <f t="shared" si="52"/>
        <v>0</v>
      </c>
      <c r="D1546">
        <v>70005</v>
      </c>
      <c r="E1546">
        <f>_xlfn.XLOOKUP(J1546,macros!Y:Y,macros!R:R)</f>
        <v>160.75</v>
      </c>
      <c r="H1546">
        <f>_xlfn.XLOOKUP(J1546,macros!Y:Y,macros!U:U)</f>
        <v>0</v>
      </c>
      <c r="J1546" s="636" t="s">
        <v>683</v>
      </c>
      <c r="K1546">
        <v>10083</v>
      </c>
    </row>
    <row r="1547" spans="1:11">
      <c r="A1547">
        <v>70005</v>
      </c>
      <c r="B1547" s="46" t="str">
        <f t="shared" si="51"/>
        <v>BP.VM.00032-10083</v>
      </c>
      <c r="C1547">
        <f t="shared" si="52"/>
        <v>0</v>
      </c>
      <c r="D1547">
        <v>70005</v>
      </c>
      <c r="E1547">
        <f>_xlfn.XLOOKUP(J1547,macros!Y:Y,macros!R:R)</f>
        <v>176.5</v>
      </c>
      <c r="H1547">
        <f>_xlfn.XLOOKUP(J1547,macros!Y:Y,macros!U:U)</f>
        <v>0</v>
      </c>
      <c r="J1547" s="636" t="s">
        <v>685</v>
      </c>
      <c r="K1547">
        <v>10083</v>
      </c>
    </row>
    <row r="1548" spans="1:11">
      <c r="A1548">
        <v>70005</v>
      </c>
      <c r="B1548" s="46" t="str">
        <f t="shared" si="51"/>
        <v>BP.VM.00033-10083</v>
      </c>
      <c r="C1548">
        <f t="shared" si="52"/>
        <v>0</v>
      </c>
      <c r="D1548">
        <v>70005</v>
      </c>
      <c r="E1548">
        <f>_xlfn.XLOOKUP(J1548,macros!Y:Y,macros!R:R)</f>
        <v>144</v>
      </c>
      <c r="H1548">
        <f>_xlfn.XLOOKUP(J1548,macros!Y:Y,macros!U:U)</f>
        <v>0</v>
      </c>
      <c r="J1548" s="636" t="s">
        <v>687</v>
      </c>
      <c r="K1548">
        <v>10083</v>
      </c>
    </row>
    <row r="1549" spans="1:11">
      <c r="A1549">
        <v>70005</v>
      </c>
      <c r="B1549" s="46" t="str">
        <f t="shared" si="51"/>
        <v>BP.VM.00034-10083</v>
      </c>
      <c r="C1549">
        <f t="shared" si="52"/>
        <v>0</v>
      </c>
      <c r="D1549">
        <v>70005</v>
      </c>
      <c r="E1549">
        <f>_xlfn.XLOOKUP(J1549,macros!Y:Y,macros!R:R)</f>
        <v>148.25</v>
      </c>
      <c r="H1549">
        <f>_xlfn.XLOOKUP(J1549,macros!Y:Y,macros!U:U)</f>
        <v>0</v>
      </c>
      <c r="J1549" s="636" t="s">
        <v>689</v>
      </c>
      <c r="K1549">
        <v>10083</v>
      </c>
    </row>
    <row r="1550" spans="1:11">
      <c r="A1550">
        <v>70005</v>
      </c>
      <c r="B1550" s="46" t="str">
        <f t="shared" si="51"/>
        <v>BP.VM.00035-10083</v>
      </c>
      <c r="C1550">
        <f t="shared" si="52"/>
        <v>0</v>
      </c>
      <c r="D1550">
        <v>70005</v>
      </c>
      <c r="E1550">
        <f>_xlfn.XLOOKUP(J1550,macros!Y:Y,macros!R:R)</f>
        <v>154.5</v>
      </c>
      <c r="H1550">
        <f>_xlfn.XLOOKUP(J1550,macros!Y:Y,macros!U:U)</f>
        <v>0</v>
      </c>
      <c r="J1550" s="636" t="s">
        <v>691</v>
      </c>
      <c r="K1550">
        <v>10083</v>
      </c>
    </row>
    <row r="1551" spans="1:11">
      <c r="A1551">
        <v>70005</v>
      </c>
      <c r="B1551" s="46" t="str">
        <f t="shared" si="51"/>
        <v>BP.VM.00036-10083</v>
      </c>
      <c r="C1551">
        <f t="shared" si="52"/>
        <v>0</v>
      </c>
      <c r="D1551">
        <v>70005</v>
      </c>
      <c r="E1551">
        <f>_xlfn.XLOOKUP(J1551,macros!Y:Y,macros!R:R)</f>
        <v>162.75</v>
      </c>
      <c r="H1551">
        <f>_xlfn.XLOOKUP(J1551,macros!Y:Y,macros!U:U)</f>
        <v>0</v>
      </c>
      <c r="J1551" s="636" t="s">
        <v>693</v>
      </c>
      <c r="K1551">
        <v>10083</v>
      </c>
    </row>
    <row r="1552" spans="1:11">
      <c r="A1552">
        <v>70005</v>
      </c>
      <c r="B1552" s="46" t="str">
        <f t="shared" si="51"/>
        <v>BP.VM.00037-10137</v>
      </c>
      <c r="C1552">
        <f t="shared" si="52"/>
        <v>0</v>
      </c>
      <c r="D1552">
        <v>70005</v>
      </c>
      <c r="E1552">
        <f>_xlfn.XLOOKUP(J1552,macros!Y:Y,macros!R:R)</f>
        <v>170.25</v>
      </c>
      <c r="H1552">
        <f>_xlfn.XLOOKUP(J1552,macros!Y:Y,macros!U:U)</f>
        <v>0</v>
      </c>
      <c r="J1552" s="636" t="s">
        <v>709</v>
      </c>
      <c r="K1552">
        <v>10137</v>
      </c>
    </row>
    <row r="1553" spans="1:11">
      <c r="A1553">
        <v>70005</v>
      </c>
      <c r="B1553" s="46" t="str">
        <f t="shared" si="51"/>
        <v>BP.VM.00038-10137</v>
      </c>
      <c r="C1553">
        <f t="shared" si="52"/>
        <v>0</v>
      </c>
      <c r="D1553">
        <v>70005</v>
      </c>
      <c r="E1553">
        <f>_xlfn.XLOOKUP(J1553,macros!Y:Y,macros!R:R)</f>
        <v>168</v>
      </c>
      <c r="H1553">
        <f>_xlfn.XLOOKUP(J1553,macros!Y:Y,macros!U:U)</f>
        <v>0</v>
      </c>
      <c r="J1553" s="636" t="s">
        <v>710</v>
      </c>
      <c r="K1553">
        <v>10137</v>
      </c>
    </row>
    <row r="1554" spans="1:11">
      <c r="A1554">
        <v>70005</v>
      </c>
      <c r="B1554" s="46" t="str">
        <f t="shared" si="51"/>
        <v>BP.VM.00039-10137</v>
      </c>
      <c r="C1554">
        <f t="shared" si="52"/>
        <v>0</v>
      </c>
      <c r="D1554">
        <v>70005</v>
      </c>
      <c r="E1554">
        <f>_xlfn.XLOOKUP(J1554,macros!Y:Y,macros!R:R)</f>
        <v>196.5</v>
      </c>
      <c r="H1554">
        <f>_xlfn.XLOOKUP(J1554,macros!Y:Y,macros!U:U)</f>
        <v>0</v>
      </c>
      <c r="J1554" s="636" t="s">
        <v>711</v>
      </c>
      <c r="K1554">
        <v>10137</v>
      </c>
    </row>
    <row r="1555" spans="1:11">
      <c r="A1555">
        <v>70005</v>
      </c>
      <c r="B1555" s="46" t="str">
        <f t="shared" si="51"/>
        <v>BP.VM.00040-10137</v>
      </c>
      <c r="C1555">
        <f t="shared" si="52"/>
        <v>0</v>
      </c>
      <c r="D1555">
        <v>70005</v>
      </c>
      <c r="E1555">
        <f>_xlfn.XLOOKUP(J1555,macros!Y:Y,macros!R:R)</f>
        <v>219.5</v>
      </c>
      <c r="H1555">
        <f>_xlfn.XLOOKUP(J1555,macros!Y:Y,macros!U:U)</f>
        <v>0</v>
      </c>
      <c r="J1555" s="636" t="s">
        <v>712</v>
      </c>
      <c r="K1555">
        <v>10137</v>
      </c>
    </row>
    <row r="1556" spans="1:11">
      <c r="A1556">
        <v>70005</v>
      </c>
      <c r="B1556" s="46" t="str">
        <f t="shared" si="51"/>
        <v>BP.VM.00041-10137</v>
      </c>
      <c r="C1556">
        <f t="shared" si="52"/>
        <v>0</v>
      </c>
      <c r="D1556">
        <v>70005</v>
      </c>
      <c r="E1556">
        <f>_xlfn.XLOOKUP(J1556,macros!Y:Y,macros!R:R)</f>
        <v>170.25</v>
      </c>
      <c r="H1556">
        <f>_xlfn.XLOOKUP(J1556,macros!Y:Y,macros!U:U)</f>
        <v>0</v>
      </c>
      <c r="J1556" s="636" t="s">
        <v>713</v>
      </c>
      <c r="K1556">
        <v>10137</v>
      </c>
    </row>
    <row r="1557" spans="1:11">
      <c r="A1557">
        <v>70005</v>
      </c>
      <c r="B1557" s="46" t="str">
        <f t="shared" si="51"/>
        <v>BP.VM.00042-10137</v>
      </c>
      <c r="C1557">
        <f t="shared" si="52"/>
        <v>0</v>
      </c>
      <c r="D1557">
        <v>70005</v>
      </c>
      <c r="E1557">
        <f>_xlfn.XLOOKUP(J1557,macros!Y:Y,macros!R:R)</f>
        <v>180.75</v>
      </c>
      <c r="H1557">
        <f>_xlfn.XLOOKUP(J1557,macros!Y:Y,macros!U:U)</f>
        <v>0</v>
      </c>
      <c r="J1557" s="636" t="s">
        <v>714</v>
      </c>
      <c r="K1557">
        <v>10137</v>
      </c>
    </row>
    <row r="1558" spans="1:11">
      <c r="A1558">
        <v>70005</v>
      </c>
      <c r="B1558" s="46" t="str">
        <f t="shared" si="51"/>
        <v>BP.VM.00043-10137</v>
      </c>
      <c r="C1558">
        <f t="shared" si="52"/>
        <v>0</v>
      </c>
      <c r="D1558">
        <v>70005</v>
      </c>
      <c r="E1558">
        <f>_xlfn.XLOOKUP(J1558,macros!Y:Y,macros!R:R)</f>
        <v>190.25</v>
      </c>
      <c r="H1558">
        <f>_xlfn.XLOOKUP(J1558,macros!Y:Y,macros!U:U)</f>
        <v>0</v>
      </c>
      <c r="J1558" s="636" t="s">
        <v>715</v>
      </c>
      <c r="K1558">
        <v>10137</v>
      </c>
    </row>
    <row r="1559" spans="1:11">
      <c r="A1559">
        <v>70005</v>
      </c>
      <c r="B1559" s="46" t="str">
        <f t="shared" si="51"/>
        <v>BP.VM.00044-10137</v>
      </c>
      <c r="C1559">
        <f t="shared" si="52"/>
        <v>0</v>
      </c>
      <c r="D1559">
        <v>70005</v>
      </c>
      <c r="E1559">
        <f>_xlfn.XLOOKUP(J1559,macros!Y:Y,macros!R:R)</f>
        <v>200.75</v>
      </c>
      <c r="H1559">
        <f>_xlfn.XLOOKUP(J1559,macros!Y:Y,macros!U:U)</f>
        <v>0</v>
      </c>
      <c r="J1559" s="636" t="s">
        <v>716</v>
      </c>
      <c r="K1559">
        <v>10137</v>
      </c>
    </row>
    <row r="1560" spans="1:11">
      <c r="A1560">
        <v>70005</v>
      </c>
      <c r="B1560" s="46" t="str">
        <f t="shared" si="51"/>
        <v>BP.VM.00045-10083</v>
      </c>
      <c r="C1560">
        <f t="shared" si="52"/>
        <v>0</v>
      </c>
      <c r="D1560">
        <v>70005</v>
      </c>
      <c r="E1560">
        <f>_xlfn.XLOOKUP(J1560,macros!Y:Y,macros!R:R)</f>
        <v>192.25</v>
      </c>
      <c r="H1560">
        <f>_xlfn.XLOOKUP(J1560,macros!Y:Y,macros!U:U)</f>
        <v>0</v>
      </c>
      <c r="J1560" s="636" t="s">
        <v>625</v>
      </c>
      <c r="K1560">
        <v>10083</v>
      </c>
    </row>
    <row r="1561" spans="1:11">
      <c r="A1561">
        <v>70005</v>
      </c>
      <c r="B1561" s="46" t="str">
        <f t="shared" si="51"/>
        <v>BP.VM.00046-10083</v>
      </c>
      <c r="C1561">
        <f t="shared" si="52"/>
        <v>0</v>
      </c>
      <c r="D1561">
        <v>70005</v>
      </c>
      <c r="E1561">
        <f>_xlfn.XLOOKUP(J1561,macros!Y:Y,macros!R:R)</f>
        <v>195.5</v>
      </c>
      <c r="H1561">
        <f>_xlfn.XLOOKUP(J1561,macros!Y:Y,macros!U:U)</f>
        <v>0</v>
      </c>
      <c r="J1561" s="636" t="s">
        <v>627</v>
      </c>
      <c r="K1561">
        <v>10083</v>
      </c>
    </row>
    <row r="1562" spans="1:11">
      <c r="A1562">
        <v>70005</v>
      </c>
      <c r="B1562" s="46" t="str">
        <f t="shared" si="51"/>
        <v>BP.VM.00047-10083</v>
      </c>
      <c r="C1562">
        <f t="shared" si="52"/>
        <v>0</v>
      </c>
      <c r="D1562">
        <v>70005</v>
      </c>
      <c r="E1562">
        <f>_xlfn.XLOOKUP(J1562,macros!Y:Y,macros!R:R)</f>
        <v>131.25</v>
      </c>
      <c r="H1562">
        <f>_xlfn.XLOOKUP(J1562,macros!Y:Y,macros!U:U)</f>
        <v>0</v>
      </c>
      <c r="J1562" s="636" t="s">
        <v>629</v>
      </c>
      <c r="K1562">
        <v>10083</v>
      </c>
    </row>
    <row r="1563" spans="1:11">
      <c r="A1563">
        <v>70005</v>
      </c>
      <c r="B1563" s="46" t="str">
        <f t="shared" si="51"/>
        <v>BP.VM.00048-10083</v>
      </c>
      <c r="C1563">
        <f t="shared" si="52"/>
        <v>0</v>
      </c>
      <c r="D1563">
        <v>70005</v>
      </c>
      <c r="E1563">
        <f>_xlfn.XLOOKUP(J1563,macros!Y:Y,macros!R:R)</f>
        <v>129.25</v>
      </c>
      <c r="H1563">
        <f>_xlfn.XLOOKUP(J1563,macros!Y:Y,macros!U:U)</f>
        <v>0</v>
      </c>
      <c r="J1563" s="636" t="s">
        <v>631</v>
      </c>
      <c r="K1563">
        <v>10083</v>
      </c>
    </row>
    <row r="1564" spans="1:11">
      <c r="A1564">
        <v>70005</v>
      </c>
      <c r="B1564" s="46" t="str">
        <f t="shared" si="51"/>
        <v>BP.VM.00049-10083</v>
      </c>
      <c r="C1564">
        <f t="shared" si="52"/>
        <v>0</v>
      </c>
      <c r="D1564">
        <v>70005</v>
      </c>
      <c r="E1564">
        <f>_xlfn.XLOOKUP(J1564,macros!Y:Y,macros!R:R)</f>
        <v>131.25</v>
      </c>
      <c r="H1564">
        <f>_xlfn.XLOOKUP(J1564,macros!Y:Y,macros!U:U)</f>
        <v>0</v>
      </c>
      <c r="J1564" s="636" t="s">
        <v>633</v>
      </c>
      <c r="K1564">
        <v>10083</v>
      </c>
    </row>
    <row r="1565" spans="1:11">
      <c r="A1565">
        <v>70005</v>
      </c>
      <c r="B1565" s="46" t="str">
        <f t="shared" si="51"/>
        <v>BP.VM.00050-10083</v>
      </c>
      <c r="C1565">
        <f t="shared" si="52"/>
        <v>0</v>
      </c>
      <c r="D1565">
        <v>70005</v>
      </c>
      <c r="E1565">
        <f>_xlfn.XLOOKUP(J1565,macros!Y:Y,macros!R:R)</f>
        <v>129.25</v>
      </c>
      <c r="H1565">
        <f>_xlfn.XLOOKUP(J1565,macros!Y:Y,macros!U:U)</f>
        <v>0</v>
      </c>
      <c r="J1565" s="636" t="s">
        <v>635</v>
      </c>
      <c r="K1565">
        <v>10083</v>
      </c>
    </row>
    <row r="1566" spans="1:11">
      <c r="A1566">
        <v>70005</v>
      </c>
      <c r="B1566" s="46" t="str">
        <f t="shared" si="51"/>
        <v>BP.VM.00051-10083</v>
      </c>
      <c r="C1566">
        <f t="shared" si="52"/>
        <v>0</v>
      </c>
      <c r="D1566">
        <v>70005</v>
      </c>
      <c r="E1566">
        <f>_xlfn.XLOOKUP(J1566,macros!Y:Y,macros!R:R)</f>
        <v>123</v>
      </c>
      <c r="H1566">
        <f>_xlfn.XLOOKUP(J1566,macros!Y:Y,macros!U:U)</f>
        <v>0</v>
      </c>
      <c r="J1566" s="636" t="s">
        <v>637</v>
      </c>
      <c r="K1566">
        <v>10083</v>
      </c>
    </row>
    <row r="1567" spans="1:11">
      <c r="A1567">
        <v>70005</v>
      </c>
      <c r="B1567" s="46" t="str">
        <f t="shared" si="51"/>
        <v>BP.VM.00052-10083</v>
      </c>
      <c r="C1567">
        <f t="shared" si="52"/>
        <v>0</v>
      </c>
      <c r="D1567">
        <v>70005</v>
      </c>
      <c r="E1567">
        <f>_xlfn.XLOOKUP(J1567,macros!Y:Y,macros!R:R)</f>
        <v>131.25</v>
      </c>
      <c r="H1567">
        <f>_xlfn.XLOOKUP(J1567,macros!Y:Y,macros!U:U)</f>
        <v>0</v>
      </c>
      <c r="J1567" s="636" t="s">
        <v>639</v>
      </c>
      <c r="K1567">
        <v>10083</v>
      </c>
    </row>
    <row r="1568" spans="1:11">
      <c r="A1568">
        <v>70005</v>
      </c>
      <c r="B1568" s="46" t="str">
        <f t="shared" si="51"/>
        <v>BP.VM.00053-10137</v>
      </c>
      <c r="C1568">
        <f t="shared" si="52"/>
        <v>0</v>
      </c>
      <c r="D1568">
        <v>70005</v>
      </c>
      <c r="E1568">
        <f>_xlfn.XLOOKUP(J1568,macros!Y:Y,macros!R:R)</f>
        <v>261.5</v>
      </c>
      <c r="H1568">
        <f>_xlfn.XLOOKUP(J1568,macros!Y:Y,macros!U:U)</f>
        <v>0</v>
      </c>
      <c r="J1568" s="636" t="s">
        <v>641</v>
      </c>
      <c r="K1568">
        <v>10137</v>
      </c>
    </row>
    <row r="1569" spans="1:11">
      <c r="A1569">
        <v>70005</v>
      </c>
      <c r="B1569" s="46" t="str">
        <f t="shared" si="51"/>
        <v>BP.VM.00054-10137</v>
      </c>
      <c r="C1569">
        <f t="shared" si="52"/>
        <v>0</v>
      </c>
      <c r="D1569">
        <v>70005</v>
      </c>
      <c r="E1569">
        <f>_xlfn.XLOOKUP(J1569,macros!Y:Y,macros!R:R)</f>
        <v>265.75</v>
      </c>
      <c r="H1569">
        <f>_xlfn.XLOOKUP(J1569,macros!Y:Y,macros!U:U)</f>
        <v>0</v>
      </c>
      <c r="J1569" s="636" t="s">
        <v>642</v>
      </c>
      <c r="K1569">
        <v>10137</v>
      </c>
    </row>
    <row r="1570" spans="1:11">
      <c r="A1570">
        <v>70005</v>
      </c>
      <c r="B1570" s="46" t="str">
        <f t="shared" si="51"/>
        <v>BP.VM.00055-10137</v>
      </c>
      <c r="C1570">
        <f t="shared" si="52"/>
        <v>0</v>
      </c>
      <c r="D1570">
        <v>70005</v>
      </c>
      <c r="E1570">
        <f>_xlfn.XLOOKUP(J1570,macros!Y:Y,macros!R:R)</f>
        <v>165</v>
      </c>
      <c r="H1570">
        <f>_xlfn.XLOOKUP(J1570,macros!Y:Y,macros!U:U)</f>
        <v>0</v>
      </c>
      <c r="J1570" s="636" t="s">
        <v>643</v>
      </c>
      <c r="K1570">
        <v>10137</v>
      </c>
    </row>
    <row r="1571" spans="1:11">
      <c r="A1571">
        <v>70005</v>
      </c>
      <c r="B1571" s="46" t="str">
        <f t="shared" si="51"/>
        <v>BP.VM.00056-10137</v>
      </c>
      <c r="C1571">
        <f t="shared" si="52"/>
        <v>0</v>
      </c>
      <c r="D1571">
        <v>70005</v>
      </c>
      <c r="E1571">
        <f>_xlfn.XLOOKUP(J1571,macros!Y:Y,macros!R:R)</f>
        <v>160.75</v>
      </c>
      <c r="H1571">
        <f>_xlfn.XLOOKUP(J1571,macros!Y:Y,macros!U:U)</f>
        <v>0</v>
      </c>
      <c r="J1571" s="636" t="s">
        <v>644</v>
      </c>
      <c r="K1571">
        <v>10137</v>
      </c>
    </row>
    <row r="1572" spans="1:11">
      <c r="A1572">
        <v>70005</v>
      </c>
      <c r="B1572" s="46" t="str">
        <f t="shared" si="51"/>
        <v>BP.VM.00057-10137</v>
      </c>
      <c r="C1572">
        <f t="shared" si="52"/>
        <v>0</v>
      </c>
      <c r="D1572">
        <v>70005</v>
      </c>
      <c r="E1572">
        <f>_xlfn.XLOOKUP(J1572,macros!Y:Y,macros!R:R)</f>
        <v>164</v>
      </c>
      <c r="H1572">
        <f>_xlfn.XLOOKUP(J1572,macros!Y:Y,macros!U:U)</f>
        <v>0</v>
      </c>
      <c r="J1572" s="636" t="s">
        <v>645</v>
      </c>
      <c r="K1572">
        <v>10137</v>
      </c>
    </row>
    <row r="1573" spans="1:11">
      <c r="A1573">
        <v>70005</v>
      </c>
      <c r="B1573" s="46" t="str">
        <f t="shared" si="51"/>
        <v>BP.VM.00058-10137</v>
      </c>
      <c r="C1573">
        <f t="shared" si="52"/>
        <v>0</v>
      </c>
      <c r="D1573">
        <v>70005</v>
      </c>
      <c r="E1573">
        <f>_xlfn.XLOOKUP(J1573,macros!Y:Y,macros!R:R)</f>
        <v>159.75</v>
      </c>
      <c r="H1573">
        <f>_xlfn.XLOOKUP(J1573,macros!Y:Y,macros!U:U)</f>
        <v>0</v>
      </c>
      <c r="J1573" s="636" t="s">
        <v>646</v>
      </c>
      <c r="K1573">
        <v>10137</v>
      </c>
    </row>
    <row r="1574" spans="1:11">
      <c r="A1574">
        <v>70005</v>
      </c>
      <c r="B1574" s="46" t="str">
        <f t="shared" si="51"/>
        <v>BP.VM.00059-10137</v>
      </c>
      <c r="C1574">
        <f t="shared" si="52"/>
        <v>0</v>
      </c>
      <c r="D1574">
        <v>70005</v>
      </c>
      <c r="E1574">
        <f>_xlfn.XLOOKUP(J1574,macros!Y:Y,macros!R:R)</f>
        <v>150.25</v>
      </c>
      <c r="H1574">
        <f>_xlfn.XLOOKUP(J1574,macros!Y:Y,macros!U:U)</f>
        <v>0</v>
      </c>
      <c r="J1574" s="636" t="s">
        <v>647</v>
      </c>
      <c r="K1574">
        <v>10137</v>
      </c>
    </row>
    <row r="1575" spans="1:11">
      <c r="A1575">
        <v>70005</v>
      </c>
      <c r="B1575" s="46" t="str">
        <f t="shared" si="51"/>
        <v>BP.VM.00060-10137</v>
      </c>
      <c r="C1575">
        <f t="shared" si="52"/>
        <v>0</v>
      </c>
      <c r="D1575">
        <v>70005</v>
      </c>
      <c r="E1575">
        <f>_xlfn.XLOOKUP(J1575,macros!Y:Y,macros!R:R)</f>
        <v>165</v>
      </c>
      <c r="H1575">
        <f>_xlfn.XLOOKUP(J1575,macros!Y:Y,macros!U:U)</f>
        <v>0</v>
      </c>
      <c r="J1575" s="636" t="s">
        <v>648</v>
      </c>
      <c r="K1575">
        <v>10137</v>
      </c>
    </row>
    <row r="1576" spans="1:11">
      <c r="A1576">
        <v>70005</v>
      </c>
      <c r="B1576" s="46" t="str">
        <f t="shared" si="51"/>
        <v>BP.VM.00061-10083</v>
      </c>
      <c r="C1576">
        <f t="shared" si="52"/>
        <v>0</v>
      </c>
      <c r="D1576">
        <v>70005</v>
      </c>
      <c r="E1576">
        <f>_xlfn.XLOOKUP(J1576,macros!Y:Y,macros!R:R)</f>
        <v>332</v>
      </c>
      <c r="H1576">
        <f>_xlfn.XLOOKUP(J1576,macros!Y:Y,macros!U:U)</f>
        <v>0</v>
      </c>
      <c r="J1576" s="636" t="s">
        <v>507</v>
      </c>
      <c r="K1576">
        <v>10083</v>
      </c>
    </row>
    <row r="1577" spans="1:11">
      <c r="A1577">
        <v>70005</v>
      </c>
      <c r="B1577" s="46" t="str">
        <f t="shared" si="51"/>
        <v>BP.VM.00062-10083</v>
      </c>
      <c r="C1577">
        <f t="shared" si="52"/>
        <v>0</v>
      </c>
      <c r="D1577">
        <v>70005</v>
      </c>
      <c r="E1577">
        <f>_xlfn.XLOOKUP(J1577,macros!Y:Y,macros!R:R)</f>
        <v>266.75</v>
      </c>
      <c r="H1577">
        <f>_xlfn.XLOOKUP(J1577,macros!Y:Y,macros!U:U)</f>
        <v>0</v>
      </c>
      <c r="J1577" s="636" t="s">
        <v>510</v>
      </c>
      <c r="K1577">
        <v>10083</v>
      </c>
    </row>
    <row r="1578" spans="1:11">
      <c r="A1578">
        <v>70005</v>
      </c>
      <c r="B1578" s="46" t="str">
        <f t="shared" si="51"/>
        <v>BP.VM.00063-10083</v>
      </c>
      <c r="C1578">
        <f t="shared" si="52"/>
        <v>0</v>
      </c>
      <c r="D1578">
        <v>70005</v>
      </c>
      <c r="E1578">
        <f>_xlfn.XLOOKUP(J1578,macros!Y:Y,macros!R:R)</f>
        <v>225.75</v>
      </c>
      <c r="H1578">
        <f>_xlfn.XLOOKUP(J1578,macros!Y:Y,macros!U:U)</f>
        <v>0</v>
      </c>
      <c r="J1578" s="636" t="s">
        <v>513</v>
      </c>
      <c r="K1578">
        <v>10083</v>
      </c>
    </row>
    <row r="1579" spans="1:11">
      <c r="A1579">
        <v>70005</v>
      </c>
      <c r="B1579" s="46" t="str">
        <f t="shared" si="51"/>
        <v>BP.VM.00064-10083</v>
      </c>
      <c r="C1579">
        <f t="shared" si="52"/>
        <v>0</v>
      </c>
      <c r="D1579">
        <v>70005</v>
      </c>
      <c r="E1579">
        <f>_xlfn.XLOOKUP(J1579,macros!Y:Y,macros!R:R)</f>
        <v>207</v>
      </c>
      <c r="H1579">
        <f>_xlfn.XLOOKUP(J1579,macros!Y:Y,macros!U:U)</f>
        <v>0</v>
      </c>
      <c r="J1579" s="636" t="s">
        <v>516</v>
      </c>
      <c r="K1579">
        <v>10083</v>
      </c>
    </row>
    <row r="1580" spans="1:11">
      <c r="A1580">
        <v>70005</v>
      </c>
      <c r="B1580" s="46" t="str">
        <f t="shared" ref="B1580:B1643" si="53">J1580&amp;"-"&amp;K1580</f>
        <v>BP.VM.00065-10083</v>
      </c>
      <c r="C1580">
        <f t="shared" si="52"/>
        <v>0</v>
      </c>
      <c r="D1580">
        <v>70005</v>
      </c>
      <c r="E1580">
        <f>_xlfn.XLOOKUP(J1580,macros!Y:Y,macros!R:R)</f>
        <v>266.75</v>
      </c>
      <c r="H1580">
        <f>_xlfn.XLOOKUP(J1580,macros!Y:Y,macros!U:U)</f>
        <v>0</v>
      </c>
      <c r="J1580" s="636" t="s">
        <v>519</v>
      </c>
      <c r="K1580">
        <v>10083</v>
      </c>
    </row>
    <row r="1581" spans="1:11">
      <c r="A1581">
        <v>70005</v>
      </c>
      <c r="B1581" s="46" t="str">
        <f t="shared" si="53"/>
        <v>BP.VM.00066-10083</v>
      </c>
      <c r="C1581">
        <f t="shared" si="52"/>
        <v>0</v>
      </c>
      <c r="D1581">
        <v>70005</v>
      </c>
      <c r="E1581">
        <f>_xlfn.XLOOKUP(J1581,macros!Y:Y,macros!R:R)</f>
        <v>174.5</v>
      </c>
      <c r="H1581">
        <f>_xlfn.XLOOKUP(J1581,macros!Y:Y,macros!U:U)</f>
        <v>0</v>
      </c>
      <c r="J1581" s="636" t="s">
        <v>522</v>
      </c>
      <c r="K1581">
        <v>10083</v>
      </c>
    </row>
    <row r="1582" spans="1:11">
      <c r="A1582">
        <v>70005</v>
      </c>
      <c r="B1582" s="46" t="str">
        <f t="shared" si="53"/>
        <v>BP.VM.00067-10083</v>
      </c>
      <c r="C1582">
        <f t="shared" si="52"/>
        <v>0</v>
      </c>
      <c r="D1582">
        <v>70005</v>
      </c>
      <c r="E1582">
        <f>_xlfn.XLOOKUP(J1582,macros!Y:Y,macros!R:R)</f>
        <v>281.5</v>
      </c>
      <c r="H1582">
        <f>_xlfn.XLOOKUP(J1582,macros!Y:Y,macros!U:U)</f>
        <v>0</v>
      </c>
      <c r="J1582" s="636" t="s">
        <v>525</v>
      </c>
      <c r="K1582">
        <v>10083</v>
      </c>
    </row>
    <row r="1583" spans="1:11">
      <c r="A1583">
        <v>70005</v>
      </c>
      <c r="B1583" s="46" t="str">
        <f t="shared" si="53"/>
        <v>BP.VM.00068-10083</v>
      </c>
      <c r="C1583">
        <f t="shared" si="52"/>
        <v>0</v>
      </c>
      <c r="D1583">
        <v>70005</v>
      </c>
      <c r="E1583">
        <f>_xlfn.XLOOKUP(J1583,macros!Y:Y,macros!R:R)</f>
        <v>212.25</v>
      </c>
      <c r="H1583">
        <f>_xlfn.XLOOKUP(J1583,macros!Y:Y,macros!U:U)</f>
        <v>0</v>
      </c>
      <c r="J1583" s="636" t="s">
        <v>528</v>
      </c>
      <c r="K1583">
        <v>10083</v>
      </c>
    </row>
    <row r="1584" spans="1:11">
      <c r="A1584">
        <v>70005</v>
      </c>
      <c r="B1584" s="46" t="str">
        <f t="shared" si="53"/>
        <v>BP.VM.00069-10083</v>
      </c>
      <c r="C1584">
        <f t="shared" si="52"/>
        <v>0</v>
      </c>
      <c r="D1584">
        <v>70005</v>
      </c>
      <c r="E1584">
        <f>_xlfn.XLOOKUP(J1584,macros!Y:Y,macros!R:R)</f>
        <v>244.75</v>
      </c>
      <c r="H1584">
        <f>_xlfn.XLOOKUP(J1584,macros!Y:Y,macros!U:U)</f>
        <v>0</v>
      </c>
      <c r="J1584" s="636" t="s">
        <v>531</v>
      </c>
      <c r="K1584">
        <v>10083</v>
      </c>
    </row>
    <row r="1585" spans="1:11">
      <c r="A1585">
        <v>70005</v>
      </c>
      <c r="B1585" s="46" t="str">
        <f t="shared" si="53"/>
        <v>BP.VM.00070-10083</v>
      </c>
      <c r="C1585">
        <f t="shared" si="52"/>
        <v>0</v>
      </c>
      <c r="D1585">
        <v>70005</v>
      </c>
      <c r="E1585">
        <f>_xlfn.XLOOKUP(J1585,macros!Y:Y,macros!R:R)</f>
        <v>241.5</v>
      </c>
      <c r="H1585">
        <f>_xlfn.XLOOKUP(J1585,macros!Y:Y,macros!U:U)</f>
        <v>0</v>
      </c>
      <c r="J1585" s="636" t="s">
        <v>534</v>
      </c>
      <c r="K1585">
        <v>10083</v>
      </c>
    </row>
    <row r="1586" spans="1:11">
      <c r="A1586">
        <v>70005</v>
      </c>
      <c r="B1586" s="46" t="str">
        <f t="shared" si="53"/>
        <v>BP.VM.00071-10083</v>
      </c>
      <c r="C1586">
        <f t="shared" si="52"/>
        <v>0</v>
      </c>
      <c r="D1586">
        <v>70005</v>
      </c>
      <c r="E1586">
        <f>_xlfn.XLOOKUP(J1586,macros!Y:Y,macros!R:R)</f>
        <v>186</v>
      </c>
      <c r="H1586">
        <f>_xlfn.XLOOKUP(J1586,macros!Y:Y,macros!U:U)</f>
        <v>0</v>
      </c>
      <c r="J1586" s="636" t="s">
        <v>537</v>
      </c>
      <c r="K1586">
        <v>10083</v>
      </c>
    </row>
    <row r="1587" spans="1:11">
      <c r="A1587">
        <v>70005</v>
      </c>
      <c r="B1587" s="46" t="str">
        <f t="shared" si="53"/>
        <v>BP.VM.00072-10083</v>
      </c>
      <c r="C1587">
        <f t="shared" si="52"/>
        <v>0</v>
      </c>
      <c r="D1587">
        <v>70005</v>
      </c>
      <c r="E1587">
        <f>_xlfn.XLOOKUP(J1587,macros!Y:Y,macros!R:R)</f>
        <v>162.75</v>
      </c>
      <c r="H1587">
        <f>_xlfn.XLOOKUP(J1587,macros!Y:Y,macros!U:U)</f>
        <v>0</v>
      </c>
      <c r="J1587" s="636" t="s">
        <v>540</v>
      </c>
      <c r="K1587">
        <v>10083</v>
      </c>
    </row>
    <row r="1588" spans="1:11">
      <c r="A1588">
        <v>70005</v>
      </c>
      <c r="B1588" s="46" t="str">
        <f t="shared" si="53"/>
        <v>BP.VM.00073-10083</v>
      </c>
      <c r="C1588">
        <f t="shared" si="52"/>
        <v>0</v>
      </c>
      <c r="D1588">
        <v>70005</v>
      </c>
      <c r="E1588">
        <f>_xlfn.XLOOKUP(J1588,macros!Y:Y,macros!R:R)</f>
        <v>157.5</v>
      </c>
      <c r="H1588">
        <f>_xlfn.XLOOKUP(J1588,macros!Y:Y,macros!U:U)</f>
        <v>0</v>
      </c>
      <c r="J1588" s="636" t="s">
        <v>543</v>
      </c>
      <c r="K1588">
        <v>10083</v>
      </c>
    </row>
    <row r="1589" spans="1:11">
      <c r="A1589">
        <v>70005</v>
      </c>
      <c r="B1589" s="46" t="str">
        <f t="shared" si="53"/>
        <v>BP.VM.00074-10083</v>
      </c>
      <c r="C1589">
        <f t="shared" si="52"/>
        <v>0</v>
      </c>
      <c r="D1589">
        <v>70005</v>
      </c>
      <c r="E1589">
        <f>_xlfn.XLOOKUP(J1589,macros!Y:Y,macros!R:R)</f>
        <v>283.5</v>
      </c>
      <c r="H1589">
        <f>_xlfn.XLOOKUP(J1589,macros!Y:Y,macros!U:U)</f>
        <v>0</v>
      </c>
      <c r="J1589" s="636" t="s">
        <v>546</v>
      </c>
      <c r="K1589">
        <v>10083</v>
      </c>
    </row>
    <row r="1590" spans="1:11">
      <c r="A1590">
        <v>70005</v>
      </c>
      <c r="B1590" s="46" t="str">
        <f t="shared" si="53"/>
        <v>BP.VM.00075-10083</v>
      </c>
      <c r="C1590">
        <f t="shared" si="52"/>
        <v>0</v>
      </c>
      <c r="D1590">
        <v>70005</v>
      </c>
      <c r="E1590">
        <f>_xlfn.XLOOKUP(J1590,macros!Y:Y,macros!R:R)</f>
        <v>244.75</v>
      </c>
      <c r="H1590">
        <f>_xlfn.XLOOKUP(J1590,macros!Y:Y,macros!U:U)</f>
        <v>0</v>
      </c>
      <c r="J1590" s="636" t="s">
        <v>549</v>
      </c>
      <c r="K1590">
        <v>10083</v>
      </c>
    </row>
    <row r="1591" spans="1:11">
      <c r="A1591">
        <v>70005</v>
      </c>
      <c r="B1591" s="46" t="str">
        <f t="shared" si="53"/>
        <v>BP.VM.00076-10083</v>
      </c>
      <c r="C1591">
        <f t="shared" si="52"/>
        <v>0</v>
      </c>
      <c r="D1591">
        <v>70005</v>
      </c>
      <c r="E1591">
        <f>_xlfn.XLOOKUP(J1591,macros!Y:Y,macros!R:R)</f>
        <v>248</v>
      </c>
      <c r="H1591">
        <f>_xlfn.XLOOKUP(J1591,macros!Y:Y,macros!U:U)</f>
        <v>0</v>
      </c>
      <c r="J1591" s="636" t="s">
        <v>552</v>
      </c>
      <c r="K1591">
        <v>10083</v>
      </c>
    </row>
    <row r="1592" spans="1:11">
      <c r="A1592">
        <v>70005</v>
      </c>
      <c r="B1592" s="46" t="str">
        <f t="shared" si="53"/>
        <v>BP.VM.00077-10083</v>
      </c>
      <c r="C1592">
        <f t="shared" si="52"/>
        <v>0</v>
      </c>
      <c r="D1592">
        <v>70005</v>
      </c>
      <c r="E1592">
        <f>_xlfn.XLOOKUP(J1592,macros!Y:Y,macros!R:R)</f>
        <v>230</v>
      </c>
      <c r="H1592">
        <f>_xlfn.XLOOKUP(J1592,macros!Y:Y,macros!U:U)</f>
        <v>0</v>
      </c>
      <c r="J1592" s="636" t="s">
        <v>555</v>
      </c>
      <c r="K1592">
        <v>10083</v>
      </c>
    </row>
    <row r="1593" spans="1:11">
      <c r="A1593">
        <v>70005</v>
      </c>
      <c r="B1593" s="46" t="str">
        <f t="shared" si="53"/>
        <v>BP.VM.00079-10083</v>
      </c>
      <c r="C1593">
        <f t="shared" si="52"/>
        <v>0</v>
      </c>
      <c r="D1593">
        <v>70005</v>
      </c>
      <c r="E1593">
        <f>_xlfn.XLOOKUP(J1593,macros!Y:Y,macros!R:R)</f>
        <v>199.5</v>
      </c>
      <c r="H1593">
        <f>_xlfn.XLOOKUP(J1593,macros!Y:Y,macros!U:U)</f>
        <v>0</v>
      </c>
      <c r="J1593" s="636" t="s">
        <v>557</v>
      </c>
      <c r="K1593">
        <v>10083</v>
      </c>
    </row>
    <row r="1594" spans="1:11">
      <c r="A1594">
        <v>70005</v>
      </c>
      <c r="B1594" s="46" t="str">
        <f t="shared" si="53"/>
        <v>BP.VM.00080-10083</v>
      </c>
      <c r="C1594">
        <f t="shared" si="52"/>
        <v>0</v>
      </c>
      <c r="D1594">
        <v>70005</v>
      </c>
      <c r="E1594">
        <f>_xlfn.XLOOKUP(J1594,macros!Y:Y,macros!R:R)</f>
        <v>161.75</v>
      </c>
      <c r="H1594">
        <f>_xlfn.XLOOKUP(J1594,macros!Y:Y,macros!U:U)</f>
        <v>0</v>
      </c>
      <c r="J1594" s="636" t="s">
        <v>560</v>
      </c>
      <c r="K1594">
        <v>10083</v>
      </c>
    </row>
    <row r="1595" spans="1:11">
      <c r="A1595">
        <v>70005</v>
      </c>
      <c r="B1595" s="46" t="str">
        <f t="shared" si="53"/>
        <v>BP.VM.00081-10083</v>
      </c>
      <c r="C1595">
        <f t="shared" si="52"/>
        <v>0</v>
      </c>
      <c r="D1595">
        <v>70005</v>
      </c>
      <c r="E1595">
        <f>_xlfn.XLOOKUP(J1595,macros!Y:Y,macros!R:R)</f>
        <v>154.5</v>
      </c>
      <c r="H1595">
        <f>_xlfn.XLOOKUP(J1595,macros!Y:Y,macros!U:U)</f>
        <v>0</v>
      </c>
      <c r="J1595" s="636" t="s">
        <v>563</v>
      </c>
      <c r="K1595">
        <v>10083</v>
      </c>
    </row>
    <row r="1596" spans="1:11">
      <c r="A1596">
        <v>70005</v>
      </c>
      <c r="B1596" s="46" t="str">
        <f t="shared" si="53"/>
        <v>BP.VM.00082-10083</v>
      </c>
      <c r="C1596">
        <f t="shared" si="52"/>
        <v>0</v>
      </c>
      <c r="D1596">
        <v>70005</v>
      </c>
      <c r="E1596">
        <f>_xlfn.XLOOKUP(J1596,macros!Y:Y,macros!R:R)</f>
        <v>160.75</v>
      </c>
      <c r="H1596">
        <f>_xlfn.XLOOKUP(J1596,macros!Y:Y,macros!U:U)</f>
        <v>0</v>
      </c>
      <c r="J1596" s="636" t="s">
        <v>566</v>
      </c>
      <c r="K1596">
        <v>10083</v>
      </c>
    </row>
    <row r="1597" spans="1:11">
      <c r="A1597">
        <v>70005</v>
      </c>
      <c r="B1597" s="46" t="str">
        <f t="shared" si="53"/>
        <v>BP.VM.00083-10083</v>
      </c>
      <c r="C1597">
        <f t="shared" si="52"/>
        <v>0</v>
      </c>
      <c r="D1597">
        <v>70005</v>
      </c>
      <c r="E1597">
        <f>_xlfn.XLOOKUP(J1597,macros!Y:Y,macros!R:R)</f>
        <v>155.5</v>
      </c>
      <c r="H1597">
        <f>_xlfn.XLOOKUP(J1597,macros!Y:Y,macros!U:U)</f>
        <v>0</v>
      </c>
      <c r="J1597" s="636" t="s">
        <v>568</v>
      </c>
      <c r="K1597">
        <v>10083</v>
      </c>
    </row>
    <row r="1598" spans="1:11">
      <c r="A1598">
        <v>70005</v>
      </c>
      <c r="B1598" s="46" t="str">
        <f t="shared" si="53"/>
        <v>BP.VM.00084-10083</v>
      </c>
      <c r="C1598">
        <f t="shared" si="52"/>
        <v>0</v>
      </c>
      <c r="D1598">
        <v>70005</v>
      </c>
      <c r="E1598">
        <f>_xlfn.XLOOKUP(J1598,macros!Y:Y,macros!R:R)</f>
        <v>149.25</v>
      </c>
      <c r="H1598">
        <f>_xlfn.XLOOKUP(J1598,macros!Y:Y,macros!U:U)</f>
        <v>0</v>
      </c>
      <c r="J1598" s="636" t="s">
        <v>571</v>
      </c>
      <c r="K1598">
        <v>10083</v>
      </c>
    </row>
    <row r="1599" spans="1:11">
      <c r="A1599">
        <v>70005</v>
      </c>
      <c r="B1599" s="46" t="str">
        <f t="shared" si="53"/>
        <v>BP.VM.00085-10083</v>
      </c>
      <c r="C1599">
        <f t="shared" si="52"/>
        <v>0</v>
      </c>
      <c r="D1599">
        <v>70005</v>
      </c>
      <c r="E1599">
        <f>_xlfn.XLOOKUP(J1599,macros!Y:Y,macros!R:R)</f>
        <v>151.25</v>
      </c>
      <c r="H1599">
        <f>_xlfn.XLOOKUP(J1599,macros!Y:Y,macros!U:U)</f>
        <v>0</v>
      </c>
      <c r="J1599" s="636" t="s">
        <v>573</v>
      </c>
      <c r="K1599">
        <v>10083</v>
      </c>
    </row>
    <row r="1600" spans="1:11">
      <c r="A1600">
        <v>70005</v>
      </c>
      <c r="B1600" s="46" t="str">
        <f t="shared" si="53"/>
        <v>BP.VM.00086-10083</v>
      </c>
      <c r="C1600">
        <f t="shared" si="52"/>
        <v>0</v>
      </c>
      <c r="D1600">
        <v>70005</v>
      </c>
      <c r="E1600">
        <f>_xlfn.XLOOKUP(J1600,macros!Y:Y,macros!R:R)</f>
        <v>133.5</v>
      </c>
      <c r="H1600">
        <f>_xlfn.XLOOKUP(J1600,macros!Y:Y,macros!U:U)</f>
        <v>0</v>
      </c>
      <c r="J1600" s="636" t="s">
        <v>575</v>
      </c>
      <c r="K1600">
        <v>10083</v>
      </c>
    </row>
    <row r="1601" spans="1:11">
      <c r="A1601">
        <v>70005</v>
      </c>
      <c r="B1601" s="46" t="str">
        <f t="shared" si="53"/>
        <v>BP.VM.00087-10083</v>
      </c>
      <c r="C1601">
        <f t="shared" si="52"/>
        <v>0</v>
      </c>
      <c r="D1601">
        <v>70005</v>
      </c>
      <c r="E1601">
        <f>_xlfn.XLOOKUP(J1601,macros!Y:Y,macros!R:R)</f>
        <v>125</v>
      </c>
      <c r="H1601">
        <f>_xlfn.XLOOKUP(J1601,macros!Y:Y,macros!U:U)</f>
        <v>0</v>
      </c>
      <c r="J1601" s="636" t="s">
        <v>578</v>
      </c>
      <c r="K1601">
        <v>10083</v>
      </c>
    </row>
    <row r="1602" spans="1:11">
      <c r="A1602">
        <v>70005</v>
      </c>
      <c r="B1602" s="46" t="str">
        <f t="shared" si="53"/>
        <v>BP.VM.00088-10083</v>
      </c>
      <c r="C1602">
        <f t="shared" ref="C1602:C1665" si="54">SUM(G1602:H1602)</f>
        <v>0</v>
      </c>
      <c r="D1602">
        <v>70005</v>
      </c>
      <c r="E1602">
        <f>_xlfn.XLOOKUP(J1602,macros!Y:Y,macros!R:R)</f>
        <v>126</v>
      </c>
      <c r="H1602">
        <f>_xlfn.XLOOKUP(J1602,macros!Y:Y,macros!U:U)</f>
        <v>0</v>
      </c>
      <c r="J1602" s="636" t="s">
        <v>581</v>
      </c>
      <c r="K1602">
        <v>10083</v>
      </c>
    </row>
    <row r="1603" spans="1:11">
      <c r="A1603">
        <v>70005</v>
      </c>
      <c r="B1603" s="46" t="str">
        <f t="shared" si="53"/>
        <v>BP.VM.00089-10083</v>
      </c>
      <c r="C1603">
        <f t="shared" si="54"/>
        <v>0</v>
      </c>
      <c r="D1603">
        <v>70005</v>
      </c>
      <c r="E1603">
        <f>_xlfn.XLOOKUP(J1603,macros!Y:Y,macros!R:R)</f>
        <v>162.75</v>
      </c>
      <c r="H1603">
        <f>_xlfn.XLOOKUP(J1603,macros!Y:Y,macros!U:U)</f>
        <v>0</v>
      </c>
      <c r="J1603" s="636" t="s">
        <v>583</v>
      </c>
      <c r="K1603">
        <v>10083</v>
      </c>
    </row>
    <row r="1604" spans="1:11">
      <c r="A1604">
        <v>70005</v>
      </c>
      <c r="B1604" s="46" t="str">
        <f t="shared" si="53"/>
        <v>BP.VM.00091-10083</v>
      </c>
      <c r="C1604">
        <f t="shared" si="54"/>
        <v>0</v>
      </c>
      <c r="D1604">
        <v>70005</v>
      </c>
      <c r="E1604">
        <f>_xlfn.XLOOKUP(J1604,macros!Y:Y,macros!R:R)</f>
        <v>167</v>
      </c>
      <c r="H1604">
        <f>_xlfn.XLOOKUP(J1604,macros!Y:Y,macros!U:U)</f>
        <v>0</v>
      </c>
      <c r="J1604" s="636" t="s">
        <v>586</v>
      </c>
      <c r="K1604">
        <v>10083</v>
      </c>
    </row>
    <row r="1605" spans="1:11">
      <c r="A1605">
        <v>70005</v>
      </c>
      <c r="B1605" s="46" t="str">
        <f t="shared" si="53"/>
        <v>BP.VM.00092-10137</v>
      </c>
      <c r="C1605">
        <f t="shared" si="54"/>
        <v>0</v>
      </c>
      <c r="D1605">
        <v>70005</v>
      </c>
      <c r="E1605">
        <f>_xlfn.XLOOKUP(J1605,macros!Y:Y,macros!R:R)</f>
        <v>472.5</v>
      </c>
      <c r="H1605">
        <f>_xlfn.XLOOKUP(J1605,macros!Y:Y,macros!U:U)</f>
        <v>0</v>
      </c>
      <c r="J1605" s="636" t="s">
        <v>589</v>
      </c>
      <c r="K1605">
        <v>10137</v>
      </c>
    </row>
    <row r="1606" spans="1:11">
      <c r="A1606">
        <v>70005</v>
      </c>
      <c r="B1606" s="46" t="str">
        <f t="shared" si="53"/>
        <v>BP.VM.00093-10137</v>
      </c>
      <c r="C1606">
        <f t="shared" si="54"/>
        <v>0</v>
      </c>
      <c r="D1606">
        <v>70005</v>
      </c>
      <c r="E1606">
        <f>_xlfn.XLOOKUP(J1606,macros!Y:Y,macros!R:R)</f>
        <v>364.5</v>
      </c>
      <c r="H1606">
        <f>_xlfn.XLOOKUP(J1606,macros!Y:Y,macros!U:U)</f>
        <v>0</v>
      </c>
      <c r="J1606" s="636" t="s">
        <v>590</v>
      </c>
      <c r="K1606">
        <v>10137</v>
      </c>
    </row>
    <row r="1607" spans="1:11">
      <c r="A1607">
        <v>70005</v>
      </c>
      <c r="B1607" s="46" t="str">
        <f t="shared" si="53"/>
        <v>BP.VM.00094-10137</v>
      </c>
      <c r="C1607">
        <f t="shared" si="54"/>
        <v>0</v>
      </c>
      <c r="D1607">
        <v>70005</v>
      </c>
      <c r="E1607">
        <f>_xlfn.XLOOKUP(J1607,macros!Y:Y,macros!R:R)</f>
        <v>296.25</v>
      </c>
      <c r="H1607">
        <f>_xlfn.XLOOKUP(J1607,macros!Y:Y,macros!U:U)</f>
        <v>0</v>
      </c>
      <c r="J1607" s="636" t="s">
        <v>591</v>
      </c>
      <c r="K1607">
        <v>10137</v>
      </c>
    </row>
    <row r="1608" spans="1:11">
      <c r="A1608">
        <v>70005</v>
      </c>
      <c r="B1608" s="46" t="str">
        <f t="shared" si="53"/>
        <v>BP.VM.00095-10137</v>
      </c>
      <c r="C1608">
        <f t="shared" si="54"/>
        <v>0</v>
      </c>
      <c r="D1608">
        <v>70005</v>
      </c>
      <c r="E1608">
        <f>_xlfn.XLOOKUP(J1608,macros!Y:Y,macros!R:R)</f>
        <v>262.5</v>
      </c>
      <c r="H1608">
        <f>_xlfn.XLOOKUP(J1608,macros!Y:Y,macros!U:U)</f>
        <v>0</v>
      </c>
      <c r="J1608" s="636" t="s">
        <v>592</v>
      </c>
      <c r="K1608">
        <v>10137</v>
      </c>
    </row>
    <row r="1609" spans="1:11">
      <c r="A1609">
        <v>70005</v>
      </c>
      <c r="B1609" s="46" t="str">
        <f t="shared" si="53"/>
        <v>BP.VM.00096-10137</v>
      </c>
      <c r="C1609">
        <f t="shared" si="54"/>
        <v>0</v>
      </c>
      <c r="D1609">
        <v>70005</v>
      </c>
      <c r="E1609">
        <f>_xlfn.XLOOKUP(J1609,macros!Y:Y,macros!R:R)</f>
        <v>364.5</v>
      </c>
      <c r="H1609">
        <f>_xlfn.XLOOKUP(J1609,macros!Y:Y,macros!U:U)</f>
        <v>0</v>
      </c>
      <c r="J1609" s="636" t="s">
        <v>593</v>
      </c>
      <c r="K1609">
        <v>10137</v>
      </c>
    </row>
    <row r="1610" spans="1:11">
      <c r="A1610">
        <v>70005</v>
      </c>
      <c r="B1610" s="46" t="str">
        <f t="shared" si="53"/>
        <v>BP.VM.00097-10137</v>
      </c>
      <c r="C1610">
        <f t="shared" si="54"/>
        <v>0</v>
      </c>
      <c r="D1610">
        <v>70005</v>
      </c>
      <c r="E1610">
        <f>_xlfn.XLOOKUP(J1610,macros!Y:Y,macros!R:R)</f>
        <v>212.25</v>
      </c>
      <c r="H1610">
        <f>_xlfn.XLOOKUP(J1610,macros!Y:Y,macros!U:U)</f>
        <v>0</v>
      </c>
      <c r="J1610" s="636" t="s">
        <v>594</v>
      </c>
      <c r="K1610">
        <v>10137</v>
      </c>
    </row>
    <row r="1611" spans="1:11">
      <c r="A1611">
        <v>70005</v>
      </c>
      <c r="B1611" s="46" t="str">
        <f t="shared" si="53"/>
        <v>BP.VM.00098-10137</v>
      </c>
      <c r="C1611">
        <f t="shared" si="54"/>
        <v>0</v>
      </c>
      <c r="D1611">
        <v>70005</v>
      </c>
      <c r="E1611">
        <f>_xlfn.XLOOKUP(J1611,macros!Y:Y,macros!R:R)</f>
        <v>385.5</v>
      </c>
      <c r="H1611">
        <f>_xlfn.XLOOKUP(J1611,macros!Y:Y,macros!U:U)</f>
        <v>0</v>
      </c>
      <c r="J1611" s="636" t="s">
        <v>595</v>
      </c>
      <c r="K1611">
        <v>10137</v>
      </c>
    </row>
    <row r="1612" spans="1:11">
      <c r="A1612">
        <v>70005</v>
      </c>
      <c r="B1612" s="46" t="str">
        <f t="shared" si="53"/>
        <v>BP.VM.00099-10137</v>
      </c>
      <c r="C1612">
        <f t="shared" si="54"/>
        <v>0</v>
      </c>
      <c r="D1612">
        <v>70005</v>
      </c>
      <c r="E1612">
        <f>_xlfn.XLOOKUP(J1612,macros!Y:Y,macros!R:R)</f>
        <v>280.5</v>
      </c>
      <c r="H1612">
        <f>_xlfn.XLOOKUP(J1612,macros!Y:Y,macros!U:U)</f>
        <v>0</v>
      </c>
      <c r="J1612" s="636" t="s">
        <v>596</v>
      </c>
      <c r="K1612">
        <v>10137</v>
      </c>
    </row>
    <row r="1613" spans="1:11">
      <c r="A1613">
        <v>70005</v>
      </c>
      <c r="B1613" s="46" t="str">
        <f t="shared" si="53"/>
        <v>BP.VM.00100-10137</v>
      </c>
      <c r="C1613">
        <f t="shared" si="54"/>
        <v>0</v>
      </c>
      <c r="D1613">
        <v>70005</v>
      </c>
      <c r="E1613">
        <f>_xlfn.XLOOKUP(J1613,macros!Y:Y,macros!R:R)</f>
        <v>322.5</v>
      </c>
      <c r="H1613">
        <f>_xlfn.XLOOKUP(J1613,macros!Y:Y,macros!U:U)</f>
        <v>0</v>
      </c>
      <c r="J1613" s="636" t="s">
        <v>597</v>
      </c>
      <c r="K1613">
        <v>10137</v>
      </c>
    </row>
    <row r="1614" spans="1:11">
      <c r="A1614">
        <v>70005</v>
      </c>
      <c r="B1614" s="46" t="str">
        <f t="shared" si="53"/>
        <v>BP.VM.00101-10137</v>
      </c>
      <c r="C1614">
        <f t="shared" si="54"/>
        <v>0</v>
      </c>
      <c r="D1614">
        <v>70005</v>
      </c>
      <c r="E1614">
        <f>_xlfn.XLOOKUP(J1614,macros!Y:Y,macros!R:R)</f>
        <v>315</v>
      </c>
      <c r="H1614">
        <f>_xlfn.XLOOKUP(J1614,macros!Y:Y,macros!U:U)</f>
        <v>0</v>
      </c>
      <c r="J1614" s="636" t="s">
        <v>598</v>
      </c>
      <c r="K1614">
        <v>10137</v>
      </c>
    </row>
    <row r="1615" spans="1:11">
      <c r="A1615">
        <v>70005</v>
      </c>
      <c r="B1615" s="46" t="str">
        <f t="shared" si="53"/>
        <v>BP.VM.00102-10137</v>
      </c>
      <c r="C1615">
        <f t="shared" si="54"/>
        <v>0</v>
      </c>
      <c r="D1615">
        <v>70005</v>
      </c>
      <c r="E1615">
        <f>_xlfn.XLOOKUP(J1615,macros!Y:Y,macros!R:R)</f>
        <v>229</v>
      </c>
      <c r="H1615">
        <f>_xlfn.XLOOKUP(J1615,macros!Y:Y,macros!U:U)</f>
        <v>0</v>
      </c>
      <c r="J1615" s="636" t="s">
        <v>599</v>
      </c>
      <c r="K1615">
        <v>10137</v>
      </c>
    </row>
    <row r="1616" spans="1:11">
      <c r="A1616">
        <v>70005</v>
      </c>
      <c r="B1616" s="46" t="str">
        <f t="shared" si="53"/>
        <v>BP.VM.00103-10137</v>
      </c>
      <c r="C1616">
        <f t="shared" si="54"/>
        <v>0</v>
      </c>
      <c r="D1616">
        <v>70005</v>
      </c>
      <c r="E1616">
        <f>_xlfn.XLOOKUP(J1616,macros!Y:Y,macros!R:R)</f>
        <v>204.75</v>
      </c>
      <c r="H1616">
        <f>_xlfn.XLOOKUP(J1616,macros!Y:Y,macros!U:U)</f>
        <v>0</v>
      </c>
      <c r="J1616" s="636" t="s">
        <v>600</v>
      </c>
      <c r="K1616">
        <v>10137</v>
      </c>
    </row>
    <row r="1617" spans="1:11">
      <c r="A1617">
        <v>70005</v>
      </c>
      <c r="B1617" s="46" t="str">
        <f t="shared" si="53"/>
        <v>BP.VM.00104-10137</v>
      </c>
      <c r="C1617">
        <f t="shared" si="54"/>
        <v>0</v>
      </c>
      <c r="D1617">
        <v>70005</v>
      </c>
      <c r="E1617">
        <f>_xlfn.XLOOKUP(J1617,macros!Y:Y,macros!R:R)</f>
        <v>194.25</v>
      </c>
      <c r="H1617">
        <f>_xlfn.XLOOKUP(J1617,macros!Y:Y,macros!U:U)</f>
        <v>0</v>
      </c>
      <c r="J1617" s="636" t="s">
        <v>601</v>
      </c>
      <c r="K1617">
        <v>10137</v>
      </c>
    </row>
    <row r="1618" spans="1:11">
      <c r="A1618">
        <v>70005</v>
      </c>
      <c r="B1618" s="46" t="str">
        <f t="shared" si="53"/>
        <v>BP.VM.00105-10137</v>
      </c>
      <c r="C1618">
        <f t="shared" si="54"/>
        <v>0</v>
      </c>
      <c r="D1618">
        <v>70005</v>
      </c>
      <c r="E1618">
        <f>_xlfn.XLOOKUP(J1618,macros!Y:Y,macros!R:R)</f>
        <v>386.5</v>
      </c>
      <c r="H1618">
        <f>_xlfn.XLOOKUP(J1618,macros!Y:Y,macros!U:U)</f>
        <v>0</v>
      </c>
      <c r="J1618" s="636" t="s">
        <v>602</v>
      </c>
      <c r="K1618">
        <v>10137</v>
      </c>
    </row>
    <row r="1619" spans="1:11">
      <c r="A1619">
        <v>70005</v>
      </c>
      <c r="B1619" s="46" t="str">
        <f t="shared" si="53"/>
        <v>BP.VM.00106-10137</v>
      </c>
      <c r="C1619">
        <f t="shared" si="54"/>
        <v>0</v>
      </c>
      <c r="D1619">
        <v>70005</v>
      </c>
      <c r="E1619">
        <f>_xlfn.XLOOKUP(J1619,macros!Y:Y,macros!R:R)</f>
        <v>323.5</v>
      </c>
      <c r="H1619">
        <f>_xlfn.XLOOKUP(J1619,macros!Y:Y,macros!U:U)</f>
        <v>0</v>
      </c>
      <c r="J1619" s="636" t="s">
        <v>603</v>
      </c>
      <c r="K1619">
        <v>10137</v>
      </c>
    </row>
    <row r="1620" spans="1:11">
      <c r="A1620">
        <v>70005</v>
      </c>
      <c r="B1620" s="46" t="str">
        <f t="shared" si="53"/>
        <v>BP.VM.00107-10137</v>
      </c>
      <c r="C1620">
        <f t="shared" si="54"/>
        <v>0</v>
      </c>
      <c r="D1620">
        <v>70005</v>
      </c>
      <c r="E1620">
        <f>_xlfn.XLOOKUP(J1620,macros!Y:Y,macros!R:R)</f>
        <v>329.75</v>
      </c>
      <c r="H1620">
        <f>_xlfn.XLOOKUP(J1620,macros!Y:Y,macros!U:U)</f>
        <v>0</v>
      </c>
      <c r="J1620" s="636" t="s">
        <v>604</v>
      </c>
      <c r="K1620">
        <v>10137</v>
      </c>
    </row>
    <row r="1621" spans="1:11">
      <c r="A1621">
        <v>70005</v>
      </c>
      <c r="B1621" s="46" t="str">
        <f t="shared" si="53"/>
        <v>BP.VM.00108-10137</v>
      </c>
      <c r="C1621">
        <f t="shared" si="54"/>
        <v>0</v>
      </c>
      <c r="D1621">
        <v>70005</v>
      </c>
      <c r="E1621">
        <f>_xlfn.XLOOKUP(J1621,macros!Y:Y,macros!R:R)</f>
        <v>298.25</v>
      </c>
      <c r="H1621">
        <f>_xlfn.XLOOKUP(J1621,macros!Y:Y,macros!U:U)</f>
        <v>0</v>
      </c>
      <c r="J1621" s="636" t="s">
        <v>605</v>
      </c>
      <c r="K1621">
        <v>10137</v>
      </c>
    </row>
    <row r="1622" spans="1:11">
      <c r="A1622">
        <v>70005</v>
      </c>
      <c r="B1622" s="46" t="str">
        <f t="shared" si="53"/>
        <v>BP.VM.00110-10137</v>
      </c>
      <c r="C1622">
        <f t="shared" si="54"/>
        <v>0</v>
      </c>
      <c r="D1622">
        <v>70005</v>
      </c>
      <c r="E1622">
        <f>_xlfn.XLOOKUP(J1622,macros!Y:Y,macros!R:R)</f>
        <v>266.75</v>
      </c>
      <c r="H1622">
        <f>_xlfn.XLOOKUP(J1622,macros!Y:Y,macros!U:U)</f>
        <v>0</v>
      </c>
      <c r="J1622" s="636" t="s">
        <v>606</v>
      </c>
      <c r="K1622">
        <v>10137</v>
      </c>
    </row>
    <row r="1623" spans="1:11">
      <c r="A1623">
        <v>70005</v>
      </c>
      <c r="B1623" s="46" t="str">
        <f t="shared" si="53"/>
        <v>BP.VM.00111-10137</v>
      </c>
      <c r="C1623">
        <f t="shared" si="54"/>
        <v>0</v>
      </c>
      <c r="D1623">
        <v>70005</v>
      </c>
      <c r="E1623">
        <f>_xlfn.XLOOKUP(J1623,macros!Y:Y,macros!R:R)</f>
        <v>206</v>
      </c>
      <c r="H1623">
        <f>_xlfn.XLOOKUP(J1623,macros!Y:Y,macros!U:U)</f>
        <v>0</v>
      </c>
      <c r="J1623" s="636" t="s">
        <v>607</v>
      </c>
      <c r="K1623">
        <v>10137</v>
      </c>
    </row>
    <row r="1624" spans="1:11">
      <c r="A1624">
        <v>70005</v>
      </c>
      <c r="B1624" s="46" t="str">
        <f t="shared" si="53"/>
        <v>BP.VM.00112-10137</v>
      </c>
      <c r="C1624">
        <f t="shared" si="54"/>
        <v>0</v>
      </c>
      <c r="D1624">
        <v>70005</v>
      </c>
      <c r="E1624">
        <f>_xlfn.XLOOKUP(J1624,macros!Y:Y,macros!R:R)</f>
        <v>193.25</v>
      </c>
      <c r="H1624">
        <f>_xlfn.XLOOKUP(J1624,macros!Y:Y,macros!U:U)</f>
        <v>0</v>
      </c>
      <c r="J1624" s="636" t="s">
        <v>608</v>
      </c>
      <c r="K1624">
        <v>10137</v>
      </c>
    </row>
    <row r="1625" spans="1:11">
      <c r="A1625">
        <v>70005</v>
      </c>
      <c r="B1625" s="46" t="str">
        <f t="shared" si="53"/>
        <v>BP.VM.00113-10137</v>
      </c>
      <c r="C1625">
        <f t="shared" si="54"/>
        <v>0</v>
      </c>
      <c r="D1625">
        <v>70005</v>
      </c>
      <c r="E1625">
        <f>_xlfn.XLOOKUP(J1625,macros!Y:Y,macros!R:R)</f>
        <v>202.75</v>
      </c>
      <c r="H1625">
        <f>_xlfn.XLOOKUP(J1625,macros!Y:Y,macros!U:U)</f>
        <v>0</v>
      </c>
      <c r="J1625" s="636" t="s">
        <v>609</v>
      </c>
      <c r="K1625">
        <v>10137</v>
      </c>
    </row>
    <row r="1626" spans="1:11">
      <c r="A1626">
        <v>70005</v>
      </c>
      <c r="B1626" s="46" t="str">
        <f t="shared" si="53"/>
        <v>BP.VM.00114-10137</v>
      </c>
      <c r="C1626">
        <f t="shared" si="54"/>
        <v>0</v>
      </c>
      <c r="D1626">
        <v>70005</v>
      </c>
      <c r="E1626">
        <f>_xlfn.XLOOKUP(J1626,macros!Y:Y,macros!R:R)</f>
        <v>196.5</v>
      </c>
      <c r="H1626">
        <f>_xlfn.XLOOKUP(J1626,macros!Y:Y,macros!U:U)</f>
        <v>0</v>
      </c>
      <c r="J1626" s="636" t="s">
        <v>610</v>
      </c>
      <c r="K1626">
        <v>10137</v>
      </c>
    </row>
    <row r="1627" spans="1:11">
      <c r="A1627">
        <v>70005</v>
      </c>
      <c r="B1627" s="46" t="str">
        <f t="shared" si="53"/>
        <v>BP.VM.00115-10137</v>
      </c>
      <c r="C1627">
        <f t="shared" si="54"/>
        <v>0</v>
      </c>
      <c r="D1627">
        <v>70005</v>
      </c>
      <c r="E1627">
        <f>_xlfn.XLOOKUP(J1627,macros!Y:Y,macros!R:R)</f>
        <v>185</v>
      </c>
      <c r="H1627">
        <f>_xlfn.XLOOKUP(J1627,macros!Y:Y,macros!U:U)</f>
        <v>0</v>
      </c>
      <c r="J1627" s="636" t="s">
        <v>611</v>
      </c>
      <c r="K1627">
        <v>10137</v>
      </c>
    </row>
    <row r="1628" spans="1:11">
      <c r="A1628">
        <v>70005</v>
      </c>
      <c r="B1628" s="46" t="str">
        <f t="shared" si="53"/>
        <v>BP.VM.00116-10137</v>
      </c>
      <c r="C1628">
        <f t="shared" si="54"/>
        <v>0</v>
      </c>
      <c r="D1628">
        <v>70005</v>
      </c>
      <c r="E1628">
        <f>_xlfn.XLOOKUP(J1628,macros!Y:Y,macros!R:R)</f>
        <v>189</v>
      </c>
      <c r="H1628">
        <f>_xlfn.XLOOKUP(J1628,macros!Y:Y,macros!U:U)</f>
        <v>0</v>
      </c>
      <c r="J1628" s="636" t="s">
        <v>612</v>
      </c>
      <c r="K1628">
        <v>10137</v>
      </c>
    </row>
    <row r="1629" spans="1:11">
      <c r="A1629">
        <v>70005</v>
      </c>
      <c r="B1629" s="46" t="str">
        <f t="shared" si="53"/>
        <v>BP.VM.00117-10137</v>
      </c>
      <c r="C1629">
        <f t="shared" si="54"/>
        <v>0</v>
      </c>
      <c r="D1629">
        <v>70005</v>
      </c>
      <c r="E1629">
        <f>_xlfn.XLOOKUP(J1629,macros!Y:Y,macros!R:R)</f>
        <v>160.75</v>
      </c>
      <c r="H1629">
        <f>_xlfn.XLOOKUP(J1629,macros!Y:Y,macros!U:U)</f>
        <v>0</v>
      </c>
      <c r="J1629" s="636" t="s">
        <v>613</v>
      </c>
      <c r="K1629">
        <v>10137</v>
      </c>
    </row>
    <row r="1630" spans="1:11">
      <c r="A1630">
        <v>70005</v>
      </c>
      <c r="B1630" s="46" t="str">
        <f t="shared" si="53"/>
        <v>BP.VM.00118-10137</v>
      </c>
      <c r="C1630">
        <f t="shared" si="54"/>
        <v>0</v>
      </c>
      <c r="D1630">
        <v>70005</v>
      </c>
      <c r="E1630">
        <f>_xlfn.XLOOKUP(J1630,macros!Y:Y,macros!R:R)</f>
        <v>147</v>
      </c>
      <c r="H1630">
        <f>_xlfn.XLOOKUP(J1630,macros!Y:Y,macros!U:U)</f>
        <v>0</v>
      </c>
      <c r="J1630" s="636" t="s">
        <v>614</v>
      </c>
      <c r="K1630">
        <v>10137</v>
      </c>
    </row>
    <row r="1631" spans="1:11">
      <c r="A1631">
        <v>70005</v>
      </c>
      <c r="B1631" s="46" t="str">
        <f t="shared" si="53"/>
        <v>BP.VM.00119-10137</v>
      </c>
      <c r="C1631">
        <f t="shared" si="54"/>
        <v>0</v>
      </c>
      <c r="D1631">
        <v>70005</v>
      </c>
      <c r="E1631">
        <f>_xlfn.XLOOKUP(J1631,macros!Y:Y,macros!R:R)</f>
        <v>149.25</v>
      </c>
      <c r="H1631">
        <f>_xlfn.XLOOKUP(J1631,macros!Y:Y,macros!U:U)</f>
        <v>0</v>
      </c>
      <c r="J1631" s="636" t="s">
        <v>615</v>
      </c>
      <c r="K1631">
        <v>10137</v>
      </c>
    </row>
    <row r="1632" spans="1:11">
      <c r="A1632">
        <v>70005</v>
      </c>
      <c r="B1632" s="46" t="str">
        <f t="shared" si="53"/>
        <v>BP.VM.00120-10137</v>
      </c>
      <c r="C1632">
        <f t="shared" si="54"/>
        <v>0</v>
      </c>
      <c r="D1632">
        <v>70005</v>
      </c>
      <c r="E1632">
        <f>_xlfn.XLOOKUP(J1632,macros!Y:Y,macros!R:R)</f>
        <v>207</v>
      </c>
      <c r="H1632">
        <f>_xlfn.XLOOKUP(J1632,macros!Y:Y,macros!U:U)</f>
        <v>0</v>
      </c>
      <c r="J1632" s="636" t="s">
        <v>616</v>
      </c>
      <c r="K1632">
        <v>10137</v>
      </c>
    </row>
    <row r="1633" spans="1:11">
      <c r="A1633">
        <v>70005</v>
      </c>
      <c r="B1633" s="46" t="str">
        <f t="shared" si="53"/>
        <v>BP.VM.00122-10137</v>
      </c>
      <c r="C1633">
        <f t="shared" si="54"/>
        <v>0</v>
      </c>
      <c r="D1633">
        <v>70005</v>
      </c>
      <c r="E1633">
        <f>_xlfn.XLOOKUP(J1633,macros!Y:Y,macros!R:R)</f>
        <v>214.25</v>
      </c>
      <c r="H1633">
        <f>_xlfn.XLOOKUP(J1633,macros!Y:Y,macros!U:U)</f>
        <v>0</v>
      </c>
      <c r="J1633" s="636" t="s">
        <v>617</v>
      </c>
      <c r="K1633">
        <v>10137</v>
      </c>
    </row>
    <row r="1634" spans="1:11">
      <c r="A1634">
        <v>70005</v>
      </c>
      <c r="B1634" s="46" t="str">
        <f t="shared" si="53"/>
        <v>BP.VM.00029-10084</v>
      </c>
      <c r="C1634">
        <f t="shared" si="54"/>
        <v>0</v>
      </c>
      <c r="D1634">
        <v>70005</v>
      </c>
      <c r="E1634">
        <f>_xlfn.XLOOKUP(J1634,macros!Y:Y,macros!R:R)</f>
        <v>143</v>
      </c>
      <c r="H1634">
        <f>_xlfn.XLOOKUP(J1634,macros!Y:Y,macros!G:G)</f>
        <v>0</v>
      </c>
      <c r="J1634" s="636" t="s">
        <v>679</v>
      </c>
      <c r="K1634">
        <v>10084</v>
      </c>
    </row>
    <row r="1635" spans="1:11">
      <c r="A1635">
        <v>70005</v>
      </c>
      <c r="B1635" s="46" t="str">
        <f t="shared" si="53"/>
        <v>BP.VM.00030-10084</v>
      </c>
      <c r="C1635">
        <f t="shared" si="54"/>
        <v>0</v>
      </c>
      <c r="D1635">
        <v>70005</v>
      </c>
      <c r="E1635">
        <f>_xlfn.XLOOKUP(J1635,macros!Y:Y,macros!R:R)</f>
        <v>138.75</v>
      </c>
      <c r="H1635">
        <f>_xlfn.XLOOKUP(J1635,macros!Y:Y,macros!G:G)</f>
        <v>0</v>
      </c>
      <c r="J1635" s="636" t="s">
        <v>681</v>
      </c>
      <c r="K1635">
        <v>10084</v>
      </c>
    </row>
    <row r="1636" spans="1:11">
      <c r="A1636">
        <v>70005</v>
      </c>
      <c r="B1636" s="46" t="str">
        <f t="shared" si="53"/>
        <v>BP.VM.00031-10084</v>
      </c>
      <c r="C1636">
        <f t="shared" si="54"/>
        <v>0</v>
      </c>
      <c r="D1636">
        <v>70005</v>
      </c>
      <c r="E1636">
        <f>_xlfn.XLOOKUP(J1636,macros!Y:Y,macros!R:R)</f>
        <v>160.75</v>
      </c>
      <c r="H1636">
        <f>_xlfn.XLOOKUP(J1636,macros!Y:Y,macros!G:G)</f>
        <v>0</v>
      </c>
      <c r="J1636" s="636" t="s">
        <v>683</v>
      </c>
      <c r="K1636">
        <v>10084</v>
      </c>
    </row>
    <row r="1637" spans="1:11">
      <c r="A1637">
        <v>70005</v>
      </c>
      <c r="B1637" s="46" t="str">
        <f t="shared" si="53"/>
        <v>BP.VM.00032-10084</v>
      </c>
      <c r="C1637">
        <f t="shared" si="54"/>
        <v>0</v>
      </c>
      <c r="D1637">
        <v>70005</v>
      </c>
      <c r="E1637">
        <f>_xlfn.XLOOKUP(J1637,macros!Y:Y,macros!R:R)</f>
        <v>176.5</v>
      </c>
      <c r="H1637">
        <f>_xlfn.XLOOKUP(J1637,macros!Y:Y,macros!G:G)</f>
        <v>0</v>
      </c>
      <c r="J1637" s="636" t="s">
        <v>685</v>
      </c>
      <c r="K1637">
        <v>10084</v>
      </c>
    </row>
    <row r="1638" spans="1:11">
      <c r="A1638">
        <v>70005</v>
      </c>
      <c r="B1638" s="46" t="str">
        <f t="shared" si="53"/>
        <v>BP.VM.00033-10084</v>
      </c>
      <c r="C1638">
        <f t="shared" si="54"/>
        <v>0</v>
      </c>
      <c r="D1638">
        <v>70005</v>
      </c>
      <c r="E1638">
        <f>_xlfn.XLOOKUP(J1638,macros!Y:Y,macros!R:R)</f>
        <v>144</v>
      </c>
      <c r="H1638">
        <f>_xlfn.XLOOKUP(J1638,macros!Y:Y,macros!G:G)</f>
        <v>0</v>
      </c>
      <c r="J1638" s="636" t="s">
        <v>687</v>
      </c>
      <c r="K1638">
        <v>10084</v>
      </c>
    </row>
    <row r="1639" spans="1:11">
      <c r="A1639">
        <v>70005</v>
      </c>
      <c r="B1639" s="46" t="str">
        <f t="shared" si="53"/>
        <v>BP.VM.00034-10084</v>
      </c>
      <c r="C1639">
        <f t="shared" si="54"/>
        <v>0</v>
      </c>
      <c r="D1639">
        <v>70005</v>
      </c>
      <c r="E1639">
        <f>_xlfn.XLOOKUP(J1639,macros!Y:Y,macros!R:R)</f>
        <v>148.25</v>
      </c>
      <c r="H1639">
        <f>_xlfn.XLOOKUP(J1639,macros!Y:Y,macros!G:G)</f>
        <v>0</v>
      </c>
      <c r="J1639" s="636" t="s">
        <v>689</v>
      </c>
      <c r="K1639">
        <v>10084</v>
      </c>
    </row>
    <row r="1640" spans="1:11">
      <c r="A1640">
        <v>70005</v>
      </c>
      <c r="B1640" s="46" t="str">
        <f t="shared" si="53"/>
        <v>BP.VM.00035-10084</v>
      </c>
      <c r="C1640">
        <f t="shared" si="54"/>
        <v>0</v>
      </c>
      <c r="D1640">
        <v>70005</v>
      </c>
      <c r="E1640">
        <f>_xlfn.XLOOKUP(J1640,macros!Y:Y,macros!R:R)</f>
        <v>154.5</v>
      </c>
      <c r="H1640">
        <f>_xlfn.XLOOKUP(J1640,macros!Y:Y,macros!G:G)</f>
        <v>0</v>
      </c>
      <c r="J1640" s="636" t="s">
        <v>691</v>
      </c>
      <c r="K1640">
        <v>10084</v>
      </c>
    </row>
    <row r="1641" spans="1:11">
      <c r="A1641">
        <v>70005</v>
      </c>
      <c r="B1641" s="46" t="str">
        <f t="shared" si="53"/>
        <v>BP.VM.00036-10084</v>
      </c>
      <c r="C1641">
        <f t="shared" si="54"/>
        <v>0</v>
      </c>
      <c r="D1641">
        <v>70005</v>
      </c>
      <c r="E1641">
        <f>_xlfn.XLOOKUP(J1641,macros!Y:Y,macros!R:R)</f>
        <v>162.75</v>
      </c>
      <c r="H1641">
        <f>_xlfn.XLOOKUP(J1641,macros!Y:Y,macros!G:G)</f>
        <v>0</v>
      </c>
      <c r="J1641" s="636" t="s">
        <v>693</v>
      </c>
      <c r="K1641">
        <v>10084</v>
      </c>
    </row>
    <row r="1642" spans="1:11">
      <c r="A1642">
        <v>70005</v>
      </c>
      <c r="B1642" s="46" t="str">
        <f t="shared" si="53"/>
        <v>BP.VM.00037-10124</v>
      </c>
      <c r="C1642">
        <f t="shared" si="54"/>
        <v>0</v>
      </c>
      <c r="D1642">
        <v>70005</v>
      </c>
      <c r="E1642">
        <f>_xlfn.XLOOKUP(J1642,macros!Y:Y,macros!R:R)</f>
        <v>170.25</v>
      </c>
      <c r="H1642">
        <f>_xlfn.XLOOKUP(J1642,macros!Y:Y,macros!G:G)</f>
        <v>0</v>
      </c>
      <c r="J1642" s="636" t="s">
        <v>709</v>
      </c>
      <c r="K1642">
        <v>10124</v>
      </c>
    </row>
    <row r="1643" spans="1:11">
      <c r="A1643">
        <v>70005</v>
      </c>
      <c r="B1643" s="46" t="str">
        <f t="shared" si="53"/>
        <v>BP.VM.00038-10124</v>
      </c>
      <c r="C1643">
        <f t="shared" si="54"/>
        <v>0</v>
      </c>
      <c r="D1643">
        <v>70005</v>
      </c>
      <c r="E1643">
        <f>_xlfn.XLOOKUP(J1643,macros!Y:Y,macros!R:R)</f>
        <v>168</v>
      </c>
      <c r="H1643">
        <f>_xlfn.XLOOKUP(J1643,macros!Y:Y,macros!G:G)</f>
        <v>0</v>
      </c>
      <c r="J1643" s="636" t="s">
        <v>710</v>
      </c>
      <c r="K1643">
        <v>10124</v>
      </c>
    </row>
    <row r="1644" spans="1:11">
      <c r="A1644">
        <v>70005</v>
      </c>
      <c r="B1644" s="46" t="str">
        <f t="shared" ref="B1644:B1707" si="55">J1644&amp;"-"&amp;K1644</f>
        <v>BP.VM.00039-10124</v>
      </c>
      <c r="C1644">
        <f t="shared" si="54"/>
        <v>0</v>
      </c>
      <c r="D1644">
        <v>70005</v>
      </c>
      <c r="E1644">
        <f>_xlfn.XLOOKUP(J1644,macros!Y:Y,macros!R:R)</f>
        <v>196.5</v>
      </c>
      <c r="H1644">
        <f>_xlfn.XLOOKUP(J1644,macros!Y:Y,macros!G:G)</f>
        <v>0</v>
      </c>
      <c r="J1644" s="636" t="s">
        <v>711</v>
      </c>
      <c r="K1644">
        <v>10124</v>
      </c>
    </row>
    <row r="1645" spans="1:11">
      <c r="A1645">
        <v>70005</v>
      </c>
      <c r="B1645" s="46" t="str">
        <f t="shared" si="55"/>
        <v>BP.VM.00040-10124</v>
      </c>
      <c r="C1645">
        <f t="shared" si="54"/>
        <v>0</v>
      </c>
      <c r="D1645">
        <v>70005</v>
      </c>
      <c r="E1645">
        <f>_xlfn.XLOOKUP(J1645,macros!Y:Y,macros!R:R)</f>
        <v>219.5</v>
      </c>
      <c r="H1645">
        <f>_xlfn.XLOOKUP(J1645,macros!Y:Y,macros!G:G)</f>
        <v>0</v>
      </c>
      <c r="J1645" s="636" t="s">
        <v>712</v>
      </c>
      <c r="K1645">
        <v>10124</v>
      </c>
    </row>
    <row r="1646" spans="1:11">
      <c r="A1646">
        <v>70005</v>
      </c>
      <c r="B1646" s="46" t="str">
        <f t="shared" si="55"/>
        <v>BP.VM.00041-10124</v>
      </c>
      <c r="C1646">
        <f t="shared" si="54"/>
        <v>0</v>
      </c>
      <c r="D1646">
        <v>70005</v>
      </c>
      <c r="E1646">
        <f>_xlfn.XLOOKUP(J1646,macros!Y:Y,macros!R:R)</f>
        <v>170.25</v>
      </c>
      <c r="H1646">
        <f>_xlfn.XLOOKUP(J1646,macros!Y:Y,macros!G:G)</f>
        <v>0</v>
      </c>
      <c r="J1646" s="636" t="s">
        <v>713</v>
      </c>
      <c r="K1646">
        <v>10124</v>
      </c>
    </row>
    <row r="1647" spans="1:11">
      <c r="A1647">
        <v>70005</v>
      </c>
      <c r="B1647" s="46" t="str">
        <f t="shared" si="55"/>
        <v>BP.VM.00042-10124</v>
      </c>
      <c r="C1647">
        <f t="shared" si="54"/>
        <v>0</v>
      </c>
      <c r="D1647">
        <v>70005</v>
      </c>
      <c r="E1647">
        <f>_xlfn.XLOOKUP(J1647,macros!Y:Y,macros!R:R)</f>
        <v>180.75</v>
      </c>
      <c r="H1647">
        <f>_xlfn.XLOOKUP(J1647,macros!Y:Y,macros!G:G)</f>
        <v>0</v>
      </c>
      <c r="J1647" s="636" t="s">
        <v>714</v>
      </c>
      <c r="K1647">
        <v>10124</v>
      </c>
    </row>
    <row r="1648" spans="1:11">
      <c r="A1648">
        <v>70005</v>
      </c>
      <c r="B1648" s="46" t="str">
        <f t="shared" si="55"/>
        <v>BP.VM.00043-10124</v>
      </c>
      <c r="C1648">
        <f t="shared" si="54"/>
        <v>0</v>
      </c>
      <c r="D1648">
        <v>70005</v>
      </c>
      <c r="E1648">
        <f>_xlfn.XLOOKUP(J1648,macros!Y:Y,macros!R:R)</f>
        <v>190.25</v>
      </c>
      <c r="H1648">
        <f>_xlfn.XLOOKUP(J1648,macros!Y:Y,macros!G:G)</f>
        <v>0</v>
      </c>
      <c r="J1648" s="636" t="s">
        <v>715</v>
      </c>
      <c r="K1648">
        <v>10124</v>
      </c>
    </row>
    <row r="1649" spans="1:11">
      <c r="A1649">
        <v>70005</v>
      </c>
      <c r="B1649" s="46" t="str">
        <f t="shared" si="55"/>
        <v>BP.VM.00044-10124</v>
      </c>
      <c r="C1649">
        <f t="shared" si="54"/>
        <v>0</v>
      </c>
      <c r="D1649">
        <v>70005</v>
      </c>
      <c r="E1649">
        <f>_xlfn.XLOOKUP(J1649,macros!Y:Y,macros!R:R)</f>
        <v>200.75</v>
      </c>
      <c r="H1649">
        <f>_xlfn.XLOOKUP(J1649,macros!Y:Y,macros!G:G)</f>
        <v>0</v>
      </c>
      <c r="J1649" s="636" t="s">
        <v>716</v>
      </c>
      <c r="K1649">
        <v>10124</v>
      </c>
    </row>
    <row r="1650" spans="1:11">
      <c r="A1650">
        <v>70005</v>
      </c>
      <c r="B1650" s="46" t="str">
        <f t="shared" si="55"/>
        <v>BP.VM.00045-10084</v>
      </c>
      <c r="C1650">
        <f t="shared" si="54"/>
        <v>0</v>
      </c>
      <c r="D1650">
        <v>70005</v>
      </c>
      <c r="E1650">
        <f>_xlfn.XLOOKUP(J1650,macros!Y:Y,macros!R:R)</f>
        <v>192.25</v>
      </c>
      <c r="H1650">
        <f>_xlfn.XLOOKUP(J1650,macros!Y:Y,macros!G:G)</f>
        <v>0</v>
      </c>
      <c r="J1650" s="636" t="s">
        <v>625</v>
      </c>
      <c r="K1650">
        <v>10084</v>
      </c>
    </row>
    <row r="1651" spans="1:11">
      <c r="A1651">
        <v>70005</v>
      </c>
      <c r="B1651" s="46" t="str">
        <f t="shared" si="55"/>
        <v>BP.VM.00046-10084</v>
      </c>
      <c r="C1651">
        <f t="shared" si="54"/>
        <v>0</v>
      </c>
      <c r="D1651">
        <v>70005</v>
      </c>
      <c r="E1651">
        <f>_xlfn.XLOOKUP(J1651,macros!Y:Y,macros!R:R)</f>
        <v>195.5</v>
      </c>
      <c r="H1651">
        <f>_xlfn.XLOOKUP(J1651,macros!Y:Y,macros!G:G)</f>
        <v>0</v>
      </c>
      <c r="J1651" s="636" t="s">
        <v>627</v>
      </c>
      <c r="K1651">
        <v>10084</v>
      </c>
    </row>
    <row r="1652" spans="1:11">
      <c r="A1652">
        <v>70005</v>
      </c>
      <c r="B1652" s="46" t="str">
        <f t="shared" si="55"/>
        <v>BP.VM.00047-10084</v>
      </c>
      <c r="C1652">
        <f t="shared" si="54"/>
        <v>0</v>
      </c>
      <c r="D1652">
        <v>70005</v>
      </c>
      <c r="E1652">
        <f>_xlfn.XLOOKUP(J1652,macros!Y:Y,macros!R:R)</f>
        <v>131.25</v>
      </c>
      <c r="H1652">
        <f>_xlfn.XLOOKUP(J1652,macros!Y:Y,macros!G:G)</f>
        <v>0</v>
      </c>
      <c r="J1652" s="636" t="s">
        <v>629</v>
      </c>
      <c r="K1652">
        <v>10084</v>
      </c>
    </row>
    <row r="1653" spans="1:11">
      <c r="A1653">
        <v>70005</v>
      </c>
      <c r="B1653" s="46" t="str">
        <f t="shared" si="55"/>
        <v>BP.VM.00048-10084</v>
      </c>
      <c r="C1653">
        <f t="shared" si="54"/>
        <v>0</v>
      </c>
      <c r="D1653">
        <v>70005</v>
      </c>
      <c r="E1653">
        <f>_xlfn.XLOOKUP(J1653,macros!Y:Y,macros!R:R)</f>
        <v>129.25</v>
      </c>
      <c r="H1653">
        <f>_xlfn.XLOOKUP(J1653,macros!Y:Y,macros!G:G)</f>
        <v>0</v>
      </c>
      <c r="J1653" s="636" t="s">
        <v>631</v>
      </c>
      <c r="K1653">
        <v>10084</v>
      </c>
    </row>
    <row r="1654" spans="1:11">
      <c r="A1654">
        <v>70005</v>
      </c>
      <c r="B1654" s="46" t="str">
        <f t="shared" si="55"/>
        <v>BP.VM.00049-10084</v>
      </c>
      <c r="C1654">
        <f t="shared" si="54"/>
        <v>0</v>
      </c>
      <c r="D1654">
        <v>70005</v>
      </c>
      <c r="E1654">
        <f>_xlfn.XLOOKUP(J1654,macros!Y:Y,macros!R:R)</f>
        <v>131.25</v>
      </c>
      <c r="H1654">
        <f>_xlfn.XLOOKUP(J1654,macros!Y:Y,macros!G:G)</f>
        <v>0</v>
      </c>
      <c r="J1654" s="636" t="s">
        <v>633</v>
      </c>
      <c r="K1654">
        <v>10084</v>
      </c>
    </row>
    <row r="1655" spans="1:11">
      <c r="A1655">
        <v>70005</v>
      </c>
      <c r="B1655" s="46" t="str">
        <f t="shared" si="55"/>
        <v>BP.VM.00050-10084</v>
      </c>
      <c r="C1655">
        <f t="shared" si="54"/>
        <v>0</v>
      </c>
      <c r="D1655">
        <v>70005</v>
      </c>
      <c r="E1655">
        <f>_xlfn.XLOOKUP(J1655,macros!Y:Y,macros!R:R)</f>
        <v>129.25</v>
      </c>
      <c r="H1655">
        <f>_xlfn.XLOOKUP(J1655,macros!Y:Y,macros!G:G)</f>
        <v>0</v>
      </c>
      <c r="J1655" s="636" t="s">
        <v>635</v>
      </c>
      <c r="K1655">
        <v>10084</v>
      </c>
    </row>
    <row r="1656" spans="1:11">
      <c r="A1656">
        <v>70005</v>
      </c>
      <c r="B1656" s="46" t="str">
        <f t="shared" si="55"/>
        <v>BP.VM.00051-10084</v>
      </c>
      <c r="C1656">
        <f t="shared" si="54"/>
        <v>0</v>
      </c>
      <c r="D1656">
        <v>70005</v>
      </c>
      <c r="E1656">
        <f>_xlfn.XLOOKUP(J1656,macros!Y:Y,macros!R:R)</f>
        <v>123</v>
      </c>
      <c r="H1656">
        <f>_xlfn.XLOOKUP(J1656,macros!Y:Y,macros!G:G)</f>
        <v>0</v>
      </c>
      <c r="J1656" s="636" t="s">
        <v>637</v>
      </c>
      <c r="K1656">
        <v>10084</v>
      </c>
    </row>
    <row r="1657" spans="1:11">
      <c r="A1657">
        <v>70005</v>
      </c>
      <c r="B1657" s="46" t="str">
        <f t="shared" si="55"/>
        <v>BP.VM.00052-10084</v>
      </c>
      <c r="C1657">
        <f t="shared" si="54"/>
        <v>0</v>
      </c>
      <c r="D1657">
        <v>70005</v>
      </c>
      <c r="E1657">
        <f>_xlfn.XLOOKUP(J1657,macros!Y:Y,macros!R:R)</f>
        <v>131.25</v>
      </c>
      <c r="H1657">
        <f>_xlfn.XLOOKUP(J1657,macros!Y:Y,macros!G:G)</f>
        <v>0</v>
      </c>
      <c r="J1657" s="636" t="s">
        <v>639</v>
      </c>
      <c r="K1657">
        <v>10084</v>
      </c>
    </row>
    <row r="1658" spans="1:11">
      <c r="A1658">
        <v>70005</v>
      </c>
      <c r="B1658" s="46" t="str">
        <f t="shared" si="55"/>
        <v>BP.VM.00053-10124</v>
      </c>
      <c r="C1658">
        <f t="shared" si="54"/>
        <v>0</v>
      </c>
      <c r="D1658">
        <v>70005</v>
      </c>
      <c r="E1658">
        <f>_xlfn.XLOOKUP(J1658,macros!Y:Y,macros!R:R)</f>
        <v>261.5</v>
      </c>
      <c r="H1658">
        <f>_xlfn.XLOOKUP(J1658,macros!Y:Y,macros!G:G)</f>
        <v>0</v>
      </c>
      <c r="J1658" s="636" t="s">
        <v>641</v>
      </c>
      <c r="K1658">
        <v>10124</v>
      </c>
    </row>
    <row r="1659" spans="1:11">
      <c r="A1659">
        <v>70005</v>
      </c>
      <c r="B1659" s="46" t="str">
        <f t="shared" si="55"/>
        <v>BP.VM.00054-10124</v>
      </c>
      <c r="C1659">
        <f t="shared" si="54"/>
        <v>0</v>
      </c>
      <c r="D1659">
        <v>70005</v>
      </c>
      <c r="E1659">
        <f>_xlfn.XLOOKUP(J1659,macros!Y:Y,macros!R:R)</f>
        <v>265.75</v>
      </c>
      <c r="H1659">
        <f>_xlfn.XLOOKUP(J1659,macros!Y:Y,macros!G:G)</f>
        <v>0</v>
      </c>
      <c r="J1659" s="636" t="s">
        <v>642</v>
      </c>
      <c r="K1659">
        <v>10124</v>
      </c>
    </row>
    <row r="1660" spans="1:11">
      <c r="A1660">
        <v>70005</v>
      </c>
      <c r="B1660" s="46" t="str">
        <f t="shared" si="55"/>
        <v>BP.VM.00055-10124</v>
      </c>
      <c r="C1660">
        <f t="shared" si="54"/>
        <v>0</v>
      </c>
      <c r="D1660">
        <v>70005</v>
      </c>
      <c r="E1660">
        <f>_xlfn.XLOOKUP(J1660,macros!Y:Y,macros!R:R)</f>
        <v>165</v>
      </c>
      <c r="H1660">
        <f>_xlfn.XLOOKUP(J1660,macros!Y:Y,macros!G:G)</f>
        <v>0</v>
      </c>
      <c r="J1660" s="636" t="s">
        <v>643</v>
      </c>
      <c r="K1660">
        <v>10124</v>
      </c>
    </row>
    <row r="1661" spans="1:11">
      <c r="A1661">
        <v>70005</v>
      </c>
      <c r="B1661" s="46" t="str">
        <f t="shared" si="55"/>
        <v>BP.VM.00056-10124</v>
      </c>
      <c r="C1661">
        <f t="shared" si="54"/>
        <v>0</v>
      </c>
      <c r="D1661">
        <v>70005</v>
      </c>
      <c r="E1661">
        <f>_xlfn.XLOOKUP(J1661,macros!Y:Y,macros!R:R)</f>
        <v>160.75</v>
      </c>
      <c r="H1661">
        <f>_xlfn.XLOOKUP(J1661,macros!Y:Y,macros!G:G)</f>
        <v>0</v>
      </c>
      <c r="J1661" s="636" t="s">
        <v>644</v>
      </c>
      <c r="K1661">
        <v>10124</v>
      </c>
    </row>
    <row r="1662" spans="1:11">
      <c r="A1662">
        <v>70005</v>
      </c>
      <c r="B1662" s="46" t="str">
        <f t="shared" si="55"/>
        <v>BP.VM.00057-10124</v>
      </c>
      <c r="C1662">
        <f t="shared" si="54"/>
        <v>0</v>
      </c>
      <c r="D1662">
        <v>70005</v>
      </c>
      <c r="E1662">
        <f>_xlfn.XLOOKUP(J1662,macros!Y:Y,macros!R:R)</f>
        <v>164</v>
      </c>
      <c r="H1662">
        <f>_xlfn.XLOOKUP(J1662,macros!Y:Y,macros!G:G)</f>
        <v>0</v>
      </c>
      <c r="J1662" s="636" t="s">
        <v>645</v>
      </c>
      <c r="K1662">
        <v>10124</v>
      </c>
    </row>
    <row r="1663" spans="1:11">
      <c r="A1663">
        <v>70005</v>
      </c>
      <c r="B1663" s="46" t="str">
        <f t="shared" si="55"/>
        <v>BP.VM.00058-10124</v>
      </c>
      <c r="C1663">
        <f t="shared" si="54"/>
        <v>0</v>
      </c>
      <c r="D1663">
        <v>70005</v>
      </c>
      <c r="E1663">
        <f>_xlfn.XLOOKUP(J1663,macros!Y:Y,macros!R:R)</f>
        <v>159.75</v>
      </c>
      <c r="H1663">
        <f>_xlfn.XLOOKUP(J1663,macros!Y:Y,macros!G:G)</f>
        <v>0</v>
      </c>
      <c r="J1663" s="636" t="s">
        <v>646</v>
      </c>
      <c r="K1663">
        <v>10124</v>
      </c>
    </row>
    <row r="1664" spans="1:11">
      <c r="A1664">
        <v>70005</v>
      </c>
      <c r="B1664" s="46" t="str">
        <f t="shared" si="55"/>
        <v>BP.VM.00059-10124</v>
      </c>
      <c r="C1664">
        <f t="shared" si="54"/>
        <v>0</v>
      </c>
      <c r="D1664">
        <v>70005</v>
      </c>
      <c r="E1664">
        <f>_xlfn.XLOOKUP(J1664,macros!Y:Y,macros!R:R)</f>
        <v>150.25</v>
      </c>
      <c r="H1664">
        <f>_xlfn.XLOOKUP(J1664,macros!Y:Y,macros!G:G)</f>
        <v>0</v>
      </c>
      <c r="J1664" s="636" t="s">
        <v>647</v>
      </c>
      <c r="K1664">
        <v>10124</v>
      </c>
    </row>
    <row r="1665" spans="1:11">
      <c r="A1665">
        <v>70005</v>
      </c>
      <c r="B1665" s="46" t="str">
        <f t="shared" si="55"/>
        <v>BP.VM.00060-10124</v>
      </c>
      <c r="C1665">
        <f t="shared" si="54"/>
        <v>0</v>
      </c>
      <c r="D1665">
        <v>70005</v>
      </c>
      <c r="E1665">
        <f>_xlfn.XLOOKUP(J1665,macros!Y:Y,macros!R:R)</f>
        <v>165</v>
      </c>
      <c r="H1665">
        <f>_xlfn.XLOOKUP(J1665,macros!Y:Y,macros!G:G)</f>
        <v>0</v>
      </c>
      <c r="J1665" s="636" t="s">
        <v>648</v>
      </c>
      <c r="K1665">
        <v>10124</v>
      </c>
    </row>
    <row r="1666" spans="1:11">
      <c r="A1666">
        <v>70005</v>
      </c>
      <c r="B1666" s="46" t="str">
        <f t="shared" si="55"/>
        <v>BP.VM.00061-10084</v>
      </c>
      <c r="C1666">
        <f t="shared" ref="C1666:C1729" si="56">SUM(G1666:H1666)</f>
        <v>0</v>
      </c>
      <c r="D1666">
        <v>70005</v>
      </c>
      <c r="E1666">
        <f>_xlfn.XLOOKUP(J1666,macros!Y:Y,macros!R:R)</f>
        <v>332</v>
      </c>
      <c r="H1666">
        <f>_xlfn.XLOOKUP(J1666,macros!Y:Y,macros!G:G)</f>
        <v>0</v>
      </c>
      <c r="J1666" s="636" t="s">
        <v>507</v>
      </c>
      <c r="K1666">
        <v>10084</v>
      </c>
    </row>
    <row r="1667" spans="1:11">
      <c r="A1667">
        <v>70005</v>
      </c>
      <c r="B1667" s="46" t="str">
        <f t="shared" si="55"/>
        <v>BP.VM.00062-10084</v>
      </c>
      <c r="C1667">
        <f t="shared" si="56"/>
        <v>0</v>
      </c>
      <c r="D1667">
        <v>70005</v>
      </c>
      <c r="E1667">
        <f>_xlfn.XLOOKUP(J1667,macros!Y:Y,macros!R:R)</f>
        <v>266.75</v>
      </c>
      <c r="H1667">
        <f>_xlfn.XLOOKUP(J1667,macros!Y:Y,macros!G:G)</f>
        <v>0</v>
      </c>
      <c r="J1667" s="636" t="s">
        <v>510</v>
      </c>
      <c r="K1667">
        <v>10084</v>
      </c>
    </row>
    <row r="1668" spans="1:11">
      <c r="A1668">
        <v>70005</v>
      </c>
      <c r="B1668" s="46" t="str">
        <f t="shared" si="55"/>
        <v>BP.VM.00063-10084</v>
      </c>
      <c r="C1668">
        <f t="shared" si="56"/>
        <v>0</v>
      </c>
      <c r="D1668">
        <v>70005</v>
      </c>
      <c r="E1668">
        <f>_xlfn.XLOOKUP(J1668,macros!Y:Y,macros!R:R)</f>
        <v>225.75</v>
      </c>
      <c r="H1668">
        <f>_xlfn.XLOOKUP(J1668,macros!Y:Y,macros!G:G)</f>
        <v>0</v>
      </c>
      <c r="J1668" s="636" t="s">
        <v>513</v>
      </c>
      <c r="K1668">
        <v>10084</v>
      </c>
    </row>
    <row r="1669" spans="1:11">
      <c r="A1669">
        <v>70005</v>
      </c>
      <c r="B1669" s="46" t="str">
        <f t="shared" si="55"/>
        <v>BP.VM.00064-10084</v>
      </c>
      <c r="C1669">
        <f t="shared" si="56"/>
        <v>0</v>
      </c>
      <c r="D1669">
        <v>70005</v>
      </c>
      <c r="E1669">
        <f>_xlfn.XLOOKUP(J1669,macros!Y:Y,macros!R:R)</f>
        <v>207</v>
      </c>
      <c r="H1669">
        <f>_xlfn.XLOOKUP(J1669,macros!Y:Y,macros!G:G)</f>
        <v>0</v>
      </c>
      <c r="J1669" s="636" t="s">
        <v>516</v>
      </c>
      <c r="K1669">
        <v>10084</v>
      </c>
    </row>
    <row r="1670" spans="1:11">
      <c r="A1670">
        <v>70005</v>
      </c>
      <c r="B1670" s="46" t="str">
        <f t="shared" si="55"/>
        <v>BP.VM.00065-10084</v>
      </c>
      <c r="C1670">
        <f t="shared" si="56"/>
        <v>0</v>
      </c>
      <c r="D1670">
        <v>70005</v>
      </c>
      <c r="E1670">
        <f>_xlfn.XLOOKUP(J1670,macros!Y:Y,macros!R:R)</f>
        <v>266.75</v>
      </c>
      <c r="H1670">
        <f>_xlfn.XLOOKUP(J1670,macros!Y:Y,macros!G:G)</f>
        <v>0</v>
      </c>
      <c r="J1670" s="636" t="s">
        <v>519</v>
      </c>
      <c r="K1670">
        <v>10084</v>
      </c>
    </row>
    <row r="1671" spans="1:11">
      <c r="A1671">
        <v>70005</v>
      </c>
      <c r="B1671" s="46" t="str">
        <f t="shared" si="55"/>
        <v>BP.VM.00066-10084</v>
      </c>
      <c r="C1671">
        <f t="shared" si="56"/>
        <v>0</v>
      </c>
      <c r="D1671">
        <v>70005</v>
      </c>
      <c r="E1671">
        <f>_xlfn.XLOOKUP(J1671,macros!Y:Y,macros!R:R)</f>
        <v>174.5</v>
      </c>
      <c r="H1671">
        <f>_xlfn.XLOOKUP(J1671,macros!Y:Y,macros!G:G)</f>
        <v>0</v>
      </c>
      <c r="J1671" s="636" t="s">
        <v>522</v>
      </c>
      <c r="K1671">
        <v>10084</v>
      </c>
    </row>
    <row r="1672" spans="1:11">
      <c r="A1672">
        <v>70005</v>
      </c>
      <c r="B1672" s="46" t="str">
        <f t="shared" si="55"/>
        <v>BP.VM.00067-10084</v>
      </c>
      <c r="C1672">
        <f t="shared" si="56"/>
        <v>0</v>
      </c>
      <c r="D1672">
        <v>70005</v>
      </c>
      <c r="E1672">
        <f>_xlfn.XLOOKUP(J1672,macros!Y:Y,macros!R:R)</f>
        <v>281.5</v>
      </c>
      <c r="H1672">
        <f>_xlfn.XLOOKUP(J1672,macros!Y:Y,macros!G:G)</f>
        <v>0</v>
      </c>
      <c r="J1672" s="636" t="s">
        <v>525</v>
      </c>
      <c r="K1672">
        <v>10084</v>
      </c>
    </row>
    <row r="1673" spans="1:11">
      <c r="A1673">
        <v>70005</v>
      </c>
      <c r="B1673" s="46" t="str">
        <f t="shared" si="55"/>
        <v>BP.VM.00068-10084</v>
      </c>
      <c r="C1673">
        <f t="shared" si="56"/>
        <v>0</v>
      </c>
      <c r="D1673">
        <v>70005</v>
      </c>
      <c r="E1673">
        <f>_xlfn.XLOOKUP(J1673,macros!Y:Y,macros!R:R)</f>
        <v>212.25</v>
      </c>
      <c r="H1673">
        <f>_xlfn.XLOOKUP(J1673,macros!Y:Y,macros!G:G)</f>
        <v>0</v>
      </c>
      <c r="J1673" s="636" t="s">
        <v>528</v>
      </c>
      <c r="K1673">
        <v>10084</v>
      </c>
    </row>
    <row r="1674" spans="1:11">
      <c r="A1674">
        <v>70005</v>
      </c>
      <c r="B1674" s="46" t="str">
        <f t="shared" si="55"/>
        <v>BP.VM.00069-10084</v>
      </c>
      <c r="C1674">
        <f t="shared" si="56"/>
        <v>0</v>
      </c>
      <c r="D1674">
        <v>70005</v>
      </c>
      <c r="E1674">
        <f>_xlfn.XLOOKUP(J1674,macros!Y:Y,macros!R:R)</f>
        <v>244.75</v>
      </c>
      <c r="H1674">
        <f>_xlfn.XLOOKUP(J1674,macros!Y:Y,macros!G:G)</f>
        <v>0</v>
      </c>
      <c r="J1674" s="636" t="s">
        <v>531</v>
      </c>
      <c r="K1674">
        <v>10084</v>
      </c>
    </row>
    <row r="1675" spans="1:11">
      <c r="A1675">
        <v>70005</v>
      </c>
      <c r="B1675" s="46" t="str">
        <f t="shared" si="55"/>
        <v>BP.VM.00070-10084</v>
      </c>
      <c r="C1675">
        <f t="shared" si="56"/>
        <v>0</v>
      </c>
      <c r="D1675">
        <v>70005</v>
      </c>
      <c r="E1675">
        <f>_xlfn.XLOOKUP(J1675,macros!Y:Y,macros!R:R)</f>
        <v>241.5</v>
      </c>
      <c r="H1675">
        <f>_xlfn.XLOOKUP(J1675,macros!Y:Y,macros!G:G)</f>
        <v>0</v>
      </c>
      <c r="J1675" s="636" t="s">
        <v>534</v>
      </c>
      <c r="K1675">
        <v>10084</v>
      </c>
    </row>
    <row r="1676" spans="1:11">
      <c r="A1676">
        <v>70005</v>
      </c>
      <c r="B1676" s="46" t="str">
        <f t="shared" si="55"/>
        <v>BP.VM.00071-10084</v>
      </c>
      <c r="C1676">
        <f t="shared" si="56"/>
        <v>0</v>
      </c>
      <c r="D1676">
        <v>70005</v>
      </c>
      <c r="E1676">
        <f>_xlfn.XLOOKUP(J1676,macros!Y:Y,macros!R:R)</f>
        <v>186</v>
      </c>
      <c r="H1676">
        <f>_xlfn.XLOOKUP(J1676,macros!Y:Y,macros!G:G)</f>
        <v>0</v>
      </c>
      <c r="J1676" s="636" t="s">
        <v>537</v>
      </c>
      <c r="K1676">
        <v>10084</v>
      </c>
    </row>
    <row r="1677" spans="1:11">
      <c r="A1677">
        <v>70005</v>
      </c>
      <c r="B1677" s="46" t="str">
        <f t="shared" si="55"/>
        <v>BP.VM.00072-10084</v>
      </c>
      <c r="C1677">
        <f t="shared" si="56"/>
        <v>0</v>
      </c>
      <c r="D1677">
        <v>70005</v>
      </c>
      <c r="E1677">
        <f>_xlfn.XLOOKUP(J1677,macros!Y:Y,macros!R:R)</f>
        <v>162.75</v>
      </c>
      <c r="H1677">
        <f>_xlfn.XLOOKUP(J1677,macros!Y:Y,macros!G:G)</f>
        <v>0</v>
      </c>
      <c r="J1677" s="636" t="s">
        <v>540</v>
      </c>
      <c r="K1677">
        <v>10084</v>
      </c>
    </row>
    <row r="1678" spans="1:11">
      <c r="A1678">
        <v>70005</v>
      </c>
      <c r="B1678" s="46" t="str">
        <f t="shared" si="55"/>
        <v>BP.VM.00073-10084</v>
      </c>
      <c r="C1678">
        <f t="shared" si="56"/>
        <v>0</v>
      </c>
      <c r="D1678">
        <v>70005</v>
      </c>
      <c r="E1678">
        <f>_xlfn.XLOOKUP(J1678,macros!Y:Y,macros!R:R)</f>
        <v>157.5</v>
      </c>
      <c r="H1678">
        <f>_xlfn.XLOOKUP(J1678,macros!Y:Y,macros!G:G)</f>
        <v>0</v>
      </c>
      <c r="J1678" s="636" t="s">
        <v>543</v>
      </c>
      <c r="K1678">
        <v>10084</v>
      </c>
    </row>
    <row r="1679" spans="1:11">
      <c r="A1679">
        <v>70005</v>
      </c>
      <c r="B1679" s="46" t="str">
        <f t="shared" si="55"/>
        <v>BP.VM.00074-10084</v>
      </c>
      <c r="C1679">
        <f t="shared" si="56"/>
        <v>0</v>
      </c>
      <c r="D1679">
        <v>70005</v>
      </c>
      <c r="E1679">
        <f>_xlfn.XLOOKUP(J1679,macros!Y:Y,macros!R:R)</f>
        <v>283.5</v>
      </c>
      <c r="H1679">
        <f>_xlfn.XLOOKUP(J1679,macros!Y:Y,macros!G:G)</f>
        <v>0</v>
      </c>
      <c r="J1679" s="636" t="s">
        <v>546</v>
      </c>
      <c r="K1679">
        <v>10084</v>
      </c>
    </row>
    <row r="1680" spans="1:11">
      <c r="A1680">
        <v>70005</v>
      </c>
      <c r="B1680" s="46" t="str">
        <f t="shared" si="55"/>
        <v>BP.VM.00075-10084</v>
      </c>
      <c r="C1680">
        <f t="shared" si="56"/>
        <v>0</v>
      </c>
      <c r="D1680">
        <v>70005</v>
      </c>
      <c r="E1680">
        <f>_xlfn.XLOOKUP(J1680,macros!Y:Y,macros!R:R)</f>
        <v>244.75</v>
      </c>
      <c r="H1680">
        <f>_xlfn.XLOOKUP(J1680,macros!Y:Y,macros!G:G)</f>
        <v>0</v>
      </c>
      <c r="J1680" s="636" t="s">
        <v>549</v>
      </c>
      <c r="K1680">
        <v>10084</v>
      </c>
    </row>
    <row r="1681" spans="1:11">
      <c r="A1681">
        <v>70005</v>
      </c>
      <c r="B1681" s="46" t="str">
        <f t="shared" si="55"/>
        <v>BP.VM.00076-10084</v>
      </c>
      <c r="C1681">
        <f t="shared" si="56"/>
        <v>0</v>
      </c>
      <c r="D1681">
        <v>70005</v>
      </c>
      <c r="E1681">
        <f>_xlfn.XLOOKUP(J1681,macros!Y:Y,macros!R:R)</f>
        <v>248</v>
      </c>
      <c r="H1681">
        <f>_xlfn.XLOOKUP(J1681,macros!Y:Y,macros!G:G)</f>
        <v>0</v>
      </c>
      <c r="J1681" s="636" t="s">
        <v>552</v>
      </c>
      <c r="K1681">
        <v>10084</v>
      </c>
    </row>
    <row r="1682" spans="1:11">
      <c r="A1682">
        <v>70005</v>
      </c>
      <c r="B1682" s="46" t="str">
        <f t="shared" si="55"/>
        <v>BP.VM.00077-10084</v>
      </c>
      <c r="C1682">
        <f t="shared" si="56"/>
        <v>0</v>
      </c>
      <c r="D1682">
        <v>70005</v>
      </c>
      <c r="E1682">
        <f>_xlfn.XLOOKUP(J1682,macros!Y:Y,macros!R:R)</f>
        <v>230</v>
      </c>
      <c r="H1682">
        <f>_xlfn.XLOOKUP(J1682,macros!Y:Y,macros!G:G)</f>
        <v>0</v>
      </c>
      <c r="J1682" s="636" t="s">
        <v>555</v>
      </c>
      <c r="K1682">
        <v>10084</v>
      </c>
    </row>
    <row r="1683" spans="1:11">
      <c r="A1683">
        <v>70005</v>
      </c>
      <c r="B1683" s="46" t="str">
        <f t="shared" si="55"/>
        <v>BP.VM.00079-10084</v>
      </c>
      <c r="C1683">
        <f t="shared" si="56"/>
        <v>0</v>
      </c>
      <c r="D1683">
        <v>70005</v>
      </c>
      <c r="E1683">
        <f>_xlfn.XLOOKUP(J1683,macros!Y:Y,macros!R:R)</f>
        <v>199.5</v>
      </c>
      <c r="H1683">
        <f>_xlfn.XLOOKUP(J1683,macros!Y:Y,macros!G:G)</f>
        <v>0</v>
      </c>
      <c r="J1683" s="636" t="s">
        <v>557</v>
      </c>
      <c r="K1683">
        <v>10084</v>
      </c>
    </row>
    <row r="1684" spans="1:11">
      <c r="A1684">
        <v>70005</v>
      </c>
      <c r="B1684" s="46" t="str">
        <f t="shared" si="55"/>
        <v>BP.VM.00080-10084</v>
      </c>
      <c r="C1684">
        <f t="shared" si="56"/>
        <v>0</v>
      </c>
      <c r="D1684">
        <v>70005</v>
      </c>
      <c r="E1684">
        <f>_xlfn.XLOOKUP(J1684,macros!Y:Y,macros!R:R)</f>
        <v>161.75</v>
      </c>
      <c r="H1684">
        <f>_xlfn.XLOOKUP(J1684,macros!Y:Y,macros!G:G)</f>
        <v>0</v>
      </c>
      <c r="J1684" s="636" t="s">
        <v>560</v>
      </c>
      <c r="K1684">
        <v>10084</v>
      </c>
    </row>
    <row r="1685" spans="1:11">
      <c r="A1685">
        <v>70005</v>
      </c>
      <c r="B1685" s="46" t="str">
        <f t="shared" si="55"/>
        <v>BP.VM.00081-10084</v>
      </c>
      <c r="C1685">
        <f t="shared" si="56"/>
        <v>0</v>
      </c>
      <c r="D1685">
        <v>70005</v>
      </c>
      <c r="E1685">
        <f>_xlfn.XLOOKUP(J1685,macros!Y:Y,macros!R:R)</f>
        <v>154.5</v>
      </c>
      <c r="H1685">
        <f>_xlfn.XLOOKUP(J1685,macros!Y:Y,macros!G:G)</f>
        <v>0</v>
      </c>
      <c r="J1685" s="636" t="s">
        <v>563</v>
      </c>
      <c r="K1685">
        <v>10084</v>
      </c>
    </row>
    <row r="1686" spans="1:11">
      <c r="A1686">
        <v>70005</v>
      </c>
      <c r="B1686" s="46" t="str">
        <f t="shared" si="55"/>
        <v>BP.VM.00082-10084</v>
      </c>
      <c r="C1686">
        <f t="shared" si="56"/>
        <v>0</v>
      </c>
      <c r="D1686">
        <v>70005</v>
      </c>
      <c r="E1686">
        <f>_xlfn.XLOOKUP(J1686,macros!Y:Y,macros!R:R)</f>
        <v>160.75</v>
      </c>
      <c r="H1686">
        <f>_xlfn.XLOOKUP(J1686,macros!Y:Y,macros!G:G)</f>
        <v>0</v>
      </c>
      <c r="J1686" s="636" t="s">
        <v>566</v>
      </c>
      <c r="K1686">
        <v>10084</v>
      </c>
    </row>
    <row r="1687" spans="1:11">
      <c r="A1687">
        <v>70005</v>
      </c>
      <c r="B1687" s="46" t="str">
        <f t="shared" si="55"/>
        <v>BP.VM.00083-10084</v>
      </c>
      <c r="C1687">
        <f t="shared" si="56"/>
        <v>0</v>
      </c>
      <c r="D1687">
        <v>70005</v>
      </c>
      <c r="E1687">
        <f>_xlfn.XLOOKUP(J1687,macros!Y:Y,macros!R:R)</f>
        <v>155.5</v>
      </c>
      <c r="H1687">
        <f>_xlfn.XLOOKUP(J1687,macros!Y:Y,macros!G:G)</f>
        <v>0</v>
      </c>
      <c r="J1687" s="636" t="s">
        <v>568</v>
      </c>
      <c r="K1687">
        <v>10084</v>
      </c>
    </row>
    <row r="1688" spans="1:11">
      <c r="A1688">
        <v>70005</v>
      </c>
      <c r="B1688" s="46" t="str">
        <f t="shared" si="55"/>
        <v>BP.VM.00084-10084</v>
      </c>
      <c r="C1688">
        <f t="shared" si="56"/>
        <v>0</v>
      </c>
      <c r="D1688">
        <v>70005</v>
      </c>
      <c r="E1688">
        <f>_xlfn.XLOOKUP(J1688,macros!Y:Y,macros!R:R)</f>
        <v>149.25</v>
      </c>
      <c r="H1688">
        <f>_xlfn.XLOOKUP(J1688,macros!Y:Y,macros!G:G)</f>
        <v>0</v>
      </c>
      <c r="J1688" s="636" t="s">
        <v>571</v>
      </c>
      <c r="K1688">
        <v>10084</v>
      </c>
    </row>
    <row r="1689" spans="1:11">
      <c r="A1689">
        <v>70005</v>
      </c>
      <c r="B1689" s="46" t="str">
        <f t="shared" si="55"/>
        <v>BP.VM.00085-10084</v>
      </c>
      <c r="C1689">
        <f t="shared" si="56"/>
        <v>0</v>
      </c>
      <c r="D1689">
        <v>70005</v>
      </c>
      <c r="E1689">
        <f>_xlfn.XLOOKUP(J1689,macros!Y:Y,macros!R:R)</f>
        <v>151.25</v>
      </c>
      <c r="H1689">
        <f>_xlfn.XLOOKUP(J1689,macros!Y:Y,macros!G:G)</f>
        <v>0</v>
      </c>
      <c r="J1689" s="636" t="s">
        <v>573</v>
      </c>
      <c r="K1689">
        <v>10084</v>
      </c>
    </row>
    <row r="1690" spans="1:11">
      <c r="A1690">
        <v>70005</v>
      </c>
      <c r="B1690" s="46" t="str">
        <f t="shared" si="55"/>
        <v>BP.VM.00086-10084</v>
      </c>
      <c r="C1690">
        <f t="shared" si="56"/>
        <v>0</v>
      </c>
      <c r="D1690">
        <v>70005</v>
      </c>
      <c r="E1690">
        <f>_xlfn.XLOOKUP(J1690,macros!Y:Y,macros!R:R)</f>
        <v>133.5</v>
      </c>
      <c r="H1690">
        <f>_xlfn.XLOOKUP(J1690,macros!Y:Y,macros!G:G)</f>
        <v>0</v>
      </c>
      <c r="J1690" s="636" t="s">
        <v>575</v>
      </c>
      <c r="K1690">
        <v>10084</v>
      </c>
    </row>
    <row r="1691" spans="1:11">
      <c r="A1691">
        <v>70005</v>
      </c>
      <c r="B1691" s="46" t="str">
        <f t="shared" si="55"/>
        <v>BP.VM.00087-10084</v>
      </c>
      <c r="C1691">
        <f t="shared" si="56"/>
        <v>0</v>
      </c>
      <c r="D1691">
        <v>70005</v>
      </c>
      <c r="E1691">
        <f>_xlfn.XLOOKUP(J1691,macros!Y:Y,macros!R:R)</f>
        <v>125</v>
      </c>
      <c r="H1691">
        <f>_xlfn.XLOOKUP(J1691,macros!Y:Y,macros!G:G)</f>
        <v>0</v>
      </c>
      <c r="J1691" s="636" t="s">
        <v>578</v>
      </c>
      <c r="K1691">
        <v>10084</v>
      </c>
    </row>
    <row r="1692" spans="1:11">
      <c r="A1692">
        <v>70005</v>
      </c>
      <c r="B1692" s="46" t="str">
        <f t="shared" si="55"/>
        <v>BP.VM.00088-10084</v>
      </c>
      <c r="C1692">
        <f t="shared" si="56"/>
        <v>0</v>
      </c>
      <c r="D1692">
        <v>70005</v>
      </c>
      <c r="E1692">
        <f>_xlfn.XLOOKUP(J1692,macros!Y:Y,macros!R:R)</f>
        <v>126</v>
      </c>
      <c r="H1692">
        <f>_xlfn.XLOOKUP(J1692,macros!Y:Y,macros!G:G)</f>
        <v>0</v>
      </c>
      <c r="J1692" s="636" t="s">
        <v>581</v>
      </c>
      <c r="K1692">
        <v>10084</v>
      </c>
    </row>
    <row r="1693" spans="1:11">
      <c r="A1693">
        <v>70005</v>
      </c>
      <c r="B1693" s="46" t="str">
        <f t="shared" si="55"/>
        <v>BP.VM.00089-10084</v>
      </c>
      <c r="C1693">
        <f t="shared" si="56"/>
        <v>0</v>
      </c>
      <c r="D1693">
        <v>70005</v>
      </c>
      <c r="E1693">
        <f>_xlfn.XLOOKUP(J1693,macros!Y:Y,macros!R:R)</f>
        <v>162.75</v>
      </c>
      <c r="H1693">
        <f>_xlfn.XLOOKUP(J1693,macros!Y:Y,macros!G:G)</f>
        <v>0</v>
      </c>
      <c r="J1693" s="636" t="s">
        <v>583</v>
      </c>
      <c r="K1693">
        <v>10084</v>
      </c>
    </row>
    <row r="1694" spans="1:11">
      <c r="A1694">
        <v>70005</v>
      </c>
      <c r="B1694" s="46" t="str">
        <f t="shared" si="55"/>
        <v>BP.VM.00091-10084</v>
      </c>
      <c r="C1694">
        <f t="shared" si="56"/>
        <v>0</v>
      </c>
      <c r="D1694">
        <v>70005</v>
      </c>
      <c r="E1694">
        <f>_xlfn.XLOOKUP(J1694,macros!Y:Y,macros!R:R)</f>
        <v>167</v>
      </c>
      <c r="H1694">
        <f>_xlfn.XLOOKUP(J1694,macros!Y:Y,macros!G:G)</f>
        <v>0</v>
      </c>
      <c r="J1694" s="636" t="s">
        <v>586</v>
      </c>
      <c r="K1694">
        <v>10084</v>
      </c>
    </row>
    <row r="1695" spans="1:11">
      <c r="A1695">
        <v>70005</v>
      </c>
      <c r="B1695" s="46" t="str">
        <f t="shared" si="55"/>
        <v>BP.VM.00092-10124</v>
      </c>
      <c r="C1695">
        <f t="shared" si="56"/>
        <v>0</v>
      </c>
      <c r="D1695">
        <v>70005</v>
      </c>
      <c r="E1695">
        <f>_xlfn.XLOOKUP(J1695,macros!Y:Y,macros!R:R)</f>
        <v>472.5</v>
      </c>
      <c r="H1695">
        <f>_xlfn.XLOOKUP(J1695,macros!Y:Y,macros!G:G)</f>
        <v>0</v>
      </c>
      <c r="J1695" s="636" t="s">
        <v>589</v>
      </c>
      <c r="K1695">
        <v>10124</v>
      </c>
    </row>
    <row r="1696" spans="1:11">
      <c r="A1696">
        <v>70005</v>
      </c>
      <c r="B1696" s="46" t="str">
        <f t="shared" si="55"/>
        <v>BP.VM.00093-10124</v>
      </c>
      <c r="C1696">
        <f t="shared" si="56"/>
        <v>0</v>
      </c>
      <c r="D1696">
        <v>70005</v>
      </c>
      <c r="E1696">
        <f>_xlfn.XLOOKUP(J1696,macros!Y:Y,macros!R:R)</f>
        <v>364.5</v>
      </c>
      <c r="H1696">
        <f>_xlfn.XLOOKUP(J1696,macros!Y:Y,macros!G:G)</f>
        <v>0</v>
      </c>
      <c r="J1696" s="636" t="s">
        <v>590</v>
      </c>
      <c r="K1696">
        <v>10124</v>
      </c>
    </row>
    <row r="1697" spans="1:11">
      <c r="A1697">
        <v>70005</v>
      </c>
      <c r="B1697" s="46" t="str">
        <f t="shared" si="55"/>
        <v>BP.VM.00094-10124</v>
      </c>
      <c r="C1697">
        <f t="shared" si="56"/>
        <v>0</v>
      </c>
      <c r="D1697">
        <v>70005</v>
      </c>
      <c r="E1697">
        <f>_xlfn.XLOOKUP(J1697,macros!Y:Y,macros!R:R)</f>
        <v>296.25</v>
      </c>
      <c r="H1697">
        <f>_xlfn.XLOOKUP(J1697,macros!Y:Y,macros!G:G)</f>
        <v>0</v>
      </c>
      <c r="J1697" s="636" t="s">
        <v>591</v>
      </c>
      <c r="K1697">
        <v>10124</v>
      </c>
    </row>
    <row r="1698" spans="1:11">
      <c r="A1698">
        <v>70005</v>
      </c>
      <c r="B1698" s="46" t="str">
        <f t="shared" si="55"/>
        <v>BP.VM.00095-10124</v>
      </c>
      <c r="C1698">
        <f t="shared" si="56"/>
        <v>0</v>
      </c>
      <c r="D1698">
        <v>70005</v>
      </c>
      <c r="E1698">
        <f>_xlfn.XLOOKUP(J1698,macros!Y:Y,macros!R:R)</f>
        <v>262.5</v>
      </c>
      <c r="H1698">
        <f>_xlfn.XLOOKUP(J1698,macros!Y:Y,macros!G:G)</f>
        <v>0</v>
      </c>
      <c r="J1698" s="636" t="s">
        <v>592</v>
      </c>
      <c r="K1698">
        <v>10124</v>
      </c>
    </row>
    <row r="1699" spans="1:11">
      <c r="A1699">
        <v>70005</v>
      </c>
      <c r="B1699" s="46" t="str">
        <f t="shared" si="55"/>
        <v>BP.VM.00096-10124</v>
      </c>
      <c r="C1699">
        <f t="shared" si="56"/>
        <v>0</v>
      </c>
      <c r="D1699">
        <v>70005</v>
      </c>
      <c r="E1699">
        <f>_xlfn.XLOOKUP(J1699,macros!Y:Y,macros!R:R)</f>
        <v>364.5</v>
      </c>
      <c r="H1699">
        <f>_xlfn.XLOOKUP(J1699,macros!Y:Y,macros!G:G)</f>
        <v>0</v>
      </c>
      <c r="J1699" s="636" t="s">
        <v>593</v>
      </c>
      <c r="K1699">
        <v>10124</v>
      </c>
    </row>
    <row r="1700" spans="1:11">
      <c r="A1700">
        <v>70005</v>
      </c>
      <c r="B1700" s="46" t="str">
        <f t="shared" si="55"/>
        <v>BP.VM.00097-10124</v>
      </c>
      <c r="C1700">
        <f t="shared" si="56"/>
        <v>0</v>
      </c>
      <c r="D1700">
        <v>70005</v>
      </c>
      <c r="E1700">
        <f>_xlfn.XLOOKUP(J1700,macros!Y:Y,macros!R:R)</f>
        <v>212.25</v>
      </c>
      <c r="H1700">
        <f>_xlfn.XLOOKUP(J1700,macros!Y:Y,macros!G:G)</f>
        <v>0</v>
      </c>
      <c r="J1700" s="636" t="s">
        <v>594</v>
      </c>
      <c r="K1700">
        <v>10124</v>
      </c>
    </row>
    <row r="1701" spans="1:11">
      <c r="A1701">
        <v>70005</v>
      </c>
      <c r="B1701" s="46" t="str">
        <f t="shared" si="55"/>
        <v>BP.VM.00098-10124</v>
      </c>
      <c r="C1701">
        <f t="shared" si="56"/>
        <v>0</v>
      </c>
      <c r="D1701">
        <v>70005</v>
      </c>
      <c r="E1701">
        <f>_xlfn.XLOOKUP(J1701,macros!Y:Y,macros!R:R)</f>
        <v>385.5</v>
      </c>
      <c r="H1701">
        <f>_xlfn.XLOOKUP(J1701,macros!Y:Y,macros!G:G)</f>
        <v>0</v>
      </c>
      <c r="J1701" s="636" t="s">
        <v>595</v>
      </c>
      <c r="K1701">
        <v>10124</v>
      </c>
    </row>
    <row r="1702" spans="1:11">
      <c r="A1702">
        <v>70005</v>
      </c>
      <c r="B1702" s="46" t="str">
        <f t="shared" si="55"/>
        <v>BP.VM.00099-10124</v>
      </c>
      <c r="C1702">
        <f t="shared" si="56"/>
        <v>0</v>
      </c>
      <c r="D1702">
        <v>70005</v>
      </c>
      <c r="E1702">
        <f>_xlfn.XLOOKUP(J1702,macros!Y:Y,macros!R:R)</f>
        <v>280.5</v>
      </c>
      <c r="H1702">
        <f>_xlfn.XLOOKUP(J1702,macros!Y:Y,macros!G:G)</f>
        <v>0</v>
      </c>
      <c r="J1702" s="636" t="s">
        <v>596</v>
      </c>
      <c r="K1702">
        <v>10124</v>
      </c>
    </row>
    <row r="1703" spans="1:11">
      <c r="A1703">
        <v>70005</v>
      </c>
      <c r="B1703" s="46" t="str">
        <f t="shared" si="55"/>
        <v>BP.VM.00100-10124</v>
      </c>
      <c r="C1703">
        <f t="shared" si="56"/>
        <v>0</v>
      </c>
      <c r="D1703">
        <v>70005</v>
      </c>
      <c r="E1703">
        <f>_xlfn.XLOOKUP(J1703,macros!Y:Y,macros!R:R)</f>
        <v>322.5</v>
      </c>
      <c r="H1703">
        <f>_xlfn.XLOOKUP(J1703,macros!Y:Y,macros!G:G)</f>
        <v>0</v>
      </c>
      <c r="J1703" s="636" t="s">
        <v>597</v>
      </c>
      <c r="K1703">
        <v>10124</v>
      </c>
    </row>
    <row r="1704" spans="1:11">
      <c r="A1704">
        <v>70005</v>
      </c>
      <c r="B1704" s="46" t="str">
        <f t="shared" si="55"/>
        <v>BP.VM.00101-10124</v>
      </c>
      <c r="C1704">
        <f t="shared" si="56"/>
        <v>0</v>
      </c>
      <c r="D1704">
        <v>70005</v>
      </c>
      <c r="E1704">
        <f>_xlfn.XLOOKUP(J1704,macros!Y:Y,macros!R:R)</f>
        <v>315</v>
      </c>
      <c r="H1704">
        <f>_xlfn.XLOOKUP(J1704,macros!Y:Y,macros!G:G)</f>
        <v>0</v>
      </c>
      <c r="J1704" s="636" t="s">
        <v>598</v>
      </c>
      <c r="K1704">
        <v>10124</v>
      </c>
    </row>
    <row r="1705" spans="1:11">
      <c r="A1705">
        <v>70005</v>
      </c>
      <c r="B1705" s="46" t="str">
        <f t="shared" si="55"/>
        <v>BP.VM.00102-10124</v>
      </c>
      <c r="C1705">
        <f t="shared" si="56"/>
        <v>0</v>
      </c>
      <c r="D1705">
        <v>70005</v>
      </c>
      <c r="E1705">
        <f>_xlfn.XLOOKUP(J1705,macros!Y:Y,macros!R:R)</f>
        <v>229</v>
      </c>
      <c r="H1705">
        <f>_xlfn.XLOOKUP(J1705,macros!Y:Y,macros!G:G)</f>
        <v>0</v>
      </c>
      <c r="J1705" s="636" t="s">
        <v>599</v>
      </c>
      <c r="K1705">
        <v>10124</v>
      </c>
    </row>
    <row r="1706" spans="1:11">
      <c r="A1706">
        <v>70005</v>
      </c>
      <c r="B1706" s="46" t="str">
        <f t="shared" si="55"/>
        <v>BP.VM.00103-10124</v>
      </c>
      <c r="C1706">
        <f t="shared" si="56"/>
        <v>0</v>
      </c>
      <c r="D1706">
        <v>70005</v>
      </c>
      <c r="E1706">
        <f>_xlfn.XLOOKUP(J1706,macros!Y:Y,macros!R:R)</f>
        <v>204.75</v>
      </c>
      <c r="H1706">
        <f>_xlfn.XLOOKUP(J1706,macros!Y:Y,macros!G:G)</f>
        <v>0</v>
      </c>
      <c r="J1706" s="636" t="s">
        <v>600</v>
      </c>
      <c r="K1706">
        <v>10124</v>
      </c>
    </row>
    <row r="1707" spans="1:11">
      <c r="A1707">
        <v>70005</v>
      </c>
      <c r="B1707" s="46" t="str">
        <f t="shared" si="55"/>
        <v>BP.VM.00104-10124</v>
      </c>
      <c r="C1707">
        <f t="shared" si="56"/>
        <v>0</v>
      </c>
      <c r="D1707">
        <v>70005</v>
      </c>
      <c r="E1707">
        <f>_xlfn.XLOOKUP(J1707,macros!Y:Y,macros!R:R)</f>
        <v>194.25</v>
      </c>
      <c r="H1707">
        <f>_xlfn.XLOOKUP(J1707,macros!Y:Y,macros!G:G)</f>
        <v>0</v>
      </c>
      <c r="J1707" s="636" t="s">
        <v>601</v>
      </c>
      <c r="K1707">
        <v>10124</v>
      </c>
    </row>
    <row r="1708" spans="1:11">
      <c r="A1708">
        <v>70005</v>
      </c>
      <c r="B1708" s="46" t="str">
        <f t="shared" ref="B1708:B2311" si="57">J1708&amp;"-"&amp;K1708</f>
        <v>BP.VM.00105-10124</v>
      </c>
      <c r="C1708">
        <f t="shared" si="56"/>
        <v>0</v>
      </c>
      <c r="D1708">
        <v>70005</v>
      </c>
      <c r="E1708">
        <f>_xlfn.XLOOKUP(J1708,macros!Y:Y,macros!R:R)</f>
        <v>386.5</v>
      </c>
      <c r="H1708">
        <f>_xlfn.XLOOKUP(J1708,macros!Y:Y,macros!G:G)</f>
        <v>0</v>
      </c>
      <c r="J1708" s="636" t="s">
        <v>602</v>
      </c>
      <c r="K1708">
        <v>10124</v>
      </c>
    </row>
    <row r="1709" spans="1:11">
      <c r="A1709">
        <v>70005</v>
      </c>
      <c r="B1709" s="46" t="str">
        <f t="shared" si="57"/>
        <v>BP.VM.00106-10124</v>
      </c>
      <c r="C1709">
        <f t="shared" si="56"/>
        <v>0</v>
      </c>
      <c r="D1709">
        <v>70005</v>
      </c>
      <c r="E1709">
        <f>_xlfn.XLOOKUP(J1709,macros!Y:Y,macros!R:R)</f>
        <v>323.5</v>
      </c>
      <c r="H1709">
        <f>_xlfn.XLOOKUP(J1709,macros!Y:Y,macros!G:G)</f>
        <v>0</v>
      </c>
      <c r="J1709" s="636" t="s">
        <v>603</v>
      </c>
      <c r="K1709">
        <v>10124</v>
      </c>
    </row>
    <row r="1710" spans="1:11">
      <c r="A1710">
        <v>70005</v>
      </c>
      <c r="B1710" s="46" t="str">
        <f t="shared" si="57"/>
        <v>BP.VM.00107-10124</v>
      </c>
      <c r="C1710">
        <f t="shared" si="56"/>
        <v>0</v>
      </c>
      <c r="D1710">
        <v>70005</v>
      </c>
      <c r="E1710">
        <f>_xlfn.XLOOKUP(J1710,macros!Y:Y,macros!R:R)</f>
        <v>329.75</v>
      </c>
      <c r="H1710">
        <f>_xlfn.XLOOKUP(J1710,macros!Y:Y,macros!G:G)</f>
        <v>0</v>
      </c>
      <c r="J1710" s="636" t="s">
        <v>604</v>
      </c>
      <c r="K1710">
        <v>10124</v>
      </c>
    </row>
    <row r="1711" spans="1:11">
      <c r="A1711">
        <v>70005</v>
      </c>
      <c r="B1711" s="46" t="str">
        <f t="shared" si="57"/>
        <v>BP.VM.00108-10124</v>
      </c>
      <c r="C1711">
        <f t="shared" si="56"/>
        <v>0</v>
      </c>
      <c r="D1711">
        <v>70005</v>
      </c>
      <c r="E1711">
        <f>_xlfn.XLOOKUP(J1711,macros!Y:Y,macros!R:R)</f>
        <v>298.25</v>
      </c>
      <c r="H1711">
        <f>_xlfn.XLOOKUP(J1711,macros!Y:Y,macros!G:G)</f>
        <v>0</v>
      </c>
      <c r="J1711" s="636" t="s">
        <v>605</v>
      </c>
      <c r="K1711">
        <v>10124</v>
      </c>
    </row>
    <row r="1712" spans="1:11">
      <c r="A1712">
        <v>70005</v>
      </c>
      <c r="B1712" s="46" t="str">
        <f t="shared" si="57"/>
        <v>BP.VM.00110-10124</v>
      </c>
      <c r="C1712">
        <f t="shared" si="56"/>
        <v>0</v>
      </c>
      <c r="D1712">
        <v>70005</v>
      </c>
      <c r="E1712">
        <f>_xlfn.XLOOKUP(J1712,macros!Y:Y,macros!R:R)</f>
        <v>266.75</v>
      </c>
      <c r="H1712">
        <f>_xlfn.XLOOKUP(J1712,macros!Y:Y,macros!G:G)</f>
        <v>0</v>
      </c>
      <c r="J1712" s="636" t="s">
        <v>606</v>
      </c>
      <c r="K1712">
        <v>10124</v>
      </c>
    </row>
    <row r="1713" spans="1:11">
      <c r="A1713">
        <v>70005</v>
      </c>
      <c r="B1713" s="46" t="str">
        <f t="shared" si="57"/>
        <v>BP.VM.00111-10124</v>
      </c>
      <c r="C1713">
        <f t="shared" si="56"/>
        <v>0</v>
      </c>
      <c r="D1713">
        <v>70005</v>
      </c>
      <c r="E1713">
        <f>_xlfn.XLOOKUP(J1713,macros!Y:Y,macros!R:R)</f>
        <v>206</v>
      </c>
      <c r="H1713">
        <f>_xlfn.XLOOKUP(J1713,macros!Y:Y,macros!G:G)</f>
        <v>0</v>
      </c>
      <c r="J1713" s="636" t="s">
        <v>607</v>
      </c>
      <c r="K1713">
        <v>10124</v>
      </c>
    </row>
    <row r="1714" spans="1:11">
      <c r="A1714">
        <v>70005</v>
      </c>
      <c r="B1714" s="46" t="str">
        <f t="shared" si="57"/>
        <v>BP.VM.00112-10124</v>
      </c>
      <c r="C1714">
        <f t="shared" si="56"/>
        <v>0</v>
      </c>
      <c r="D1714">
        <v>70005</v>
      </c>
      <c r="E1714">
        <f>_xlfn.XLOOKUP(J1714,macros!Y:Y,macros!R:R)</f>
        <v>193.25</v>
      </c>
      <c r="H1714">
        <f>_xlfn.XLOOKUP(J1714,macros!Y:Y,macros!G:G)</f>
        <v>0</v>
      </c>
      <c r="J1714" s="636" t="s">
        <v>608</v>
      </c>
      <c r="K1714">
        <v>10124</v>
      </c>
    </row>
    <row r="1715" spans="1:11">
      <c r="A1715">
        <v>70005</v>
      </c>
      <c r="B1715" s="46" t="str">
        <f t="shared" si="57"/>
        <v>BP.VM.00113-10124</v>
      </c>
      <c r="C1715">
        <f t="shared" si="56"/>
        <v>0</v>
      </c>
      <c r="D1715">
        <v>70005</v>
      </c>
      <c r="E1715">
        <f>_xlfn.XLOOKUP(J1715,macros!Y:Y,macros!R:R)</f>
        <v>202.75</v>
      </c>
      <c r="H1715">
        <f>_xlfn.XLOOKUP(J1715,macros!Y:Y,macros!G:G)</f>
        <v>0</v>
      </c>
      <c r="J1715" s="636" t="s">
        <v>609</v>
      </c>
      <c r="K1715">
        <v>10124</v>
      </c>
    </row>
    <row r="1716" spans="1:11">
      <c r="A1716">
        <v>70005</v>
      </c>
      <c r="B1716" s="46" t="str">
        <f t="shared" si="57"/>
        <v>BP.VM.00114-10124</v>
      </c>
      <c r="C1716">
        <f t="shared" si="56"/>
        <v>0</v>
      </c>
      <c r="D1716">
        <v>70005</v>
      </c>
      <c r="E1716">
        <f>_xlfn.XLOOKUP(J1716,macros!Y:Y,macros!R:R)</f>
        <v>196.5</v>
      </c>
      <c r="H1716">
        <f>_xlfn.XLOOKUP(J1716,macros!Y:Y,macros!G:G)</f>
        <v>0</v>
      </c>
      <c r="J1716" s="636" t="s">
        <v>610</v>
      </c>
      <c r="K1716">
        <v>10124</v>
      </c>
    </row>
    <row r="1717" spans="1:11">
      <c r="A1717">
        <v>70005</v>
      </c>
      <c r="B1717" s="46" t="str">
        <f t="shared" si="57"/>
        <v>BP.VM.00115-10124</v>
      </c>
      <c r="C1717">
        <f t="shared" si="56"/>
        <v>0</v>
      </c>
      <c r="D1717">
        <v>70005</v>
      </c>
      <c r="E1717">
        <f>_xlfn.XLOOKUP(J1717,macros!Y:Y,macros!R:R)</f>
        <v>185</v>
      </c>
      <c r="H1717">
        <f>_xlfn.XLOOKUP(J1717,macros!Y:Y,macros!G:G)</f>
        <v>0</v>
      </c>
      <c r="J1717" s="636" t="s">
        <v>611</v>
      </c>
      <c r="K1717">
        <v>10124</v>
      </c>
    </row>
    <row r="1718" spans="1:11">
      <c r="A1718">
        <v>70005</v>
      </c>
      <c r="B1718" s="46" t="str">
        <f t="shared" si="57"/>
        <v>BP.VM.00116-10124</v>
      </c>
      <c r="C1718">
        <f t="shared" si="56"/>
        <v>0</v>
      </c>
      <c r="D1718">
        <v>70005</v>
      </c>
      <c r="E1718">
        <f>_xlfn.XLOOKUP(J1718,macros!Y:Y,macros!R:R)</f>
        <v>189</v>
      </c>
      <c r="H1718">
        <f>_xlfn.XLOOKUP(J1718,macros!Y:Y,macros!G:G)</f>
        <v>0</v>
      </c>
      <c r="J1718" s="636" t="s">
        <v>612</v>
      </c>
      <c r="K1718">
        <v>10124</v>
      </c>
    </row>
    <row r="1719" spans="1:11">
      <c r="A1719">
        <v>70005</v>
      </c>
      <c r="B1719" s="46" t="str">
        <f t="shared" si="57"/>
        <v>BP.VM.00117-10124</v>
      </c>
      <c r="C1719">
        <f t="shared" si="56"/>
        <v>0</v>
      </c>
      <c r="D1719">
        <v>70005</v>
      </c>
      <c r="E1719">
        <f>_xlfn.XLOOKUP(J1719,macros!Y:Y,macros!R:R)</f>
        <v>160.75</v>
      </c>
      <c r="H1719">
        <f>_xlfn.XLOOKUP(J1719,macros!Y:Y,macros!G:G)</f>
        <v>0</v>
      </c>
      <c r="J1719" s="636" t="s">
        <v>613</v>
      </c>
      <c r="K1719">
        <v>10124</v>
      </c>
    </row>
    <row r="1720" spans="1:11">
      <c r="A1720">
        <v>70005</v>
      </c>
      <c r="B1720" s="46" t="str">
        <f t="shared" si="57"/>
        <v>BP.VM.00118-10124</v>
      </c>
      <c r="C1720">
        <f t="shared" si="56"/>
        <v>0</v>
      </c>
      <c r="D1720">
        <v>70005</v>
      </c>
      <c r="E1720">
        <f>_xlfn.XLOOKUP(J1720,macros!Y:Y,macros!R:R)</f>
        <v>147</v>
      </c>
      <c r="H1720">
        <f>_xlfn.XLOOKUP(J1720,macros!Y:Y,macros!G:G)</f>
        <v>0</v>
      </c>
      <c r="J1720" s="636" t="s">
        <v>614</v>
      </c>
      <c r="K1720">
        <v>10124</v>
      </c>
    </row>
    <row r="1721" spans="1:11">
      <c r="A1721">
        <v>70005</v>
      </c>
      <c r="B1721" s="46" t="str">
        <f t="shared" si="57"/>
        <v>BP.VM.00119-10124</v>
      </c>
      <c r="C1721">
        <f t="shared" si="56"/>
        <v>0</v>
      </c>
      <c r="D1721">
        <v>70005</v>
      </c>
      <c r="E1721">
        <f>_xlfn.XLOOKUP(J1721,macros!Y:Y,macros!R:R)</f>
        <v>149.25</v>
      </c>
      <c r="H1721">
        <f>_xlfn.XLOOKUP(J1721,macros!Y:Y,macros!G:G)</f>
        <v>0</v>
      </c>
      <c r="J1721" s="636" t="s">
        <v>615</v>
      </c>
      <c r="K1721">
        <v>10124</v>
      </c>
    </row>
    <row r="1722" spans="1:11">
      <c r="A1722">
        <v>70005</v>
      </c>
      <c r="B1722" s="46" t="str">
        <f t="shared" si="57"/>
        <v>BP.VM.00120-10124</v>
      </c>
      <c r="C1722">
        <f t="shared" si="56"/>
        <v>0</v>
      </c>
      <c r="D1722">
        <v>70005</v>
      </c>
      <c r="E1722">
        <f>_xlfn.XLOOKUP(J1722,macros!Y:Y,macros!R:R)</f>
        <v>207</v>
      </c>
      <c r="H1722">
        <f>_xlfn.XLOOKUP(J1722,macros!Y:Y,macros!G:G)</f>
        <v>0</v>
      </c>
      <c r="J1722" s="636" t="s">
        <v>616</v>
      </c>
      <c r="K1722">
        <v>10124</v>
      </c>
    </row>
    <row r="1723" spans="1:11">
      <c r="A1723">
        <v>70005</v>
      </c>
      <c r="B1723" s="46" t="str">
        <f t="shared" si="57"/>
        <v>BP.VM.00122-10124</v>
      </c>
      <c r="C1723">
        <f t="shared" si="56"/>
        <v>0</v>
      </c>
      <c r="D1723">
        <v>70005</v>
      </c>
      <c r="E1723">
        <f>_xlfn.XLOOKUP(J1723,macros!Y:Y,macros!R:R)</f>
        <v>214.25</v>
      </c>
      <c r="H1723">
        <f>_xlfn.XLOOKUP(J1723,macros!Y:Y,macros!G:G)</f>
        <v>0</v>
      </c>
      <c r="J1723" s="636" t="s">
        <v>617</v>
      </c>
      <c r="K1723">
        <v>10124</v>
      </c>
    </row>
    <row r="1724" spans="1:11">
      <c r="A1724">
        <v>70005</v>
      </c>
      <c r="B1724" s="46" t="str">
        <f t="shared" si="57"/>
        <v>BP.VM.00029-10085</v>
      </c>
      <c r="C1724">
        <f t="shared" si="56"/>
        <v>0</v>
      </c>
      <c r="D1724">
        <v>70005</v>
      </c>
      <c r="E1724">
        <f>_xlfn.XLOOKUP(J1724,macros!Y:Y,macros!R:R)</f>
        <v>143</v>
      </c>
      <c r="H1724">
        <f>_xlfn.XLOOKUP(J1724,macros!Y:Y,macros!H:H)</f>
        <v>0</v>
      </c>
      <c r="J1724" s="636" t="s">
        <v>679</v>
      </c>
      <c r="K1724">
        <v>10085</v>
      </c>
    </row>
    <row r="1725" spans="1:11">
      <c r="A1725">
        <v>70005</v>
      </c>
      <c r="B1725" s="46" t="str">
        <f t="shared" si="57"/>
        <v>BP.VM.00030-10085</v>
      </c>
      <c r="C1725">
        <f t="shared" si="56"/>
        <v>0</v>
      </c>
      <c r="D1725">
        <v>70005</v>
      </c>
      <c r="E1725">
        <f>_xlfn.XLOOKUP(J1725,macros!Y:Y,macros!R:R)</f>
        <v>138.75</v>
      </c>
      <c r="H1725">
        <f>_xlfn.XLOOKUP(J1725,macros!Y:Y,macros!H:H)</f>
        <v>0</v>
      </c>
      <c r="J1725" s="636" t="s">
        <v>681</v>
      </c>
      <c r="K1725">
        <v>10085</v>
      </c>
    </row>
    <row r="1726" spans="1:11">
      <c r="A1726">
        <v>70005</v>
      </c>
      <c r="B1726" s="46" t="str">
        <f t="shared" si="57"/>
        <v>BP.VM.00031-10085</v>
      </c>
      <c r="C1726">
        <f t="shared" si="56"/>
        <v>0</v>
      </c>
      <c r="D1726">
        <v>70005</v>
      </c>
      <c r="E1726">
        <f>_xlfn.XLOOKUP(J1726,macros!Y:Y,macros!R:R)</f>
        <v>160.75</v>
      </c>
      <c r="H1726">
        <f>_xlfn.XLOOKUP(J1726,macros!Y:Y,macros!H:H)</f>
        <v>0</v>
      </c>
      <c r="J1726" s="636" t="s">
        <v>683</v>
      </c>
      <c r="K1726">
        <v>10085</v>
      </c>
    </row>
    <row r="1727" spans="1:11">
      <c r="A1727">
        <v>70005</v>
      </c>
      <c r="B1727" s="46" t="str">
        <f t="shared" si="57"/>
        <v>BP.VM.00032-10085</v>
      </c>
      <c r="C1727">
        <f t="shared" si="56"/>
        <v>0</v>
      </c>
      <c r="D1727">
        <v>70005</v>
      </c>
      <c r="E1727">
        <f>_xlfn.XLOOKUP(J1727,macros!Y:Y,macros!R:R)</f>
        <v>176.5</v>
      </c>
      <c r="H1727">
        <f>_xlfn.XLOOKUP(J1727,macros!Y:Y,macros!H:H)</f>
        <v>0</v>
      </c>
      <c r="J1727" s="636" t="s">
        <v>685</v>
      </c>
      <c r="K1727">
        <v>10085</v>
      </c>
    </row>
    <row r="1728" spans="1:11">
      <c r="A1728">
        <v>70005</v>
      </c>
      <c r="B1728" s="46" t="str">
        <f t="shared" si="57"/>
        <v>BP.VM.00033-10085</v>
      </c>
      <c r="C1728">
        <f t="shared" si="56"/>
        <v>0</v>
      </c>
      <c r="D1728">
        <v>70005</v>
      </c>
      <c r="E1728">
        <f>_xlfn.XLOOKUP(J1728,macros!Y:Y,macros!R:R)</f>
        <v>144</v>
      </c>
      <c r="H1728">
        <f>_xlfn.XLOOKUP(J1728,macros!Y:Y,macros!H:H)</f>
        <v>0</v>
      </c>
      <c r="J1728" s="636" t="s">
        <v>687</v>
      </c>
      <c r="K1728">
        <v>10085</v>
      </c>
    </row>
    <row r="1729" spans="1:11">
      <c r="A1729">
        <v>70005</v>
      </c>
      <c r="B1729" s="46" t="str">
        <f t="shared" si="57"/>
        <v>BP.VM.00034-10085</v>
      </c>
      <c r="C1729">
        <f t="shared" si="56"/>
        <v>0</v>
      </c>
      <c r="D1729">
        <v>70005</v>
      </c>
      <c r="E1729">
        <f>_xlfn.XLOOKUP(J1729,macros!Y:Y,macros!R:R)</f>
        <v>148.25</v>
      </c>
      <c r="H1729">
        <f>_xlfn.XLOOKUP(J1729,macros!Y:Y,macros!H:H)</f>
        <v>0</v>
      </c>
      <c r="J1729" s="636" t="s">
        <v>689</v>
      </c>
      <c r="K1729">
        <v>10085</v>
      </c>
    </row>
    <row r="1730" spans="1:11">
      <c r="A1730">
        <v>70005</v>
      </c>
      <c r="B1730" s="46" t="str">
        <f t="shared" si="57"/>
        <v>BP.VM.00035-10085</v>
      </c>
      <c r="C1730">
        <f t="shared" ref="C1730:C1793" si="58">SUM(G1730:H1730)</f>
        <v>0</v>
      </c>
      <c r="D1730">
        <v>70005</v>
      </c>
      <c r="E1730">
        <f>_xlfn.XLOOKUP(J1730,macros!Y:Y,macros!R:R)</f>
        <v>154.5</v>
      </c>
      <c r="H1730">
        <f>_xlfn.XLOOKUP(J1730,macros!Y:Y,macros!H:H)</f>
        <v>0</v>
      </c>
      <c r="J1730" s="636" t="s">
        <v>691</v>
      </c>
      <c r="K1730">
        <v>10085</v>
      </c>
    </row>
    <row r="1731" spans="1:11">
      <c r="A1731">
        <v>70005</v>
      </c>
      <c r="B1731" s="46" t="str">
        <f t="shared" si="57"/>
        <v>BP.VM.00036-10085</v>
      </c>
      <c r="C1731">
        <f t="shared" si="58"/>
        <v>0</v>
      </c>
      <c r="D1731">
        <v>70005</v>
      </c>
      <c r="E1731">
        <f>_xlfn.XLOOKUP(J1731,macros!Y:Y,macros!R:R)</f>
        <v>162.75</v>
      </c>
      <c r="H1731">
        <f>_xlfn.XLOOKUP(J1731,macros!Y:Y,macros!H:H)</f>
        <v>0</v>
      </c>
      <c r="J1731" s="636" t="s">
        <v>693</v>
      </c>
      <c r="K1731">
        <v>10085</v>
      </c>
    </row>
    <row r="1732" spans="1:11">
      <c r="A1732">
        <v>70005</v>
      </c>
      <c r="B1732" s="46" t="str">
        <f t="shared" si="57"/>
        <v>BP.VM.00037-10125</v>
      </c>
      <c r="C1732">
        <f t="shared" si="58"/>
        <v>0</v>
      </c>
      <c r="D1732">
        <v>70005</v>
      </c>
      <c r="E1732">
        <f>_xlfn.XLOOKUP(J1732,macros!Y:Y,macros!R:R)</f>
        <v>170.25</v>
      </c>
      <c r="H1732">
        <f>_xlfn.XLOOKUP(J1732,macros!Y:Y,macros!H:H)</f>
        <v>0</v>
      </c>
      <c r="J1732" s="636" t="s">
        <v>709</v>
      </c>
      <c r="K1732">
        <v>10125</v>
      </c>
    </row>
    <row r="1733" spans="1:11">
      <c r="A1733">
        <v>70005</v>
      </c>
      <c r="B1733" s="46" t="str">
        <f t="shared" si="57"/>
        <v>BP.VM.00038-10125</v>
      </c>
      <c r="C1733">
        <f t="shared" si="58"/>
        <v>0</v>
      </c>
      <c r="D1733">
        <v>70005</v>
      </c>
      <c r="E1733">
        <f>_xlfn.XLOOKUP(J1733,macros!Y:Y,macros!R:R)</f>
        <v>168</v>
      </c>
      <c r="H1733">
        <f>_xlfn.XLOOKUP(J1733,macros!Y:Y,macros!H:H)</f>
        <v>0</v>
      </c>
      <c r="J1733" s="636" t="s">
        <v>710</v>
      </c>
      <c r="K1733">
        <v>10125</v>
      </c>
    </row>
    <row r="1734" spans="1:11">
      <c r="A1734">
        <v>70005</v>
      </c>
      <c r="B1734" s="46" t="str">
        <f t="shared" si="57"/>
        <v>BP.VM.00039-10125</v>
      </c>
      <c r="C1734">
        <f t="shared" si="58"/>
        <v>0</v>
      </c>
      <c r="D1734">
        <v>70005</v>
      </c>
      <c r="E1734">
        <f>_xlfn.XLOOKUP(J1734,macros!Y:Y,macros!R:R)</f>
        <v>196.5</v>
      </c>
      <c r="H1734">
        <f>_xlfn.XLOOKUP(J1734,macros!Y:Y,macros!H:H)</f>
        <v>0</v>
      </c>
      <c r="J1734" s="636" t="s">
        <v>711</v>
      </c>
      <c r="K1734">
        <v>10125</v>
      </c>
    </row>
    <row r="1735" spans="1:11">
      <c r="A1735">
        <v>70005</v>
      </c>
      <c r="B1735" s="46" t="str">
        <f t="shared" ref="B1735:B1813" si="59">J1735&amp;"-"&amp;K1735</f>
        <v>BP.VM.00040-10125</v>
      </c>
      <c r="C1735">
        <f t="shared" si="58"/>
        <v>0</v>
      </c>
      <c r="D1735">
        <v>70005</v>
      </c>
      <c r="E1735">
        <f>_xlfn.XLOOKUP(J1735,macros!Y:Y,macros!R:R)</f>
        <v>219.5</v>
      </c>
      <c r="H1735">
        <f>_xlfn.XLOOKUP(J1735,macros!Y:Y,macros!H:H)</f>
        <v>0</v>
      </c>
      <c r="J1735" s="636" t="s">
        <v>712</v>
      </c>
      <c r="K1735">
        <v>10125</v>
      </c>
    </row>
    <row r="1736" spans="1:11">
      <c r="A1736">
        <v>70005</v>
      </c>
      <c r="B1736" s="46" t="str">
        <f t="shared" si="59"/>
        <v>BP.VM.00041-10125</v>
      </c>
      <c r="C1736">
        <f t="shared" si="58"/>
        <v>0</v>
      </c>
      <c r="D1736">
        <v>70005</v>
      </c>
      <c r="E1736">
        <f>_xlfn.XLOOKUP(J1736,macros!Y:Y,macros!R:R)</f>
        <v>170.25</v>
      </c>
      <c r="H1736">
        <f>_xlfn.XLOOKUP(J1736,macros!Y:Y,macros!H:H)</f>
        <v>0</v>
      </c>
      <c r="J1736" s="636" t="s">
        <v>713</v>
      </c>
      <c r="K1736">
        <v>10125</v>
      </c>
    </row>
    <row r="1737" spans="1:11">
      <c r="A1737">
        <v>70005</v>
      </c>
      <c r="B1737" s="46" t="str">
        <f t="shared" si="59"/>
        <v>BP.VM.00042-10125</v>
      </c>
      <c r="C1737">
        <f t="shared" si="58"/>
        <v>0</v>
      </c>
      <c r="D1737">
        <v>70005</v>
      </c>
      <c r="E1737">
        <f>_xlfn.XLOOKUP(J1737,macros!Y:Y,macros!R:R)</f>
        <v>180.75</v>
      </c>
      <c r="H1737">
        <f>_xlfn.XLOOKUP(J1737,macros!Y:Y,macros!H:H)</f>
        <v>0</v>
      </c>
      <c r="J1737" s="636" t="s">
        <v>714</v>
      </c>
      <c r="K1737">
        <v>10125</v>
      </c>
    </row>
    <row r="1738" spans="1:11">
      <c r="A1738">
        <v>70005</v>
      </c>
      <c r="B1738" s="46" t="str">
        <f t="shared" si="59"/>
        <v>BP.VM.00043-10125</v>
      </c>
      <c r="C1738">
        <f t="shared" si="58"/>
        <v>0</v>
      </c>
      <c r="D1738">
        <v>70005</v>
      </c>
      <c r="E1738">
        <f>_xlfn.XLOOKUP(J1738,macros!Y:Y,macros!R:R)</f>
        <v>190.25</v>
      </c>
      <c r="H1738">
        <f>_xlfn.XLOOKUP(J1738,macros!Y:Y,macros!H:H)</f>
        <v>0</v>
      </c>
      <c r="J1738" s="636" t="s">
        <v>715</v>
      </c>
      <c r="K1738">
        <v>10125</v>
      </c>
    </row>
    <row r="1739" spans="1:11">
      <c r="A1739">
        <v>70005</v>
      </c>
      <c r="B1739" s="46" t="str">
        <f t="shared" si="59"/>
        <v>BP.VM.00044-10125</v>
      </c>
      <c r="C1739">
        <f t="shared" si="58"/>
        <v>0</v>
      </c>
      <c r="D1739">
        <v>70005</v>
      </c>
      <c r="E1739">
        <f>_xlfn.XLOOKUP(J1739,macros!Y:Y,macros!R:R)</f>
        <v>200.75</v>
      </c>
      <c r="H1739">
        <f>_xlfn.XLOOKUP(J1739,macros!Y:Y,macros!H:H)</f>
        <v>0</v>
      </c>
      <c r="J1739" s="636" t="s">
        <v>716</v>
      </c>
      <c r="K1739">
        <v>10125</v>
      </c>
    </row>
    <row r="1740" spans="1:11">
      <c r="A1740">
        <v>70005</v>
      </c>
      <c r="B1740" s="46" t="str">
        <f t="shared" si="59"/>
        <v>BP.VM.00045-10085</v>
      </c>
      <c r="C1740">
        <f t="shared" si="58"/>
        <v>0</v>
      </c>
      <c r="D1740">
        <v>70005</v>
      </c>
      <c r="E1740">
        <f>_xlfn.XLOOKUP(J1740,macros!Y:Y,macros!R:R)</f>
        <v>192.25</v>
      </c>
      <c r="H1740">
        <f>_xlfn.XLOOKUP(J1740,macros!Y:Y,macros!H:H)</f>
        <v>0</v>
      </c>
      <c r="J1740" s="636" t="s">
        <v>625</v>
      </c>
      <c r="K1740">
        <v>10085</v>
      </c>
    </row>
    <row r="1741" spans="1:11">
      <c r="A1741">
        <v>70005</v>
      </c>
      <c r="B1741" s="46" t="str">
        <f t="shared" si="59"/>
        <v>BP.VM.00046-10085</v>
      </c>
      <c r="C1741">
        <f t="shared" si="58"/>
        <v>0</v>
      </c>
      <c r="D1741">
        <v>70005</v>
      </c>
      <c r="E1741">
        <f>_xlfn.XLOOKUP(J1741,macros!Y:Y,macros!R:R)</f>
        <v>195.5</v>
      </c>
      <c r="H1741">
        <f>_xlfn.XLOOKUP(J1741,macros!Y:Y,macros!H:H)</f>
        <v>0</v>
      </c>
      <c r="J1741" s="636" t="s">
        <v>627</v>
      </c>
      <c r="K1741">
        <v>10085</v>
      </c>
    </row>
    <row r="1742" spans="1:11">
      <c r="A1742">
        <v>70005</v>
      </c>
      <c r="B1742" s="46" t="str">
        <f t="shared" si="59"/>
        <v>BP.VM.00047-10085</v>
      </c>
      <c r="C1742">
        <f t="shared" si="58"/>
        <v>0</v>
      </c>
      <c r="D1742">
        <v>70005</v>
      </c>
      <c r="E1742">
        <f>_xlfn.XLOOKUP(J1742,macros!Y:Y,macros!R:R)</f>
        <v>131.25</v>
      </c>
      <c r="H1742">
        <f>_xlfn.XLOOKUP(J1742,macros!Y:Y,macros!H:H)</f>
        <v>0</v>
      </c>
      <c r="J1742" s="636" t="s">
        <v>629</v>
      </c>
      <c r="K1742">
        <v>10085</v>
      </c>
    </row>
    <row r="1743" spans="1:11">
      <c r="A1743">
        <v>70005</v>
      </c>
      <c r="B1743" s="46" t="str">
        <f t="shared" si="59"/>
        <v>BP.VM.00048-10085</v>
      </c>
      <c r="C1743">
        <f t="shared" si="58"/>
        <v>0</v>
      </c>
      <c r="D1743">
        <v>70005</v>
      </c>
      <c r="E1743">
        <f>_xlfn.XLOOKUP(J1743,macros!Y:Y,macros!R:R)</f>
        <v>129.25</v>
      </c>
      <c r="H1743">
        <f>_xlfn.XLOOKUP(J1743,macros!Y:Y,macros!H:H)</f>
        <v>0</v>
      </c>
      <c r="J1743" s="636" t="s">
        <v>631</v>
      </c>
      <c r="K1743">
        <v>10085</v>
      </c>
    </row>
    <row r="1744" spans="1:11">
      <c r="A1744">
        <v>70005</v>
      </c>
      <c r="B1744" s="46" t="str">
        <f t="shared" si="59"/>
        <v>BP.VM.00049-10085</v>
      </c>
      <c r="C1744">
        <f t="shared" si="58"/>
        <v>0</v>
      </c>
      <c r="D1744">
        <v>70005</v>
      </c>
      <c r="E1744">
        <f>_xlfn.XLOOKUP(J1744,macros!Y:Y,macros!R:R)</f>
        <v>131.25</v>
      </c>
      <c r="H1744">
        <f>_xlfn.XLOOKUP(J1744,macros!Y:Y,macros!H:H)</f>
        <v>0</v>
      </c>
      <c r="J1744" s="636" t="s">
        <v>633</v>
      </c>
      <c r="K1744">
        <v>10085</v>
      </c>
    </row>
    <row r="1745" spans="1:11">
      <c r="A1745">
        <v>70005</v>
      </c>
      <c r="B1745" s="46" t="str">
        <f t="shared" si="59"/>
        <v>BP.VM.00050-10085</v>
      </c>
      <c r="C1745">
        <f t="shared" si="58"/>
        <v>0</v>
      </c>
      <c r="D1745">
        <v>70005</v>
      </c>
      <c r="E1745">
        <f>_xlfn.XLOOKUP(J1745,macros!Y:Y,macros!R:R)</f>
        <v>129.25</v>
      </c>
      <c r="H1745">
        <f>_xlfn.XLOOKUP(J1745,macros!Y:Y,macros!H:H)</f>
        <v>0</v>
      </c>
      <c r="J1745" s="636" t="s">
        <v>635</v>
      </c>
      <c r="K1745">
        <v>10085</v>
      </c>
    </row>
    <row r="1746" spans="1:11">
      <c r="A1746">
        <v>70005</v>
      </c>
      <c r="B1746" s="46" t="str">
        <f t="shared" si="59"/>
        <v>BP.VM.00051-10085</v>
      </c>
      <c r="C1746">
        <f t="shared" si="58"/>
        <v>0</v>
      </c>
      <c r="D1746">
        <v>70005</v>
      </c>
      <c r="E1746">
        <f>_xlfn.XLOOKUP(J1746,macros!Y:Y,macros!R:R)</f>
        <v>123</v>
      </c>
      <c r="H1746">
        <f>_xlfn.XLOOKUP(J1746,macros!Y:Y,macros!H:H)</f>
        <v>0</v>
      </c>
      <c r="J1746" s="636" t="s">
        <v>637</v>
      </c>
      <c r="K1746">
        <v>10085</v>
      </c>
    </row>
    <row r="1747" spans="1:11">
      <c r="A1747">
        <v>70005</v>
      </c>
      <c r="B1747" s="46" t="str">
        <f t="shared" si="59"/>
        <v>BP.VM.00052-10085</v>
      </c>
      <c r="C1747">
        <f t="shared" si="58"/>
        <v>0</v>
      </c>
      <c r="D1747">
        <v>70005</v>
      </c>
      <c r="E1747">
        <f>_xlfn.XLOOKUP(J1747,macros!Y:Y,macros!R:R)</f>
        <v>131.25</v>
      </c>
      <c r="H1747">
        <f>_xlfn.XLOOKUP(J1747,macros!Y:Y,macros!H:H)</f>
        <v>0</v>
      </c>
      <c r="J1747" s="636" t="s">
        <v>639</v>
      </c>
      <c r="K1747">
        <v>10085</v>
      </c>
    </row>
    <row r="1748" spans="1:11">
      <c r="A1748">
        <v>70005</v>
      </c>
      <c r="B1748" s="46" t="str">
        <f t="shared" si="59"/>
        <v>BP.VM.00053-10125</v>
      </c>
      <c r="C1748">
        <f t="shared" si="58"/>
        <v>0</v>
      </c>
      <c r="D1748">
        <v>70005</v>
      </c>
      <c r="E1748">
        <f>_xlfn.XLOOKUP(J1748,macros!Y:Y,macros!R:R)</f>
        <v>261.5</v>
      </c>
      <c r="H1748">
        <f>_xlfn.XLOOKUP(J1748,macros!Y:Y,macros!H:H)</f>
        <v>0</v>
      </c>
      <c r="J1748" s="636" t="s">
        <v>641</v>
      </c>
      <c r="K1748">
        <v>10125</v>
      </c>
    </row>
    <row r="1749" spans="1:11">
      <c r="A1749">
        <v>70005</v>
      </c>
      <c r="B1749" s="46" t="str">
        <f t="shared" si="59"/>
        <v>BP.VM.00054-10125</v>
      </c>
      <c r="C1749">
        <f t="shared" si="58"/>
        <v>0</v>
      </c>
      <c r="D1749">
        <v>70005</v>
      </c>
      <c r="E1749">
        <f>_xlfn.XLOOKUP(J1749,macros!Y:Y,macros!R:R)</f>
        <v>265.75</v>
      </c>
      <c r="H1749">
        <f>_xlfn.XLOOKUP(J1749,macros!Y:Y,macros!H:H)</f>
        <v>0</v>
      </c>
      <c r="J1749" s="636" t="s">
        <v>642</v>
      </c>
      <c r="K1749">
        <v>10125</v>
      </c>
    </row>
    <row r="1750" spans="1:11">
      <c r="A1750">
        <v>70005</v>
      </c>
      <c r="B1750" s="46" t="str">
        <f t="shared" si="59"/>
        <v>BP.VM.00055-10125</v>
      </c>
      <c r="C1750">
        <f t="shared" si="58"/>
        <v>0</v>
      </c>
      <c r="D1750">
        <v>70005</v>
      </c>
      <c r="E1750">
        <f>_xlfn.XLOOKUP(J1750,macros!Y:Y,macros!R:R)</f>
        <v>165</v>
      </c>
      <c r="H1750">
        <f>_xlfn.XLOOKUP(J1750,macros!Y:Y,macros!H:H)</f>
        <v>0</v>
      </c>
      <c r="J1750" s="636" t="s">
        <v>643</v>
      </c>
      <c r="K1750">
        <v>10125</v>
      </c>
    </row>
    <row r="1751" spans="1:11">
      <c r="A1751">
        <v>70005</v>
      </c>
      <c r="B1751" s="46" t="str">
        <f t="shared" si="59"/>
        <v>BP.VM.00056-10125</v>
      </c>
      <c r="C1751">
        <f t="shared" si="58"/>
        <v>0</v>
      </c>
      <c r="D1751">
        <v>70005</v>
      </c>
      <c r="E1751">
        <f>_xlfn.XLOOKUP(J1751,macros!Y:Y,macros!R:R)</f>
        <v>160.75</v>
      </c>
      <c r="H1751">
        <f>_xlfn.XLOOKUP(J1751,macros!Y:Y,macros!H:H)</f>
        <v>0</v>
      </c>
      <c r="J1751" s="636" t="s">
        <v>644</v>
      </c>
      <c r="K1751">
        <v>10125</v>
      </c>
    </row>
    <row r="1752" spans="1:11">
      <c r="A1752">
        <v>70005</v>
      </c>
      <c r="B1752" s="46" t="str">
        <f t="shared" si="59"/>
        <v>BP.VM.00057-10125</v>
      </c>
      <c r="C1752">
        <f t="shared" si="58"/>
        <v>0</v>
      </c>
      <c r="D1752">
        <v>70005</v>
      </c>
      <c r="E1752">
        <f>_xlfn.XLOOKUP(J1752,macros!Y:Y,macros!R:R)</f>
        <v>164</v>
      </c>
      <c r="H1752">
        <f>_xlfn.XLOOKUP(J1752,macros!Y:Y,macros!H:H)</f>
        <v>0</v>
      </c>
      <c r="J1752" s="636" t="s">
        <v>645</v>
      </c>
      <c r="K1752">
        <v>10125</v>
      </c>
    </row>
    <row r="1753" spans="1:11">
      <c r="A1753">
        <v>70005</v>
      </c>
      <c r="B1753" s="46" t="str">
        <f t="shared" si="59"/>
        <v>BP.VM.00058-10125</v>
      </c>
      <c r="C1753">
        <f t="shared" si="58"/>
        <v>0</v>
      </c>
      <c r="D1753">
        <v>70005</v>
      </c>
      <c r="E1753">
        <f>_xlfn.XLOOKUP(J1753,macros!Y:Y,macros!R:R)</f>
        <v>159.75</v>
      </c>
      <c r="H1753">
        <f>_xlfn.XLOOKUP(J1753,macros!Y:Y,macros!H:H)</f>
        <v>0</v>
      </c>
      <c r="J1753" s="636" t="s">
        <v>646</v>
      </c>
      <c r="K1753">
        <v>10125</v>
      </c>
    </row>
    <row r="1754" spans="1:11">
      <c r="A1754">
        <v>70005</v>
      </c>
      <c r="B1754" s="46" t="str">
        <f t="shared" si="59"/>
        <v>BP.VM.00059-10125</v>
      </c>
      <c r="C1754">
        <f t="shared" si="58"/>
        <v>0</v>
      </c>
      <c r="D1754">
        <v>70005</v>
      </c>
      <c r="E1754">
        <f>_xlfn.XLOOKUP(J1754,macros!Y:Y,macros!R:R)</f>
        <v>150.25</v>
      </c>
      <c r="H1754">
        <f>_xlfn.XLOOKUP(J1754,macros!Y:Y,macros!H:H)</f>
        <v>0</v>
      </c>
      <c r="J1754" s="636" t="s">
        <v>647</v>
      </c>
      <c r="K1754">
        <v>10125</v>
      </c>
    </row>
    <row r="1755" spans="1:11">
      <c r="A1755">
        <v>70005</v>
      </c>
      <c r="B1755" s="46" t="str">
        <f t="shared" si="59"/>
        <v>BP.VM.00060-10125</v>
      </c>
      <c r="C1755">
        <f t="shared" si="58"/>
        <v>0</v>
      </c>
      <c r="D1755">
        <v>70005</v>
      </c>
      <c r="E1755">
        <f>_xlfn.XLOOKUP(J1755,macros!Y:Y,macros!R:R)</f>
        <v>165</v>
      </c>
      <c r="H1755">
        <f>_xlfn.XLOOKUP(J1755,macros!Y:Y,macros!H:H)</f>
        <v>0</v>
      </c>
      <c r="J1755" s="636" t="s">
        <v>648</v>
      </c>
      <c r="K1755">
        <v>10125</v>
      </c>
    </row>
    <row r="1756" spans="1:11">
      <c r="A1756">
        <v>70005</v>
      </c>
      <c r="B1756" s="46" t="str">
        <f t="shared" si="59"/>
        <v>BP.VM.00061-10085</v>
      </c>
      <c r="C1756">
        <f t="shared" si="58"/>
        <v>0</v>
      </c>
      <c r="D1756">
        <v>70005</v>
      </c>
      <c r="E1756">
        <f>_xlfn.XLOOKUP(J1756,macros!Y:Y,macros!R:R)</f>
        <v>332</v>
      </c>
      <c r="H1756">
        <f>_xlfn.XLOOKUP(J1756,macros!Y:Y,macros!H:H)</f>
        <v>0</v>
      </c>
      <c r="J1756" s="636" t="s">
        <v>507</v>
      </c>
      <c r="K1756">
        <v>10085</v>
      </c>
    </row>
    <row r="1757" spans="1:11">
      <c r="A1757">
        <v>70005</v>
      </c>
      <c r="B1757" s="46" t="str">
        <f t="shared" si="59"/>
        <v>BP.VM.00062-10085</v>
      </c>
      <c r="C1757">
        <f t="shared" si="58"/>
        <v>0</v>
      </c>
      <c r="D1757">
        <v>70005</v>
      </c>
      <c r="E1757">
        <f>_xlfn.XLOOKUP(J1757,macros!Y:Y,macros!R:R)</f>
        <v>266.75</v>
      </c>
      <c r="H1757">
        <f>_xlfn.XLOOKUP(J1757,macros!Y:Y,macros!H:H)</f>
        <v>0</v>
      </c>
      <c r="J1757" s="636" t="s">
        <v>510</v>
      </c>
      <c r="K1757">
        <v>10085</v>
      </c>
    </row>
    <row r="1758" spans="1:11">
      <c r="A1758">
        <v>70005</v>
      </c>
      <c r="B1758" s="46" t="str">
        <f t="shared" si="59"/>
        <v>BP.VM.00063-10085</v>
      </c>
      <c r="C1758">
        <f t="shared" si="58"/>
        <v>0</v>
      </c>
      <c r="D1758">
        <v>70005</v>
      </c>
      <c r="E1758">
        <f>_xlfn.XLOOKUP(J1758,macros!Y:Y,macros!R:R)</f>
        <v>225.75</v>
      </c>
      <c r="H1758">
        <f>_xlfn.XLOOKUP(J1758,macros!Y:Y,macros!H:H)</f>
        <v>0</v>
      </c>
      <c r="J1758" s="636" t="s">
        <v>513</v>
      </c>
      <c r="K1758">
        <v>10085</v>
      </c>
    </row>
    <row r="1759" spans="1:11">
      <c r="A1759">
        <v>70005</v>
      </c>
      <c r="B1759" s="46" t="str">
        <f t="shared" si="59"/>
        <v>BP.VM.00064-10085</v>
      </c>
      <c r="C1759">
        <f t="shared" si="58"/>
        <v>0</v>
      </c>
      <c r="D1759">
        <v>70005</v>
      </c>
      <c r="E1759">
        <f>_xlfn.XLOOKUP(J1759,macros!Y:Y,macros!R:R)</f>
        <v>207</v>
      </c>
      <c r="H1759">
        <f>_xlfn.XLOOKUP(J1759,macros!Y:Y,macros!H:H)</f>
        <v>0</v>
      </c>
      <c r="J1759" s="636" t="s">
        <v>516</v>
      </c>
      <c r="K1759">
        <v>10085</v>
      </c>
    </row>
    <row r="1760" spans="1:11">
      <c r="A1760">
        <v>70005</v>
      </c>
      <c r="B1760" s="46" t="str">
        <f t="shared" si="59"/>
        <v>BP.VM.00065-10085</v>
      </c>
      <c r="C1760">
        <f t="shared" si="58"/>
        <v>0</v>
      </c>
      <c r="D1760">
        <v>70005</v>
      </c>
      <c r="E1760">
        <f>_xlfn.XLOOKUP(J1760,macros!Y:Y,macros!R:R)</f>
        <v>266.75</v>
      </c>
      <c r="H1760">
        <f>_xlfn.XLOOKUP(J1760,macros!Y:Y,macros!H:H)</f>
        <v>0</v>
      </c>
      <c r="J1760" s="636" t="s">
        <v>519</v>
      </c>
      <c r="K1760">
        <v>10085</v>
      </c>
    </row>
    <row r="1761" spans="1:11">
      <c r="A1761">
        <v>70005</v>
      </c>
      <c r="B1761" s="46" t="str">
        <f t="shared" si="59"/>
        <v>BP.VM.00066-10085</v>
      </c>
      <c r="C1761">
        <f t="shared" si="58"/>
        <v>0</v>
      </c>
      <c r="D1761">
        <v>70005</v>
      </c>
      <c r="E1761">
        <f>_xlfn.XLOOKUP(J1761,macros!Y:Y,macros!R:R)</f>
        <v>174.5</v>
      </c>
      <c r="H1761">
        <f>_xlfn.XLOOKUP(J1761,macros!Y:Y,macros!H:H)</f>
        <v>0</v>
      </c>
      <c r="J1761" s="636" t="s">
        <v>522</v>
      </c>
      <c r="K1761">
        <v>10085</v>
      </c>
    </row>
    <row r="1762" spans="1:11">
      <c r="A1762">
        <v>70005</v>
      </c>
      <c r="B1762" s="46" t="str">
        <f t="shared" si="59"/>
        <v>BP.VM.00067-10085</v>
      </c>
      <c r="C1762">
        <f t="shared" si="58"/>
        <v>0</v>
      </c>
      <c r="D1762">
        <v>70005</v>
      </c>
      <c r="E1762">
        <f>_xlfn.XLOOKUP(J1762,macros!Y:Y,macros!R:R)</f>
        <v>281.5</v>
      </c>
      <c r="H1762">
        <f>_xlfn.XLOOKUP(J1762,macros!Y:Y,macros!H:H)</f>
        <v>0</v>
      </c>
      <c r="J1762" s="636" t="s">
        <v>525</v>
      </c>
      <c r="K1762">
        <v>10085</v>
      </c>
    </row>
    <row r="1763" spans="1:11">
      <c r="A1763">
        <v>70005</v>
      </c>
      <c r="B1763" s="46" t="str">
        <f t="shared" si="59"/>
        <v>BP.VM.00068-10085</v>
      </c>
      <c r="C1763">
        <f t="shared" si="58"/>
        <v>0</v>
      </c>
      <c r="D1763">
        <v>70005</v>
      </c>
      <c r="E1763">
        <f>_xlfn.XLOOKUP(J1763,macros!Y:Y,macros!R:R)</f>
        <v>212.25</v>
      </c>
      <c r="H1763">
        <f>_xlfn.XLOOKUP(J1763,macros!Y:Y,macros!H:H)</f>
        <v>0</v>
      </c>
      <c r="J1763" s="636" t="s">
        <v>528</v>
      </c>
      <c r="K1763">
        <v>10085</v>
      </c>
    </row>
    <row r="1764" spans="1:11">
      <c r="A1764">
        <v>70005</v>
      </c>
      <c r="B1764" s="46" t="str">
        <f t="shared" si="59"/>
        <v>BP.VM.00069-10085</v>
      </c>
      <c r="C1764">
        <f t="shared" si="58"/>
        <v>0</v>
      </c>
      <c r="D1764">
        <v>70005</v>
      </c>
      <c r="E1764">
        <f>_xlfn.XLOOKUP(J1764,macros!Y:Y,macros!R:R)</f>
        <v>244.75</v>
      </c>
      <c r="H1764">
        <f>_xlfn.XLOOKUP(J1764,macros!Y:Y,macros!H:H)</f>
        <v>0</v>
      </c>
      <c r="J1764" s="636" t="s">
        <v>531</v>
      </c>
      <c r="K1764">
        <v>10085</v>
      </c>
    </row>
    <row r="1765" spans="1:11">
      <c r="A1765">
        <v>70005</v>
      </c>
      <c r="B1765" s="46" t="str">
        <f t="shared" si="59"/>
        <v>BP.VM.00070-10085</v>
      </c>
      <c r="C1765">
        <f t="shared" si="58"/>
        <v>0</v>
      </c>
      <c r="D1765">
        <v>70005</v>
      </c>
      <c r="E1765">
        <f>_xlfn.XLOOKUP(J1765,macros!Y:Y,macros!R:R)</f>
        <v>241.5</v>
      </c>
      <c r="H1765">
        <f>_xlfn.XLOOKUP(J1765,macros!Y:Y,macros!H:H)</f>
        <v>0</v>
      </c>
      <c r="J1765" s="636" t="s">
        <v>534</v>
      </c>
      <c r="K1765">
        <v>10085</v>
      </c>
    </row>
    <row r="1766" spans="1:11">
      <c r="A1766">
        <v>70005</v>
      </c>
      <c r="B1766" s="46" t="str">
        <f t="shared" si="59"/>
        <v>BP.VM.00071-10085</v>
      </c>
      <c r="C1766">
        <f t="shared" si="58"/>
        <v>0</v>
      </c>
      <c r="D1766">
        <v>70005</v>
      </c>
      <c r="E1766">
        <f>_xlfn.XLOOKUP(J1766,macros!Y:Y,macros!R:R)</f>
        <v>186</v>
      </c>
      <c r="H1766">
        <f>_xlfn.XLOOKUP(J1766,macros!Y:Y,macros!H:H)</f>
        <v>0</v>
      </c>
      <c r="J1766" s="636" t="s">
        <v>537</v>
      </c>
      <c r="K1766">
        <v>10085</v>
      </c>
    </row>
    <row r="1767" spans="1:11">
      <c r="A1767">
        <v>70005</v>
      </c>
      <c r="B1767" s="46" t="str">
        <f t="shared" si="59"/>
        <v>BP.VM.00072-10085</v>
      </c>
      <c r="C1767">
        <f t="shared" si="58"/>
        <v>0</v>
      </c>
      <c r="D1767">
        <v>70005</v>
      </c>
      <c r="E1767">
        <f>_xlfn.XLOOKUP(J1767,macros!Y:Y,macros!R:R)</f>
        <v>162.75</v>
      </c>
      <c r="H1767">
        <f>_xlfn.XLOOKUP(J1767,macros!Y:Y,macros!H:H)</f>
        <v>0</v>
      </c>
      <c r="J1767" s="636" t="s">
        <v>540</v>
      </c>
      <c r="K1767">
        <v>10085</v>
      </c>
    </row>
    <row r="1768" spans="1:11">
      <c r="A1768">
        <v>70005</v>
      </c>
      <c r="B1768" s="46" t="str">
        <f t="shared" si="59"/>
        <v>BP.VM.00073-10085</v>
      </c>
      <c r="C1768">
        <f t="shared" si="58"/>
        <v>0</v>
      </c>
      <c r="D1768">
        <v>70005</v>
      </c>
      <c r="E1768">
        <f>_xlfn.XLOOKUP(J1768,macros!Y:Y,macros!R:R)</f>
        <v>157.5</v>
      </c>
      <c r="H1768">
        <f>_xlfn.XLOOKUP(J1768,macros!Y:Y,macros!H:H)</f>
        <v>0</v>
      </c>
      <c r="J1768" s="636" t="s">
        <v>543</v>
      </c>
      <c r="K1768">
        <v>10085</v>
      </c>
    </row>
    <row r="1769" spans="1:11">
      <c r="A1769">
        <v>70005</v>
      </c>
      <c r="B1769" s="46" t="str">
        <f t="shared" si="59"/>
        <v>BP.VM.00074-10085</v>
      </c>
      <c r="C1769">
        <f t="shared" si="58"/>
        <v>0</v>
      </c>
      <c r="D1769">
        <v>70005</v>
      </c>
      <c r="E1769">
        <f>_xlfn.XLOOKUP(J1769,macros!Y:Y,macros!R:R)</f>
        <v>283.5</v>
      </c>
      <c r="H1769">
        <f>_xlfn.XLOOKUP(J1769,macros!Y:Y,macros!H:H)</f>
        <v>0</v>
      </c>
      <c r="J1769" s="636" t="s">
        <v>546</v>
      </c>
      <c r="K1769">
        <v>10085</v>
      </c>
    </row>
    <row r="1770" spans="1:11">
      <c r="A1770">
        <v>70005</v>
      </c>
      <c r="B1770" s="46" t="str">
        <f t="shared" si="59"/>
        <v>BP.VM.00075-10085</v>
      </c>
      <c r="C1770">
        <f t="shared" si="58"/>
        <v>0</v>
      </c>
      <c r="D1770">
        <v>70005</v>
      </c>
      <c r="E1770">
        <f>_xlfn.XLOOKUP(J1770,macros!Y:Y,macros!R:R)</f>
        <v>244.75</v>
      </c>
      <c r="H1770">
        <f>_xlfn.XLOOKUP(J1770,macros!Y:Y,macros!H:H)</f>
        <v>0</v>
      </c>
      <c r="J1770" s="636" t="s">
        <v>549</v>
      </c>
      <c r="K1770">
        <v>10085</v>
      </c>
    </row>
    <row r="1771" spans="1:11">
      <c r="A1771">
        <v>70005</v>
      </c>
      <c r="B1771" s="46" t="str">
        <f t="shared" si="59"/>
        <v>BP.VM.00076-10085</v>
      </c>
      <c r="C1771">
        <f t="shared" si="58"/>
        <v>0</v>
      </c>
      <c r="D1771">
        <v>70005</v>
      </c>
      <c r="E1771">
        <f>_xlfn.XLOOKUP(J1771,macros!Y:Y,macros!R:R)</f>
        <v>248</v>
      </c>
      <c r="H1771">
        <f>_xlfn.XLOOKUP(J1771,macros!Y:Y,macros!H:H)</f>
        <v>0</v>
      </c>
      <c r="J1771" s="636" t="s">
        <v>552</v>
      </c>
      <c r="K1771">
        <v>10085</v>
      </c>
    </row>
    <row r="1772" spans="1:11">
      <c r="A1772">
        <v>70005</v>
      </c>
      <c r="B1772" s="46" t="str">
        <f t="shared" si="59"/>
        <v>BP.VM.00077-10085</v>
      </c>
      <c r="C1772">
        <f t="shared" si="58"/>
        <v>0</v>
      </c>
      <c r="D1772">
        <v>70005</v>
      </c>
      <c r="E1772">
        <f>_xlfn.XLOOKUP(J1772,macros!Y:Y,macros!R:R)</f>
        <v>230</v>
      </c>
      <c r="H1772">
        <f>_xlfn.XLOOKUP(J1772,macros!Y:Y,macros!H:H)</f>
        <v>0</v>
      </c>
      <c r="J1772" s="636" t="s">
        <v>555</v>
      </c>
      <c r="K1772">
        <v>10085</v>
      </c>
    </row>
    <row r="1773" spans="1:11">
      <c r="A1773">
        <v>70005</v>
      </c>
      <c r="B1773" s="46" t="str">
        <f t="shared" si="59"/>
        <v>BP.VM.00079-10085</v>
      </c>
      <c r="C1773">
        <f t="shared" si="58"/>
        <v>0</v>
      </c>
      <c r="D1773">
        <v>70005</v>
      </c>
      <c r="E1773">
        <f>_xlfn.XLOOKUP(J1773,macros!Y:Y,macros!R:R)</f>
        <v>199.5</v>
      </c>
      <c r="H1773">
        <f>_xlfn.XLOOKUP(J1773,macros!Y:Y,macros!H:H)</f>
        <v>0</v>
      </c>
      <c r="J1773" s="636" t="s">
        <v>557</v>
      </c>
      <c r="K1773">
        <v>10085</v>
      </c>
    </row>
    <row r="1774" spans="1:11">
      <c r="A1774">
        <v>70005</v>
      </c>
      <c r="B1774" s="46" t="str">
        <f t="shared" si="59"/>
        <v>BP.VM.00080-10085</v>
      </c>
      <c r="C1774">
        <f t="shared" si="58"/>
        <v>0</v>
      </c>
      <c r="D1774">
        <v>70005</v>
      </c>
      <c r="E1774">
        <f>_xlfn.XLOOKUP(J1774,macros!Y:Y,macros!R:R)</f>
        <v>161.75</v>
      </c>
      <c r="H1774">
        <f>_xlfn.XLOOKUP(J1774,macros!Y:Y,macros!H:H)</f>
        <v>0</v>
      </c>
      <c r="J1774" s="636" t="s">
        <v>560</v>
      </c>
      <c r="K1774">
        <v>10085</v>
      </c>
    </row>
    <row r="1775" spans="1:11">
      <c r="A1775">
        <v>70005</v>
      </c>
      <c r="B1775" s="46" t="str">
        <f t="shared" si="59"/>
        <v>BP.VM.00081-10085</v>
      </c>
      <c r="C1775">
        <f t="shared" si="58"/>
        <v>0</v>
      </c>
      <c r="D1775">
        <v>70005</v>
      </c>
      <c r="E1775">
        <f>_xlfn.XLOOKUP(J1775,macros!Y:Y,macros!R:R)</f>
        <v>154.5</v>
      </c>
      <c r="H1775">
        <f>_xlfn.XLOOKUP(J1775,macros!Y:Y,macros!H:H)</f>
        <v>0</v>
      </c>
      <c r="J1775" s="636" t="s">
        <v>563</v>
      </c>
      <c r="K1775">
        <v>10085</v>
      </c>
    </row>
    <row r="1776" spans="1:11">
      <c r="A1776">
        <v>70005</v>
      </c>
      <c r="B1776" s="46" t="str">
        <f t="shared" si="59"/>
        <v>BP.VM.00082-10085</v>
      </c>
      <c r="C1776">
        <f t="shared" si="58"/>
        <v>0</v>
      </c>
      <c r="D1776">
        <v>70005</v>
      </c>
      <c r="E1776">
        <f>_xlfn.XLOOKUP(J1776,macros!Y:Y,macros!R:R)</f>
        <v>160.75</v>
      </c>
      <c r="H1776">
        <f>_xlfn.XLOOKUP(J1776,macros!Y:Y,macros!H:H)</f>
        <v>0</v>
      </c>
      <c r="J1776" s="636" t="s">
        <v>566</v>
      </c>
      <c r="K1776">
        <v>10085</v>
      </c>
    </row>
    <row r="1777" spans="1:11">
      <c r="A1777">
        <v>70005</v>
      </c>
      <c r="B1777" s="46" t="str">
        <f t="shared" si="59"/>
        <v>BP.VM.00083-10085</v>
      </c>
      <c r="C1777">
        <f t="shared" si="58"/>
        <v>0</v>
      </c>
      <c r="D1777">
        <v>70005</v>
      </c>
      <c r="E1777">
        <f>_xlfn.XLOOKUP(J1777,macros!Y:Y,macros!R:R)</f>
        <v>155.5</v>
      </c>
      <c r="H1777">
        <f>_xlfn.XLOOKUP(J1777,macros!Y:Y,macros!H:H)</f>
        <v>0</v>
      </c>
      <c r="J1777" s="636" t="s">
        <v>568</v>
      </c>
      <c r="K1777">
        <v>10085</v>
      </c>
    </row>
    <row r="1778" spans="1:11">
      <c r="A1778">
        <v>70005</v>
      </c>
      <c r="B1778" s="46" t="str">
        <f t="shared" si="59"/>
        <v>BP.VM.00084-10085</v>
      </c>
      <c r="C1778">
        <f t="shared" si="58"/>
        <v>0</v>
      </c>
      <c r="D1778">
        <v>70005</v>
      </c>
      <c r="E1778">
        <f>_xlfn.XLOOKUP(J1778,macros!Y:Y,macros!R:R)</f>
        <v>149.25</v>
      </c>
      <c r="H1778">
        <f>_xlfn.XLOOKUP(J1778,macros!Y:Y,macros!H:H)</f>
        <v>0</v>
      </c>
      <c r="J1778" s="636" t="s">
        <v>571</v>
      </c>
      <c r="K1778">
        <v>10085</v>
      </c>
    </row>
    <row r="1779" spans="1:11">
      <c r="A1779">
        <v>70005</v>
      </c>
      <c r="B1779" s="46" t="str">
        <f t="shared" si="59"/>
        <v>BP.VM.00085-10085</v>
      </c>
      <c r="C1779">
        <f t="shared" si="58"/>
        <v>0</v>
      </c>
      <c r="D1779">
        <v>70005</v>
      </c>
      <c r="E1779">
        <f>_xlfn.XLOOKUP(J1779,macros!Y:Y,macros!R:R)</f>
        <v>151.25</v>
      </c>
      <c r="H1779">
        <f>_xlfn.XLOOKUP(J1779,macros!Y:Y,macros!H:H)</f>
        <v>0</v>
      </c>
      <c r="J1779" s="636" t="s">
        <v>573</v>
      </c>
      <c r="K1779">
        <v>10085</v>
      </c>
    </row>
    <row r="1780" spans="1:11">
      <c r="A1780">
        <v>70005</v>
      </c>
      <c r="B1780" s="46" t="str">
        <f t="shared" si="59"/>
        <v>BP.VM.00086-10085</v>
      </c>
      <c r="C1780">
        <f t="shared" si="58"/>
        <v>0</v>
      </c>
      <c r="D1780">
        <v>70005</v>
      </c>
      <c r="E1780">
        <f>_xlfn.XLOOKUP(J1780,macros!Y:Y,macros!R:R)</f>
        <v>133.5</v>
      </c>
      <c r="H1780">
        <f>_xlfn.XLOOKUP(J1780,macros!Y:Y,macros!H:H)</f>
        <v>0</v>
      </c>
      <c r="J1780" s="636" t="s">
        <v>575</v>
      </c>
      <c r="K1780">
        <v>10085</v>
      </c>
    </row>
    <row r="1781" spans="1:11">
      <c r="A1781">
        <v>70005</v>
      </c>
      <c r="B1781" s="46" t="str">
        <f t="shared" si="59"/>
        <v>BP.VM.00087-10085</v>
      </c>
      <c r="C1781">
        <f t="shared" si="58"/>
        <v>0</v>
      </c>
      <c r="D1781">
        <v>70005</v>
      </c>
      <c r="E1781">
        <f>_xlfn.XLOOKUP(J1781,macros!Y:Y,macros!R:R)</f>
        <v>125</v>
      </c>
      <c r="H1781">
        <f>_xlfn.XLOOKUP(J1781,macros!Y:Y,macros!H:H)</f>
        <v>0</v>
      </c>
      <c r="J1781" s="636" t="s">
        <v>578</v>
      </c>
      <c r="K1781">
        <v>10085</v>
      </c>
    </row>
    <row r="1782" spans="1:11">
      <c r="A1782">
        <v>70005</v>
      </c>
      <c r="B1782" s="46" t="str">
        <f t="shared" si="59"/>
        <v>BP.VM.00088-10085</v>
      </c>
      <c r="C1782">
        <f t="shared" si="58"/>
        <v>0</v>
      </c>
      <c r="D1782">
        <v>70005</v>
      </c>
      <c r="E1782">
        <f>_xlfn.XLOOKUP(J1782,macros!Y:Y,macros!R:R)</f>
        <v>126</v>
      </c>
      <c r="H1782">
        <f>_xlfn.XLOOKUP(J1782,macros!Y:Y,macros!H:H)</f>
        <v>0</v>
      </c>
      <c r="J1782" s="636" t="s">
        <v>581</v>
      </c>
      <c r="K1782">
        <v>10085</v>
      </c>
    </row>
    <row r="1783" spans="1:11">
      <c r="A1783">
        <v>70005</v>
      </c>
      <c r="B1783" s="46" t="str">
        <f t="shared" si="59"/>
        <v>BP.VM.00089-10085</v>
      </c>
      <c r="C1783">
        <f t="shared" si="58"/>
        <v>0</v>
      </c>
      <c r="D1783">
        <v>70005</v>
      </c>
      <c r="E1783">
        <f>_xlfn.XLOOKUP(J1783,macros!Y:Y,macros!R:R)</f>
        <v>162.75</v>
      </c>
      <c r="H1783">
        <f>_xlfn.XLOOKUP(J1783,macros!Y:Y,macros!H:H)</f>
        <v>0</v>
      </c>
      <c r="J1783" s="636" t="s">
        <v>583</v>
      </c>
      <c r="K1783">
        <v>10085</v>
      </c>
    </row>
    <row r="1784" spans="1:11">
      <c r="A1784">
        <v>70005</v>
      </c>
      <c r="B1784" s="46" t="str">
        <f t="shared" si="59"/>
        <v>BP.VM.00091-10085</v>
      </c>
      <c r="C1784">
        <f t="shared" si="58"/>
        <v>0</v>
      </c>
      <c r="D1784">
        <v>70005</v>
      </c>
      <c r="E1784">
        <f>_xlfn.XLOOKUP(J1784,macros!Y:Y,macros!R:R)</f>
        <v>167</v>
      </c>
      <c r="H1784">
        <f>_xlfn.XLOOKUP(J1784,macros!Y:Y,macros!H:H)</f>
        <v>0</v>
      </c>
      <c r="J1784" s="636" t="s">
        <v>586</v>
      </c>
      <c r="K1784">
        <v>10085</v>
      </c>
    </row>
    <row r="1785" spans="1:11">
      <c r="A1785">
        <v>70005</v>
      </c>
      <c r="B1785" s="46" t="str">
        <f t="shared" si="59"/>
        <v>BP.VM.00092-10125</v>
      </c>
      <c r="C1785">
        <f t="shared" si="58"/>
        <v>0</v>
      </c>
      <c r="D1785">
        <v>70005</v>
      </c>
      <c r="E1785">
        <f>_xlfn.XLOOKUP(J1785,macros!Y:Y,macros!R:R)</f>
        <v>472.5</v>
      </c>
      <c r="H1785">
        <f>_xlfn.XLOOKUP(J1785,macros!Y:Y,macros!H:H)</f>
        <v>0</v>
      </c>
      <c r="J1785" s="636" t="s">
        <v>589</v>
      </c>
      <c r="K1785">
        <v>10125</v>
      </c>
    </row>
    <row r="1786" spans="1:11">
      <c r="A1786">
        <v>70005</v>
      </c>
      <c r="B1786" s="46" t="str">
        <f t="shared" si="59"/>
        <v>BP.VM.00093-10125</v>
      </c>
      <c r="C1786">
        <f t="shared" si="58"/>
        <v>0</v>
      </c>
      <c r="D1786">
        <v>70005</v>
      </c>
      <c r="E1786">
        <f>_xlfn.XLOOKUP(J1786,macros!Y:Y,macros!R:R)</f>
        <v>364.5</v>
      </c>
      <c r="H1786">
        <f>_xlfn.XLOOKUP(J1786,macros!Y:Y,macros!H:H)</f>
        <v>0</v>
      </c>
      <c r="J1786" s="636" t="s">
        <v>590</v>
      </c>
      <c r="K1786">
        <v>10125</v>
      </c>
    </row>
    <row r="1787" spans="1:11">
      <c r="A1787">
        <v>70005</v>
      </c>
      <c r="B1787" s="46" t="str">
        <f t="shared" si="59"/>
        <v>BP.VM.00094-10125</v>
      </c>
      <c r="C1787">
        <f t="shared" si="58"/>
        <v>0</v>
      </c>
      <c r="D1787">
        <v>70005</v>
      </c>
      <c r="E1787">
        <f>_xlfn.XLOOKUP(J1787,macros!Y:Y,macros!R:R)</f>
        <v>296.25</v>
      </c>
      <c r="H1787">
        <f>_xlfn.XLOOKUP(J1787,macros!Y:Y,macros!H:H)</f>
        <v>0</v>
      </c>
      <c r="J1787" s="636" t="s">
        <v>591</v>
      </c>
      <c r="K1787">
        <v>10125</v>
      </c>
    </row>
    <row r="1788" spans="1:11">
      <c r="A1788">
        <v>70005</v>
      </c>
      <c r="B1788" s="46" t="str">
        <f t="shared" si="59"/>
        <v>BP.VM.00095-10125</v>
      </c>
      <c r="C1788">
        <f t="shared" si="58"/>
        <v>0</v>
      </c>
      <c r="D1788">
        <v>70005</v>
      </c>
      <c r="E1788">
        <f>_xlfn.XLOOKUP(J1788,macros!Y:Y,macros!R:R)</f>
        <v>262.5</v>
      </c>
      <c r="H1788">
        <f>_xlfn.XLOOKUP(J1788,macros!Y:Y,macros!H:H)</f>
        <v>0</v>
      </c>
      <c r="J1788" s="636" t="s">
        <v>592</v>
      </c>
      <c r="K1788">
        <v>10125</v>
      </c>
    </row>
    <row r="1789" spans="1:11">
      <c r="A1789">
        <v>70005</v>
      </c>
      <c r="B1789" s="46" t="str">
        <f t="shared" si="59"/>
        <v>BP.VM.00096-10125</v>
      </c>
      <c r="C1789">
        <f t="shared" si="58"/>
        <v>0</v>
      </c>
      <c r="D1789">
        <v>70005</v>
      </c>
      <c r="E1789">
        <f>_xlfn.XLOOKUP(J1789,macros!Y:Y,macros!R:R)</f>
        <v>364.5</v>
      </c>
      <c r="H1789">
        <f>_xlfn.XLOOKUP(J1789,macros!Y:Y,macros!H:H)</f>
        <v>0</v>
      </c>
      <c r="J1789" s="636" t="s">
        <v>593</v>
      </c>
      <c r="K1789">
        <v>10125</v>
      </c>
    </row>
    <row r="1790" spans="1:11">
      <c r="A1790">
        <v>70005</v>
      </c>
      <c r="B1790" s="46" t="str">
        <f t="shared" si="59"/>
        <v>BP.VM.00097-10125</v>
      </c>
      <c r="C1790">
        <f t="shared" si="58"/>
        <v>0</v>
      </c>
      <c r="D1790">
        <v>70005</v>
      </c>
      <c r="E1790">
        <f>_xlfn.XLOOKUP(J1790,macros!Y:Y,macros!R:R)</f>
        <v>212.25</v>
      </c>
      <c r="H1790">
        <f>_xlfn.XLOOKUP(J1790,macros!Y:Y,macros!H:H)</f>
        <v>0</v>
      </c>
      <c r="J1790" s="636" t="s">
        <v>594</v>
      </c>
      <c r="K1790">
        <v>10125</v>
      </c>
    </row>
    <row r="1791" spans="1:11">
      <c r="A1791">
        <v>70005</v>
      </c>
      <c r="B1791" s="46" t="str">
        <f t="shared" si="59"/>
        <v>BP.VM.00098-10125</v>
      </c>
      <c r="C1791">
        <f t="shared" si="58"/>
        <v>0</v>
      </c>
      <c r="D1791">
        <v>70005</v>
      </c>
      <c r="E1791">
        <f>_xlfn.XLOOKUP(J1791,macros!Y:Y,macros!R:R)</f>
        <v>385.5</v>
      </c>
      <c r="H1791">
        <f>_xlfn.XLOOKUP(J1791,macros!Y:Y,macros!H:H)</f>
        <v>0</v>
      </c>
      <c r="J1791" s="636" t="s">
        <v>595</v>
      </c>
      <c r="K1791">
        <v>10125</v>
      </c>
    </row>
    <row r="1792" spans="1:11">
      <c r="A1792">
        <v>70005</v>
      </c>
      <c r="B1792" s="46" t="str">
        <f t="shared" si="59"/>
        <v>BP.VM.00099-10125</v>
      </c>
      <c r="C1792">
        <f t="shared" si="58"/>
        <v>0</v>
      </c>
      <c r="D1792">
        <v>70005</v>
      </c>
      <c r="E1792">
        <f>_xlfn.XLOOKUP(J1792,macros!Y:Y,macros!R:R)</f>
        <v>280.5</v>
      </c>
      <c r="H1792">
        <f>_xlfn.XLOOKUP(J1792,macros!Y:Y,macros!H:H)</f>
        <v>0</v>
      </c>
      <c r="J1792" s="636" t="s">
        <v>596</v>
      </c>
      <c r="K1792">
        <v>10125</v>
      </c>
    </row>
    <row r="1793" spans="1:11">
      <c r="A1793">
        <v>70005</v>
      </c>
      <c r="B1793" s="46" t="str">
        <f t="shared" si="59"/>
        <v>BP.VM.00100-10125</v>
      </c>
      <c r="C1793">
        <f t="shared" si="58"/>
        <v>0</v>
      </c>
      <c r="D1793">
        <v>70005</v>
      </c>
      <c r="E1793">
        <f>_xlfn.XLOOKUP(J1793,macros!Y:Y,macros!R:R)</f>
        <v>322.5</v>
      </c>
      <c r="H1793">
        <f>_xlfn.XLOOKUP(J1793,macros!Y:Y,macros!H:H)</f>
        <v>0</v>
      </c>
      <c r="J1793" s="636" t="s">
        <v>597</v>
      </c>
      <c r="K1793">
        <v>10125</v>
      </c>
    </row>
    <row r="1794" spans="1:11">
      <c r="A1794">
        <v>70005</v>
      </c>
      <c r="B1794" s="46" t="str">
        <f t="shared" si="59"/>
        <v>BP.VM.00101-10125</v>
      </c>
      <c r="C1794">
        <f t="shared" ref="C1794:C1857" si="60">SUM(G1794:H1794)</f>
        <v>0</v>
      </c>
      <c r="D1794">
        <v>70005</v>
      </c>
      <c r="E1794">
        <f>_xlfn.XLOOKUP(J1794,macros!Y:Y,macros!R:R)</f>
        <v>315</v>
      </c>
      <c r="H1794">
        <f>_xlfn.XLOOKUP(J1794,macros!Y:Y,macros!H:H)</f>
        <v>0</v>
      </c>
      <c r="J1794" s="636" t="s">
        <v>598</v>
      </c>
      <c r="K1794">
        <v>10125</v>
      </c>
    </row>
    <row r="1795" spans="1:11">
      <c r="A1795">
        <v>70005</v>
      </c>
      <c r="B1795" s="46" t="str">
        <f t="shared" si="59"/>
        <v>BP.VM.00102-10125</v>
      </c>
      <c r="C1795">
        <f t="shared" si="60"/>
        <v>0</v>
      </c>
      <c r="D1795">
        <v>70005</v>
      </c>
      <c r="E1795">
        <f>_xlfn.XLOOKUP(J1795,macros!Y:Y,macros!R:R)</f>
        <v>229</v>
      </c>
      <c r="H1795">
        <f>_xlfn.XLOOKUP(J1795,macros!Y:Y,macros!H:H)</f>
        <v>0</v>
      </c>
      <c r="J1795" s="636" t="s">
        <v>599</v>
      </c>
      <c r="K1795">
        <v>10125</v>
      </c>
    </row>
    <row r="1796" spans="1:11">
      <c r="A1796">
        <v>70005</v>
      </c>
      <c r="B1796" s="46" t="str">
        <f t="shared" si="59"/>
        <v>BP.VM.00103-10125</v>
      </c>
      <c r="C1796">
        <f t="shared" si="60"/>
        <v>0</v>
      </c>
      <c r="D1796">
        <v>70005</v>
      </c>
      <c r="E1796">
        <f>_xlfn.XLOOKUP(J1796,macros!Y:Y,macros!R:R)</f>
        <v>204.75</v>
      </c>
      <c r="H1796">
        <f>_xlfn.XLOOKUP(J1796,macros!Y:Y,macros!H:H)</f>
        <v>0</v>
      </c>
      <c r="J1796" s="636" t="s">
        <v>600</v>
      </c>
      <c r="K1796">
        <v>10125</v>
      </c>
    </row>
    <row r="1797" spans="1:11">
      <c r="A1797">
        <v>70005</v>
      </c>
      <c r="B1797" s="46" t="str">
        <f t="shared" si="59"/>
        <v>BP.VM.00104-10125</v>
      </c>
      <c r="C1797">
        <f t="shared" si="60"/>
        <v>0</v>
      </c>
      <c r="D1797">
        <v>70005</v>
      </c>
      <c r="E1797">
        <f>_xlfn.XLOOKUP(J1797,macros!Y:Y,macros!R:R)</f>
        <v>194.25</v>
      </c>
      <c r="H1797">
        <f>_xlfn.XLOOKUP(J1797,macros!Y:Y,macros!H:H)</f>
        <v>0</v>
      </c>
      <c r="J1797" s="636" t="s">
        <v>601</v>
      </c>
      <c r="K1797">
        <v>10125</v>
      </c>
    </row>
    <row r="1798" spans="1:11">
      <c r="A1798">
        <v>70005</v>
      </c>
      <c r="B1798" s="46" t="str">
        <f t="shared" si="59"/>
        <v>BP.VM.00105-10125</v>
      </c>
      <c r="C1798">
        <f t="shared" si="60"/>
        <v>0</v>
      </c>
      <c r="D1798">
        <v>70005</v>
      </c>
      <c r="E1798">
        <f>_xlfn.XLOOKUP(J1798,macros!Y:Y,macros!R:R)</f>
        <v>386.5</v>
      </c>
      <c r="H1798">
        <f>_xlfn.XLOOKUP(J1798,macros!Y:Y,macros!H:H)</f>
        <v>0</v>
      </c>
      <c r="J1798" s="636" t="s">
        <v>602</v>
      </c>
      <c r="K1798">
        <v>10125</v>
      </c>
    </row>
    <row r="1799" spans="1:11">
      <c r="A1799">
        <v>70005</v>
      </c>
      <c r="B1799" s="46" t="str">
        <f t="shared" si="59"/>
        <v>BP.VM.00106-10125</v>
      </c>
      <c r="C1799">
        <f t="shared" si="60"/>
        <v>0</v>
      </c>
      <c r="D1799">
        <v>70005</v>
      </c>
      <c r="E1799">
        <f>_xlfn.XLOOKUP(J1799,macros!Y:Y,macros!R:R)</f>
        <v>323.5</v>
      </c>
      <c r="H1799">
        <f>_xlfn.XLOOKUP(J1799,macros!Y:Y,macros!H:H)</f>
        <v>0</v>
      </c>
      <c r="J1799" s="636" t="s">
        <v>603</v>
      </c>
      <c r="K1799">
        <v>10125</v>
      </c>
    </row>
    <row r="1800" spans="1:11">
      <c r="A1800">
        <v>70005</v>
      </c>
      <c r="B1800" s="46" t="str">
        <f t="shared" si="59"/>
        <v>BP.VM.00107-10125</v>
      </c>
      <c r="C1800">
        <f t="shared" si="60"/>
        <v>0</v>
      </c>
      <c r="D1800">
        <v>70005</v>
      </c>
      <c r="E1800">
        <f>_xlfn.XLOOKUP(J1800,macros!Y:Y,macros!R:R)</f>
        <v>329.75</v>
      </c>
      <c r="H1800">
        <f>_xlfn.XLOOKUP(J1800,macros!Y:Y,macros!H:H)</f>
        <v>0</v>
      </c>
      <c r="J1800" s="636" t="s">
        <v>604</v>
      </c>
      <c r="K1800">
        <v>10125</v>
      </c>
    </row>
    <row r="1801" spans="1:11">
      <c r="A1801">
        <v>70005</v>
      </c>
      <c r="B1801" s="46" t="str">
        <f t="shared" si="59"/>
        <v>BP.VM.00108-10125</v>
      </c>
      <c r="C1801">
        <f t="shared" si="60"/>
        <v>0</v>
      </c>
      <c r="D1801">
        <v>70005</v>
      </c>
      <c r="E1801">
        <f>_xlfn.XLOOKUP(J1801,macros!Y:Y,macros!R:R)</f>
        <v>298.25</v>
      </c>
      <c r="H1801">
        <f>_xlfn.XLOOKUP(J1801,macros!Y:Y,macros!H:H)</f>
        <v>0</v>
      </c>
      <c r="J1801" s="636" t="s">
        <v>605</v>
      </c>
      <c r="K1801">
        <v>10125</v>
      </c>
    </row>
    <row r="1802" spans="1:11">
      <c r="A1802">
        <v>70005</v>
      </c>
      <c r="B1802" s="46" t="str">
        <f t="shared" si="59"/>
        <v>BP.VM.00110-10125</v>
      </c>
      <c r="C1802">
        <f t="shared" si="60"/>
        <v>0</v>
      </c>
      <c r="D1802">
        <v>70005</v>
      </c>
      <c r="E1802">
        <f>_xlfn.XLOOKUP(J1802,macros!Y:Y,macros!R:R)</f>
        <v>266.75</v>
      </c>
      <c r="H1802">
        <f>_xlfn.XLOOKUP(J1802,macros!Y:Y,macros!H:H)</f>
        <v>0</v>
      </c>
      <c r="J1802" s="636" t="s">
        <v>606</v>
      </c>
      <c r="K1802">
        <v>10125</v>
      </c>
    </row>
    <row r="1803" spans="1:11">
      <c r="A1803">
        <v>70005</v>
      </c>
      <c r="B1803" s="46" t="str">
        <f t="shared" si="59"/>
        <v>BP.VM.00111-10125</v>
      </c>
      <c r="C1803">
        <f t="shared" si="60"/>
        <v>0</v>
      </c>
      <c r="D1803">
        <v>70005</v>
      </c>
      <c r="E1803">
        <f>_xlfn.XLOOKUP(J1803,macros!Y:Y,macros!R:R)</f>
        <v>206</v>
      </c>
      <c r="H1803">
        <f>_xlfn.XLOOKUP(J1803,macros!Y:Y,macros!H:H)</f>
        <v>0</v>
      </c>
      <c r="J1803" s="636" t="s">
        <v>607</v>
      </c>
      <c r="K1803">
        <v>10125</v>
      </c>
    </row>
    <row r="1804" spans="1:11">
      <c r="A1804">
        <v>70005</v>
      </c>
      <c r="B1804" s="46" t="str">
        <f t="shared" si="59"/>
        <v>BP.VM.00112-10125</v>
      </c>
      <c r="C1804">
        <f t="shared" si="60"/>
        <v>0</v>
      </c>
      <c r="D1804">
        <v>70005</v>
      </c>
      <c r="E1804">
        <f>_xlfn.XLOOKUP(J1804,macros!Y:Y,macros!R:R)</f>
        <v>193.25</v>
      </c>
      <c r="H1804">
        <f>_xlfn.XLOOKUP(J1804,macros!Y:Y,macros!H:H)</f>
        <v>0</v>
      </c>
      <c r="J1804" s="636" t="s">
        <v>608</v>
      </c>
      <c r="K1804">
        <v>10125</v>
      </c>
    </row>
    <row r="1805" spans="1:11">
      <c r="A1805">
        <v>70005</v>
      </c>
      <c r="B1805" s="46" t="str">
        <f t="shared" si="59"/>
        <v>BP.VM.00113-10125</v>
      </c>
      <c r="C1805">
        <f t="shared" si="60"/>
        <v>0</v>
      </c>
      <c r="D1805">
        <v>70005</v>
      </c>
      <c r="E1805">
        <f>_xlfn.XLOOKUP(J1805,macros!Y:Y,macros!R:R)</f>
        <v>202.75</v>
      </c>
      <c r="H1805">
        <f>_xlfn.XLOOKUP(J1805,macros!Y:Y,macros!H:H)</f>
        <v>0</v>
      </c>
      <c r="J1805" s="636" t="s">
        <v>609</v>
      </c>
      <c r="K1805">
        <v>10125</v>
      </c>
    </row>
    <row r="1806" spans="1:11">
      <c r="A1806">
        <v>70005</v>
      </c>
      <c r="B1806" s="46" t="str">
        <f t="shared" si="59"/>
        <v>BP.VM.00114-10125</v>
      </c>
      <c r="C1806">
        <f t="shared" si="60"/>
        <v>0</v>
      </c>
      <c r="D1806">
        <v>70005</v>
      </c>
      <c r="E1806">
        <f>_xlfn.XLOOKUP(J1806,macros!Y:Y,macros!R:R)</f>
        <v>196.5</v>
      </c>
      <c r="H1806">
        <f>_xlfn.XLOOKUP(J1806,macros!Y:Y,macros!H:H)</f>
        <v>0</v>
      </c>
      <c r="J1806" s="636" t="s">
        <v>610</v>
      </c>
      <c r="K1806">
        <v>10125</v>
      </c>
    </row>
    <row r="1807" spans="1:11">
      <c r="A1807">
        <v>70005</v>
      </c>
      <c r="B1807" s="46" t="str">
        <f t="shared" si="59"/>
        <v>BP.VM.00115-10125</v>
      </c>
      <c r="C1807">
        <f t="shared" si="60"/>
        <v>0</v>
      </c>
      <c r="D1807">
        <v>70005</v>
      </c>
      <c r="E1807">
        <f>_xlfn.XLOOKUP(J1807,macros!Y:Y,macros!R:R)</f>
        <v>185</v>
      </c>
      <c r="H1807">
        <f>_xlfn.XLOOKUP(J1807,macros!Y:Y,macros!H:H)</f>
        <v>0</v>
      </c>
      <c r="J1807" s="636" t="s">
        <v>611</v>
      </c>
      <c r="K1807">
        <v>10125</v>
      </c>
    </row>
    <row r="1808" spans="1:11">
      <c r="A1808">
        <v>70005</v>
      </c>
      <c r="B1808" s="46" t="str">
        <f t="shared" si="59"/>
        <v>BP.VM.00116-10125</v>
      </c>
      <c r="C1808">
        <f t="shared" si="60"/>
        <v>0</v>
      </c>
      <c r="D1808">
        <v>70005</v>
      </c>
      <c r="E1808">
        <f>_xlfn.XLOOKUP(J1808,macros!Y:Y,macros!R:R)</f>
        <v>189</v>
      </c>
      <c r="H1808">
        <f>_xlfn.XLOOKUP(J1808,macros!Y:Y,macros!H:H)</f>
        <v>0</v>
      </c>
      <c r="J1808" s="636" t="s">
        <v>612</v>
      </c>
      <c r="K1808">
        <v>10125</v>
      </c>
    </row>
    <row r="1809" spans="1:11">
      <c r="A1809">
        <v>70005</v>
      </c>
      <c r="B1809" s="46" t="str">
        <f t="shared" si="59"/>
        <v>BP.VM.00117-10125</v>
      </c>
      <c r="C1809">
        <f t="shared" si="60"/>
        <v>0</v>
      </c>
      <c r="D1809">
        <v>70005</v>
      </c>
      <c r="E1809">
        <f>_xlfn.XLOOKUP(J1809,macros!Y:Y,macros!R:R)</f>
        <v>160.75</v>
      </c>
      <c r="H1809">
        <f>_xlfn.XLOOKUP(J1809,macros!Y:Y,macros!H:H)</f>
        <v>0</v>
      </c>
      <c r="J1809" s="636" t="s">
        <v>613</v>
      </c>
      <c r="K1809">
        <v>10125</v>
      </c>
    </row>
    <row r="1810" spans="1:11">
      <c r="A1810">
        <v>70005</v>
      </c>
      <c r="B1810" s="46" t="str">
        <f t="shared" si="59"/>
        <v>BP.VM.00118-10125</v>
      </c>
      <c r="C1810">
        <f t="shared" si="60"/>
        <v>0</v>
      </c>
      <c r="D1810">
        <v>70005</v>
      </c>
      <c r="E1810">
        <f>_xlfn.XLOOKUP(J1810,macros!Y:Y,macros!R:R)</f>
        <v>147</v>
      </c>
      <c r="H1810">
        <f>_xlfn.XLOOKUP(J1810,macros!Y:Y,macros!H:H)</f>
        <v>0</v>
      </c>
      <c r="J1810" s="636" t="s">
        <v>614</v>
      </c>
      <c r="K1810">
        <v>10125</v>
      </c>
    </row>
    <row r="1811" spans="1:11">
      <c r="A1811">
        <v>70005</v>
      </c>
      <c r="B1811" s="46" t="str">
        <f t="shared" si="59"/>
        <v>BP.VM.00119-10125</v>
      </c>
      <c r="C1811">
        <f t="shared" si="60"/>
        <v>0</v>
      </c>
      <c r="D1811">
        <v>70005</v>
      </c>
      <c r="E1811">
        <f>_xlfn.XLOOKUP(J1811,macros!Y:Y,macros!R:R)</f>
        <v>149.25</v>
      </c>
      <c r="H1811">
        <f>_xlfn.XLOOKUP(J1811,macros!Y:Y,macros!H:H)</f>
        <v>0</v>
      </c>
      <c r="J1811" s="636" t="s">
        <v>615</v>
      </c>
      <c r="K1811">
        <v>10125</v>
      </c>
    </row>
    <row r="1812" spans="1:11">
      <c r="A1812">
        <v>70005</v>
      </c>
      <c r="B1812" s="46" t="str">
        <f t="shared" si="59"/>
        <v>BP.VM.00120-10125</v>
      </c>
      <c r="C1812">
        <f t="shared" si="60"/>
        <v>0</v>
      </c>
      <c r="D1812">
        <v>70005</v>
      </c>
      <c r="E1812">
        <f>_xlfn.XLOOKUP(J1812,macros!Y:Y,macros!R:R)</f>
        <v>207</v>
      </c>
      <c r="H1812">
        <f>_xlfn.XLOOKUP(J1812,macros!Y:Y,macros!H:H)</f>
        <v>0</v>
      </c>
      <c r="J1812" s="636" t="s">
        <v>616</v>
      </c>
      <c r="K1812">
        <v>10125</v>
      </c>
    </row>
    <row r="1813" spans="1:11">
      <c r="A1813">
        <v>70005</v>
      </c>
      <c r="B1813" s="46" t="str">
        <f t="shared" si="59"/>
        <v>BP.VM.00122-10125</v>
      </c>
      <c r="C1813">
        <f t="shared" si="60"/>
        <v>0</v>
      </c>
      <c r="D1813">
        <v>70005</v>
      </c>
      <c r="E1813">
        <f>_xlfn.XLOOKUP(J1813,macros!Y:Y,macros!R:R)</f>
        <v>214.25</v>
      </c>
      <c r="H1813">
        <f>_xlfn.XLOOKUP(J1813,macros!Y:Y,macros!H:H)</f>
        <v>0</v>
      </c>
      <c r="J1813" s="636" t="s">
        <v>617</v>
      </c>
      <c r="K1813">
        <v>10125</v>
      </c>
    </row>
    <row r="1814" spans="1:11">
      <c r="A1814">
        <v>70005</v>
      </c>
      <c r="B1814" s="46" t="str">
        <f t="shared" ref="B1814:B1903" si="61">J1814&amp;"-"&amp;K1814</f>
        <v>BP.VM.00029-10086</v>
      </c>
      <c r="C1814">
        <f t="shared" si="60"/>
        <v>0</v>
      </c>
      <c r="D1814">
        <v>70005</v>
      </c>
      <c r="E1814">
        <f>_xlfn.XLOOKUP(J1814,macros!Y:Y,macros!R:R)</f>
        <v>143</v>
      </c>
      <c r="H1814">
        <f>_xlfn.XLOOKUP(J1814,macros!Y:Y,macros!I:I)</f>
        <v>0</v>
      </c>
      <c r="J1814" s="636" t="s">
        <v>679</v>
      </c>
      <c r="K1814">
        <v>10086</v>
      </c>
    </row>
    <row r="1815" spans="1:11">
      <c r="A1815">
        <v>70005</v>
      </c>
      <c r="B1815" s="46" t="str">
        <f t="shared" si="61"/>
        <v>BP.VM.00030-10086</v>
      </c>
      <c r="C1815">
        <f t="shared" si="60"/>
        <v>0</v>
      </c>
      <c r="D1815">
        <v>70005</v>
      </c>
      <c r="E1815">
        <f>_xlfn.XLOOKUP(J1815,macros!Y:Y,macros!R:R)</f>
        <v>138.75</v>
      </c>
      <c r="H1815">
        <f>_xlfn.XLOOKUP(J1815,macros!Y:Y,macros!I:I)</f>
        <v>0</v>
      </c>
      <c r="J1815" s="636" t="s">
        <v>681</v>
      </c>
      <c r="K1815">
        <v>10086</v>
      </c>
    </row>
    <row r="1816" spans="1:11">
      <c r="A1816">
        <v>70005</v>
      </c>
      <c r="B1816" s="46" t="str">
        <f t="shared" si="61"/>
        <v>BP.VM.00031-10086</v>
      </c>
      <c r="C1816">
        <f t="shared" si="60"/>
        <v>0</v>
      </c>
      <c r="D1816">
        <v>70005</v>
      </c>
      <c r="E1816">
        <f>_xlfn.XLOOKUP(J1816,macros!Y:Y,macros!R:R)</f>
        <v>160.75</v>
      </c>
      <c r="H1816">
        <f>_xlfn.XLOOKUP(J1816,macros!Y:Y,macros!I:I)</f>
        <v>0</v>
      </c>
      <c r="J1816" s="636" t="s">
        <v>683</v>
      </c>
      <c r="K1816">
        <v>10086</v>
      </c>
    </row>
    <row r="1817" spans="1:11">
      <c r="A1817">
        <v>70005</v>
      </c>
      <c r="B1817" s="46" t="str">
        <f t="shared" si="61"/>
        <v>BP.VM.00032-10086</v>
      </c>
      <c r="C1817">
        <f t="shared" si="60"/>
        <v>0</v>
      </c>
      <c r="D1817">
        <v>70005</v>
      </c>
      <c r="E1817">
        <f>_xlfn.XLOOKUP(J1817,macros!Y:Y,macros!R:R)</f>
        <v>176.5</v>
      </c>
      <c r="H1817">
        <f>_xlfn.XLOOKUP(J1817,macros!Y:Y,macros!I:I)</f>
        <v>0</v>
      </c>
      <c r="J1817" s="636" t="s">
        <v>685</v>
      </c>
      <c r="K1817">
        <v>10086</v>
      </c>
    </row>
    <row r="1818" spans="1:11">
      <c r="A1818">
        <v>70005</v>
      </c>
      <c r="B1818" s="46" t="str">
        <f t="shared" si="61"/>
        <v>BP.VM.00033-10086</v>
      </c>
      <c r="C1818">
        <f t="shared" si="60"/>
        <v>0</v>
      </c>
      <c r="D1818">
        <v>70005</v>
      </c>
      <c r="E1818">
        <f>_xlfn.XLOOKUP(J1818,macros!Y:Y,macros!R:R)</f>
        <v>144</v>
      </c>
      <c r="H1818">
        <f>_xlfn.XLOOKUP(J1818,macros!Y:Y,macros!I:I)</f>
        <v>0</v>
      </c>
      <c r="J1818" s="636" t="s">
        <v>687</v>
      </c>
      <c r="K1818">
        <v>10086</v>
      </c>
    </row>
    <row r="1819" spans="1:11">
      <c r="A1819">
        <v>70005</v>
      </c>
      <c r="B1819" s="46" t="str">
        <f t="shared" si="61"/>
        <v>BP.VM.00034-10086</v>
      </c>
      <c r="C1819">
        <f t="shared" si="60"/>
        <v>0</v>
      </c>
      <c r="D1819">
        <v>70005</v>
      </c>
      <c r="E1819">
        <f>_xlfn.XLOOKUP(J1819,macros!Y:Y,macros!R:R)</f>
        <v>148.25</v>
      </c>
      <c r="H1819">
        <f>_xlfn.XLOOKUP(J1819,macros!Y:Y,macros!I:I)</f>
        <v>0</v>
      </c>
      <c r="J1819" s="636" t="s">
        <v>689</v>
      </c>
      <c r="K1819">
        <v>10086</v>
      </c>
    </row>
    <row r="1820" spans="1:11">
      <c r="A1820">
        <v>70005</v>
      </c>
      <c r="B1820" s="46" t="str">
        <f t="shared" si="61"/>
        <v>BP.VM.00035-10086</v>
      </c>
      <c r="C1820">
        <f t="shared" si="60"/>
        <v>0</v>
      </c>
      <c r="D1820">
        <v>70005</v>
      </c>
      <c r="E1820">
        <f>_xlfn.XLOOKUP(J1820,macros!Y:Y,macros!R:R)</f>
        <v>154.5</v>
      </c>
      <c r="H1820">
        <f>_xlfn.XLOOKUP(J1820,macros!Y:Y,macros!I:I)</f>
        <v>0</v>
      </c>
      <c r="J1820" s="636" t="s">
        <v>691</v>
      </c>
      <c r="K1820">
        <v>10086</v>
      </c>
    </row>
    <row r="1821" spans="1:11">
      <c r="A1821">
        <v>70005</v>
      </c>
      <c r="B1821" s="46" t="str">
        <f t="shared" si="61"/>
        <v>BP.VM.00036-10086</v>
      </c>
      <c r="C1821">
        <f t="shared" si="60"/>
        <v>0</v>
      </c>
      <c r="D1821">
        <v>70005</v>
      </c>
      <c r="E1821">
        <f>_xlfn.XLOOKUP(J1821,macros!Y:Y,macros!R:R)</f>
        <v>162.75</v>
      </c>
      <c r="H1821">
        <f>_xlfn.XLOOKUP(J1821,macros!Y:Y,macros!I:I)</f>
        <v>0</v>
      </c>
      <c r="J1821" s="636" t="s">
        <v>693</v>
      </c>
      <c r="K1821">
        <v>10086</v>
      </c>
    </row>
    <row r="1822" spans="1:11">
      <c r="A1822">
        <v>70005</v>
      </c>
      <c r="B1822" s="46" t="str">
        <f t="shared" si="61"/>
        <v>BP.VM.00037-10127</v>
      </c>
      <c r="C1822">
        <f t="shared" si="60"/>
        <v>0</v>
      </c>
      <c r="D1822">
        <v>70005</v>
      </c>
      <c r="E1822">
        <f>_xlfn.XLOOKUP(J1822,macros!Y:Y,macros!R:R)</f>
        <v>170.25</v>
      </c>
      <c r="H1822">
        <f>_xlfn.XLOOKUP(J1822,macros!Y:Y,macros!I:I)</f>
        <v>0</v>
      </c>
      <c r="J1822" s="636" t="s">
        <v>709</v>
      </c>
      <c r="K1822">
        <v>10127</v>
      </c>
    </row>
    <row r="1823" spans="1:11">
      <c r="A1823">
        <v>70005</v>
      </c>
      <c r="B1823" s="46" t="str">
        <f t="shared" si="61"/>
        <v>BP.VM.00038-10127</v>
      </c>
      <c r="C1823">
        <f t="shared" si="60"/>
        <v>0</v>
      </c>
      <c r="D1823">
        <v>70005</v>
      </c>
      <c r="E1823">
        <f>_xlfn.XLOOKUP(J1823,macros!Y:Y,macros!R:R)</f>
        <v>168</v>
      </c>
      <c r="H1823">
        <f>_xlfn.XLOOKUP(J1823,macros!Y:Y,macros!I:I)</f>
        <v>0</v>
      </c>
      <c r="J1823" s="636" t="s">
        <v>710</v>
      </c>
      <c r="K1823">
        <v>10127</v>
      </c>
    </row>
    <row r="1824" spans="1:11">
      <c r="A1824">
        <v>70005</v>
      </c>
      <c r="B1824" s="46" t="str">
        <f t="shared" si="61"/>
        <v>BP.VM.00039-10127</v>
      </c>
      <c r="C1824">
        <f t="shared" si="60"/>
        <v>0</v>
      </c>
      <c r="D1824">
        <v>70005</v>
      </c>
      <c r="E1824">
        <f>_xlfn.XLOOKUP(J1824,macros!Y:Y,macros!R:R)</f>
        <v>196.5</v>
      </c>
      <c r="H1824">
        <f>_xlfn.XLOOKUP(J1824,macros!Y:Y,macros!I:I)</f>
        <v>0</v>
      </c>
      <c r="J1824" s="636" t="s">
        <v>711</v>
      </c>
      <c r="K1824">
        <v>10127</v>
      </c>
    </row>
    <row r="1825" spans="1:11">
      <c r="A1825">
        <v>70005</v>
      </c>
      <c r="B1825" s="46" t="str">
        <f t="shared" si="61"/>
        <v>BP.VM.00040-10127</v>
      </c>
      <c r="C1825">
        <f t="shared" si="60"/>
        <v>0</v>
      </c>
      <c r="D1825">
        <v>70005</v>
      </c>
      <c r="E1825">
        <f>_xlfn.XLOOKUP(J1825,macros!Y:Y,macros!R:R)</f>
        <v>219.5</v>
      </c>
      <c r="H1825">
        <f>_xlfn.XLOOKUP(J1825,macros!Y:Y,macros!I:I)</f>
        <v>0</v>
      </c>
      <c r="J1825" s="636" t="s">
        <v>712</v>
      </c>
      <c r="K1825">
        <v>10127</v>
      </c>
    </row>
    <row r="1826" spans="1:11">
      <c r="A1826">
        <v>70005</v>
      </c>
      <c r="B1826" s="46" t="str">
        <f t="shared" si="61"/>
        <v>BP.VM.00041-10127</v>
      </c>
      <c r="C1826">
        <f t="shared" si="60"/>
        <v>0</v>
      </c>
      <c r="D1826">
        <v>70005</v>
      </c>
      <c r="E1826">
        <f>_xlfn.XLOOKUP(J1826,macros!Y:Y,macros!R:R)</f>
        <v>170.25</v>
      </c>
      <c r="H1826">
        <f>_xlfn.XLOOKUP(J1826,macros!Y:Y,macros!I:I)</f>
        <v>0</v>
      </c>
      <c r="J1826" s="636" t="s">
        <v>713</v>
      </c>
      <c r="K1826">
        <v>10127</v>
      </c>
    </row>
    <row r="1827" spans="1:11">
      <c r="A1827">
        <v>70005</v>
      </c>
      <c r="B1827" s="46" t="str">
        <f t="shared" si="61"/>
        <v>BP.VM.00042-10127</v>
      </c>
      <c r="C1827">
        <f t="shared" si="60"/>
        <v>0</v>
      </c>
      <c r="D1827">
        <v>70005</v>
      </c>
      <c r="E1827">
        <f>_xlfn.XLOOKUP(J1827,macros!Y:Y,macros!R:R)</f>
        <v>180.75</v>
      </c>
      <c r="H1827">
        <f>_xlfn.XLOOKUP(J1827,macros!Y:Y,macros!I:I)</f>
        <v>0</v>
      </c>
      <c r="J1827" s="636" t="s">
        <v>714</v>
      </c>
      <c r="K1827">
        <v>10127</v>
      </c>
    </row>
    <row r="1828" spans="1:11">
      <c r="A1828">
        <v>70005</v>
      </c>
      <c r="B1828" s="46" t="str">
        <f t="shared" si="61"/>
        <v>BP.VM.00043-10127</v>
      </c>
      <c r="C1828">
        <f t="shared" si="60"/>
        <v>0</v>
      </c>
      <c r="D1828">
        <v>70005</v>
      </c>
      <c r="E1828">
        <f>_xlfn.XLOOKUP(J1828,macros!Y:Y,macros!R:R)</f>
        <v>190.25</v>
      </c>
      <c r="H1828">
        <f>_xlfn.XLOOKUP(J1828,macros!Y:Y,macros!I:I)</f>
        <v>0</v>
      </c>
      <c r="J1828" s="636" t="s">
        <v>715</v>
      </c>
      <c r="K1828">
        <v>10127</v>
      </c>
    </row>
    <row r="1829" spans="1:11">
      <c r="A1829">
        <v>70005</v>
      </c>
      <c r="B1829" s="46" t="str">
        <f t="shared" si="61"/>
        <v>BP.VM.00044-10127</v>
      </c>
      <c r="C1829">
        <f t="shared" si="60"/>
        <v>0</v>
      </c>
      <c r="D1829">
        <v>70005</v>
      </c>
      <c r="E1829">
        <f>_xlfn.XLOOKUP(J1829,macros!Y:Y,macros!R:R)</f>
        <v>200.75</v>
      </c>
      <c r="H1829">
        <f>_xlfn.XLOOKUP(J1829,macros!Y:Y,macros!I:I)</f>
        <v>0</v>
      </c>
      <c r="J1829" s="636" t="s">
        <v>716</v>
      </c>
      <c r="K1829">
        <v>10127</v>
      </c>
    </row>
    <row r="1830" spans="1:11">
      <c r="A1830">
        <v>70005</v>
      </c>
      <c r="B1830" s="46" t="str">
        <f t="shared" si="61"/>
        <v>BP.VM.00045-10086</v>
      </c>
      <c r="C1830">
        <f t="shared" si="60"/>
        <v>0</v>
      </c>
      <c r="D1830">
        <v>70005</v>
      </c>
      <c r="E1830">
        <f>_xlfn.XLOOKUP(J1830,macros!Y:Y,macros!R:R)</f>
        <v>192.25</v>
      </c>
      <c r="H1830">
        <f>_xlfn.XLOOKUP(J1830,macros!Y:Y,macros!I:I)</f>
        <v>0</v>
      </c>
      <c r="J1830" s="636" t="s">
        <v>625</v>
      </c>
      <c r="K1830">
        <v>10086</v>
      </c>
    </row>
    <row r="1831" spans="1:11">
      <c r="A1831">
        <v>70005</v>
      </c>
      <c r="B1831" s="46" t="str">
        <f t="shared" si="61"/>
        <v>BP.VM.00046-10086</v>
      </c>
      <c r="C1831">
        <f t="shared" si="60"/>
        <v>0</v>
      </c>
      <c r="D1831">
        <v>70005</v>
      </c>
      <c r="E1831">
        <f>_xlfn.XLOOKUP(J1831,macros!Y:Y,macros!R:R)</f>
        <v>195.5</v>
      </c>
      <c r="H1831">
        <f>_xlfn.XLOOKUP(J1831,macros!Y:Y,macros!I:I)</f>
        <v>0</v>
      </c>
      <c r="J1831" s="636" t="s">
        <v>627</v>
      </c>
      <c r="K1831">
        <v>10086</v>
      </c>
    </row>
    <row r="1832" spans="1:11">
      <c r="A1832">
        <v>70005</v>
      </c>
      <c r="B1832" s="46" t="str">
        <f t="shared" si="61"/>
        <v>BP.VM.00047-10086</v>
      </c>
      <c r="C1832">
        <f t="shared" si="60"/>
        <v>0</v>
      </c>
      <c r="D1832">
        <v>70005</v>
      </c>
      <c r="E1832">
        <f>_xlfn.XLOOKUP(J1832,macros!Y:Y,macros!R:R)</f>
        <v>131.25</v>
      </c>
      <c r="H1832">
        <f>_xlfn.XLOOKUP(J1832,macros!Y:Y,macros!I:I)</f>
        <v>0</v>
      </c>
      <c r="J1832" s="636" t="s">
        <v>629</v>
      </c>
      <c r="K1832">
        <v>10086</v>
      </c>
    </row>
    <row r="1833" spans="1:11">
      <c r="A1833">
        <v>70005</v>
      </c>
      <c r="B1833" s="46" t="str">
        <f t="shared" si="61"/>
        <v>BP.VM.00048-10086</v>
      </c>
      <c r="C1833">
        <f t="shared" si="60"/>
        <v>0</v>
      </c>
      <c r="D1833">
        <v>70005</v>
      </c>
      <c r="E1833">
        <f>_xlfn.XLOOKUP(J1833,macros!Y:Y,macros!R:R)</f>
        <v>129.25</v>
      </c>
      <c r="H1833">
        <f>_xlfn.XLOOKUP(J1833,macros!Y:Y,macros!I:I)</f>
        <v>0</v>
      </c>
      <c r="J1833" s="636" t="s">
        <v>631</v>
      </c>
      <c r="K1833">
        <v>10086</v>
      </c>
    </row>
    <row r="1834" spans="1:11">
      <c r="A1834">
        <v>70005</v>
      </c>
      <c r="B1834" s="46" t="str">
        <f t="shared" si="61"/>
        <v>BP.VM.00049-10086</v>
      </c>
      <c r="C1834">
        <f t="shared" si="60"/>
        <v>0</v>
      </c>
      <c r="D1834">
        <v>70005</v>
      </c>
      <c r="E1834">
        <f>_xlfn.XLOOKUP(J1834,macros!Y:Y,macros!R:R)</f>
        <v>131.25</v>
      </c>
      <c r="H1834">
        <f>_xlfn.XLOOKUP(J1834,macros!Y:Y,macros!I:I)</f>
        <v>0</v>
      </c>
      <c r="J1834" s="636" t="s">
        <v>633</v>
      </c>
      <c r="K1834">
        <v>10086</v>
      </c>
    </row>
    <row r="1835" spans="1:11">
      <c r="A1835">
        <v>70005</v>
      </c>
      <c r="B1835" s="46" t="str">
        <f t="shared" si="61"/>
        <v>BP.VM.00050-10086</v>
      </c>
      <c r="C1835">
        <f t="shared" si="60"/>
        <v>0</v>
      </c>
      <c r="D1835">
        <v>70005</v>
      </c>
      <c r="E1835">
        <f>_xlfn.XLOOKUP(J1835,macros!Y:Y,macros!R:R)</f>
        <v>129.25</v>
      </c>
      <c r="H1835">
        <f>_xlfn.XLOOKUP(J1835,macros!Y:Y,macros!I:I)</f>
        <v>0</v>
      </c>
      <c r="J1835" s="636" t="s">
        <v>635</v>
      </c>
      <c r="K1835">
        <v>10086</v>
      </c>
    </row>
    <row r="1836" spans="1:11">
      <c r="A1836">
        <v>70005</v>
      </c>
      <c r="B1836" s="46" t="str">
        <f t="shared" si="61"/>
        <v>BP.VM.00051-10086</v>
      </c>
      <c r="C1836">
        <f t="shared" si="60"/>
        <v>0</v>
      </c>
      <c r="D1836">
        <v>70005</v>
      </c>
      <c r="E1836">
        <f>_xlfn.XLOOKUP(J1836,macros!Y:Y,macros!R:R)</f>
        <v>123</v>
      </c>
      <c r="H1836">
        <f>_xlfn.XLOOKUP(J1836,macros!Y:Y,macros!I:I)</f>
        <v>0</v>
      </c>
      <c r="J1836" s="636" t="s">
        <v>637</v>
      </c>
      <c r="K1836">
        <v>10086</v>
      </c>
    </row>
    <row r="1837" spans="1:11">
      <c r="A1837">
        <v>70005</v>
      </c>
      <c r="B1837" s="46" t="str">
        <f t="shared" si="61"/>
        <v>BP.VM.00052-10086</v>
      </c>
      <c r="C1837">
        <f t="shared" si="60"/>
        <v>0</v>
      </c>
      <c r="D1837">
        <v>70005</v>
      </c>
      <c r="E1837">
        <f>_xlfn.XLOOKUP(J1837,macros!Y:Y,macros!R:R)</f>
        <v>131.25</v>
      </c>
      <c r="H1837">
        <f>_xlfn.XLOOKUP(J1837,macros!Y:Y,macros!I:I)</f>
        <v>0</v>
      </c>
      <c r="J1837" s="636" t="s">
        <v>639</v>
      </c>
      <c r="K1837">
        <v>10086</v>
      </c>
    </row>
    <row r="1838" spans="1:11">
      <c r="A1838">
        <v>70005</v>
      </c>
      <c r="B1838" s="46" t="str">
        <f t="shared" si="61"/>
        <v>BP.VM.00053-10127</v>
      </c>
      <c r="C1838">
        <f t="shared" si="60"/>
        <v>0</v>
      </c>
      <c r="D1838">
        <v>70005</v>
      </c>
      <c r="E1838">
        <f>_xlfn.XLOOKUP(J1838,macros!Y:Y,macros!R:R)</f>
        <v>261.5</v>
      </c>
      <c r="H1838">
        <f>_xlfn.XLOOKUP(J1838,macros!Y:Y,macros!I:I)</f>
        <v>0</v>
      </c>
      <c r="J1838" s="636" t="s">
        <v>641</v>
      </c>
      <c r="K1838">
        <v>10127</v>
      </c>
    </row>
    <row r="1839" spans="1:11">
      <c r="A1839">
        <v>70005</v>
      </c>
      <c r="B1839" s="46" t="str">
        <f t="shared" si="61"/>
        <v>BP.VM.00054-10127</v>
      </c>
      <c r="C1839">
        <f t="shared" si="60"/>
        <v>0</v>
      </c>
      <c r="D1839">
        <v>70005</v>
      </c>
      <c r="E1839">
        <f>_xlfn.XLOOKUP(J1839,macros!Y:Y,macros!R:R)</f>
        <v>265.75</v>
      </c>
      <c r="H1839">
        <f>_xlfn.XLOOKUP(J1839,macros!Y:Y,macros!I:I)</f>
        <v>0</v>
      </c>
      <c r="J1839" s="636" t="s">
        <v>642</v>
      </c>
      <c r="K1839">
        <v>10127</v>
      </c>
    </row>
    <row r="1840" spans="1:11">
      <c r="A1840">
        <v>70005</v>
      </c>
      <c r="B1840" s="46" t="str">
        <f t="shared" si="61"/>
        <v>BP.VM.00055-10127</v>
      </c>
      <c r="C1840">
        <f t="shared" si="60"/>
        <v>0</v>
      </c>
      <c r="D1840">
        <v>70005</v>
      </c>
      <c r="E1840">
        <f>_xlfn.XLOOKUP(J1840,macros!Y:Y,macros!R:R)</f>
        <v>165</v>
      </c>
      <c r="H1840">
        <f>_xlfn.XLOOKUP(J1840,macros!Y:Y,macros!I:I)</f>
        <v>0</v>
      </c>
      <c r="J1840" s="636" t="s">
        <v>643</v>
      </c>
      <c r="K1840">
        <v>10127</v>
      </c>
    </row>
    <row r="1841" spans="1:11">
      <c r="A1841">
        <v>70005</v>
      </c>
      <c r="B1841" s="46" t="str">
        <f t="shared" si="61"/>
        <v>BP.VM.00056-10127</v>
      </c>
      <c r="C1841">
        <f t="shared" si="60"/>
        <v>0</v>
      </c>
      <c r="D1841">
        <v>70005</v>
      </c>
      <c r="E1841">
        <f>_xlfn.XLOOKUP(J1841,macros!Y:Y,macros!R:R)</f>
        <v>160.75</v>
      </c>
      <c r="H1841">
        <f>_xlfn.XLOOKUP(J1841,macros!Y:Y,macros!I:I)</f>
        <v>0</v>
      </c>
      <c r="J1841" s="636" t="s">
        <v>644</v>
      </c>
      <c r="K1841">
        <v>10127</v>
      </c>
    </row>
    <row r="1842" spans="1:11">
      <c r="A1842">
        <v>70005</v>
      </c>
      <c r="B1842" s="46" t="str">
        <f t="shared" si="61"/>
        <v>BP.VM.00057-10127</v>
      </c>
      <c r="C1842">
        <f t="shared" si="60"/>
        <v>0</v>
      </c>
      <c r="D1842">
        <v>70005</v>
      </c>
      <c r="E1842">
        <f>_xlfn.XLOOKUP(J1842,macros!Y:Y,macros!R:R)</f>
        <v>164</v>
      </c>
      <c r="H1842">
        <f>_xlfn.XLOOKUP(J1842,macros!Y:Y,macros!I:I)</f>
        <v>0</v>
      </c>
      <c r="J1842" s="636" t="s">
        <v>645</v>
      </c>
      <c r="K1842">
        <v>10127</v>
      </c>
    </row>
    <row r="1843" spans="1:11">
      <c r="A1843">
        <v>70005</v>
      </c>
      <c r="B1843" s="46" t="str">
        <f t="shared" si="61"/>
        <v>BP.VM.00058-10127</v>
      </c>
      <c r="C1843">
        <f t="shared" si="60"/>
        <v>0</v>
      </c>
      <c r="D1843">
        <v>70005</v>
      </c>
      <c r="E1843">
        <f>_xlfn.XLOOKUP(J1843,macros!Y:Y,macros!R:R)</f>
        <v>159.75</v>
      </c>
      <c r="H1843">
        <f>_xlfn.XLOOKUP(J1843,macros!Y:Y,macros!I:I)</f>
        <v>0</v>
      </c>
      <c r="J1843" s="636" t="s">
        <v>646</v>
      </c>
      <c r="K1843">
        <v>10127</v>
      </c>
    </row>
    <row r="1844" spans="1:11">
      <c r="A1844">
        <v>70005</v>
      </c>
      <c r="B1844" s="46" t="str">
        <f t="shared" si="61"/>
        <v>BP.VM.00059-10127</v>
      </c>
      <c r="C1844">
        <f t="shared" si="60"/>
        <v>0</v>
      </c>
      <c r="D1844">
        <v>70005</v>
      </c>
      <c r="E1844">
        <f>_xlfn.XLOOKUP(J1844,macros!Y:Y,macros!R:R)</f>
        <v>150.25</v>
      </c>
      <c r="H1844">
        <f>_xlfn.XLOOKUP(J1844,macros!Y:Y,macros!I:I)</f>
        <v>0</v>
      </c>
      <c r="J1844" s="636" t="s">
        <v>647</v>
      </c>
      <c r="K1844">
        <v>10127</v>
      </c>
    </row>
    <row r="1845" spans="1:11">
      <c r="A1845">
        <v>70005</v>
      </c>
      <c r="B1845" s="46" t="str">
        <f t="shared" si="61"/>
        <v>BP.VM.00060-10127</v>
      </c>
      <c r="C1845">
        <f t="shared" si="60"/>
        <v>0</v>
      </c>
      <c r="D1845">
        <v>70005</v>
      </c>
      <c r="E1845">
        <f>_xlfn.XLOOKUP(J1845,macros!Y:Y,macros!R:R)</f>
        <v>165</v>
      </c>
      <c r="H1845">
        <f>_xlfn.XLOOKUP(J1845,macros!Y:Y,macros!I:I)</f>
        <v>0</v>
      </c>
      <c r="J1845" s="636" t="s">
        <v>648</v>
      </c>
      <c r="K1845">
        <v>10127</v>
      </c>
    </row>
    <row r="1846" spans="1:11">
      <c r="A1846">
        <v>70005</v>
      </c>
      <c r="B1846" s="46" t="str">
        <f t="shared" si="61"/>
        <v>BP.VM.00061-10086</v>
      </c>
      <c r="C1846">
        <f t="shared" si="60"/>
        <v>0</v>
      </c>
      <c r="D1846">
        <v>70005</v>
      </c>
      <c r="E1846">
        <f>_xlfn.XLOOKUP(J1846,macros!Y:Y,macros!R:R)</f>
        <v>332</v>
      </c>
      <c r="H1846">
        <f>_xlfn.XLOOKUP(J1846,macros!Y:Y,macros!I:I)</f>
        <v>0</v>
      </c>
      <c r="J1846" s="636" t="s">
        <v>507</v>
      </c>
      <c r="K1846">
        <v>10086</v>
      </c>
    </row>
    <row r="1847" spans="1:11">
      <c r="A1847">
        <v>70005</v>
      </c>
      <c r="B1847" s="46" t="str">
        <f t="shared" si="61"/>
        <v>BP.VM.00062-10086</v>
      </c>
      <c r="C1847">
        <f t="shared" si="60"/>
        <v>0</v>
      </c>
      <c r="D1847">
        <v>70005</v>
      </c>
      <c r="E1847">
        <f>_xlfn.XLOOKUP(J1847,macros!Y:Y,macros!R:R)</f>
        <v>266.75</v>
      </c>
      <c r="H1847">
        <f>_xlfn.XLOOKUP(J1847,macros!Y:Y,macros!I:I)</f>
        <v>0</v>
      </c>
      <c r="J1847" s="636" t="s">
        <v>510</v>
      </c>
      <c r="K1847">
        <v>10086</v>
      </c>
    </row>
    <row r="1848" spans="1:11">
      <c r="A1848">
        <v>70005</v>
      </c>
      <c r="B1848" s="46" t="str">
        <f t="shared" si="61"/>
        <v>BP.VM.00063-10086</v>
      </c>
      <c r="C1848">
        <f t="shared" si="60"/>
        <v>0</v>
      </c>
      <c r="D1848">
        <v>70005</v>
      </c>
      <c r="E1848">
        <f>_xlfn.XLOOKUP(J1848,macros!Y:Y,macros!R:R)</f>
        <v>225.75</v>
      </c>
      <c r="H1848">
        <f>_xlfn.XLOOKUP(J1848,macros!Y:Y,macros!I:I)</f>
        <v>0</v>
      </c>
      <c r="J1848" s="636" t="s">
        <v>513</v>
      </c>
      <c r="K1848">
        <v>10086</v>
      </c>
    </row>
    <row r="1849" spans="1:11">
      <c r="A1849">
        <v>70005</v>
      </c>
      <c r="B1849" s="46" t="str">
        <f t="shared" si="61"/>
        <v>BP.VM.00064-10086</v>
      </c>
      <c r="C1849">
        <f t="shared" si="60"/>
        <v>0</v>
      </c>
      <c r="D1849">
        <v>70005</v>
      </c>
      <c r="E1849">
        <f>_xlfn.XLOOKUP(J1849,macros!Y:Y,macros!R:R)</f>
        <v>207</v>
      </c>
      <c r="H1849">
        <f>_xlfn.XLOOKUP(J1849,macros!Y:Y,macros!I:I)</f>
        <v>0</v>
      </c>
      <c r="J1849" s="636" t="s">
        <v>516</v>
      </c>
      <c r="K1849">
        <v>10086</v>
      </c>
    </row>
    <row r="1850" spans="1:11">
      <c r="A1850">
        <v>70005</v>
      </c>
      <c r="B1850" s="46" t="str">
        <f t="shared" si="61"/>
        <v>BP.VM.00065-10086</v>
      </c>
      <c r="C1850">
        <f t="shared" si="60"/>
        <v>0</v>
      </c>
      <c r="D1850">
        <v>70005</v>
      </c>
      <c r="E1850">
        <f>_xlfn.XLOOKUP(J1850,macros!Y:Y,macros!R:R)</f>
        <v>266.75</v>
      </c>
      <c r="H1850">
        <f>_xlfn.XLOOKUP(J1850,macros!Y:Y,macros!I:I)</f>
        <v>0</v>
      </c>
      <c r="J1850" s="636" t="s">
        <v>519</v>
      </c>
      <c r="K1850">
        <v>10086</v>
      </c>
    </row>
    <row r="1851" spans="1:11">
      <c r="A1851">
        <v>70005</v>
      </c>
      <c r="B1851" s="46" t="str">
        <f t="shared" si="61"/>
        <v>BP.VM.00066-10086</v>
      </c>
      <c r="C1851">
        <f t="shared" si="60"/>
        <v>0</v>
      </c>
      <c r="D1851">
        <v>70005</v>
      </c>
      <c r="E1851">
        <f>_xlfn.XLOOKUP(J1851,macros!Y:Y,macros!R:R)</f>
        <v>174.5</v>
      </c>
      <c r="H1851">
        <f>_xlfn.XLOOKUP(J1851,macros!Y:Y,macros!I:I)</f>
        <v>0</v>
      </c>
      <c r="J1851" s="636" t="s">
        <v>522</v>
      </c>
      <c r="K1851">
        <v>10086</v>
      </c>
    </row>
    <row r="1852" spans="1:11">
      <c r="A1852">
        <v>70005</v>
      </c>
      <c r="B1852" s="46" t="str">
        <f t="shared" si="61"/>
        <v>BP.VM.00067-10086</v>
      </c>
      <c r="C1852">
        <f t="shared" si="60"/>
        <v>0</v>
      </c>
      <c r="D1852">
        <v>70005</v>
      </c>
      <c r="E1852">
        <f>_xlfn.XLOOKUP(J1852,macros!Y:Y,macros!R:R)</f>
        <v>281.5</v>
      </c>
      <c r="H1852">
        <f>_xlfn.XLOOKUP(J1852,macros!Y:Y,macros!I:I)</f>
        <v>0</v>
      </c>
      <c r="J1852" s="636" t="s">
        <v>525</v>
      </c>
      <c r="K1852">
        <v>10086</v>
      </c>
    </row>
    <row r="1853" spans="1:11">
      <c r="A1853">
        <v>70005</v>
      </c>
      <c r="B1853" s="46" t="str">
        <f t="shared" si="61"/>
        <v>BP.VM.00068-10086</v>
      </c>
      <c r="C1853">
        <f t="shared" si="60"/>
        <v>0</v>
      </c>
      <c r="D1853">
        <v>70005</v>
      </c>
      <c r="E1853">
        <f>_xlfn.XLOOKUP(J1853,macros!Y:Y,macros!R:R)</f>
        <v>212.25</v>
      </c>
      <c r="H1853">
        <f>_xlfn.XLOOKUP(J1853,macros!Y:Y,macros!I:I)</f>
        <v>0</v>
      </c>
      <c r="J1853" s="636" t="s">
        <v>528</v>
      </c>
      <c r="K1853">
        <v>10086</v>
      </c>
    </row>
    <row r="1854" spans="1:11">
      <c r="A1854">
        <v>70005</v>
      </c>
      <c r="B1854" s="46" t="str">
        <f t="shared" si="61"/>
        <v>BP.VM.00069-10086</v>
      </c>
      <c r="C1854">
        <f t="shared" si="60"/>
        <v>0</v>
      </c>
      <c r="D1854">
        <v>70005</v>
      </c>
      <c r="E1854">
        <f>_xlfn.XLOOKUP(J1854,macros!Y:Y,macros!R:R)</f>
        <v>244.75</v>
      </c>
      <c r="H1854">
        <f>_xlfn.XLOOKUP(J1854,macros!Y:Y,macros!I:I)</f>
        <v>0</v>
      </c>
      <c r="J1854" s="636" t="s">
        <v>531</v>
      </c>
      <c r="K1854">
        <v>10086</v>
      </c>
    </row>
    <row r="1855" spans="1:11">
      <c r="A1855">
        <v>70005</v>
      </c>
      <c r="B1855" s="46" t="str">
        <f t="shared" si="61"/>
        <v>BP.VM.00070-10086</v>
      </c>
      <c r="C1855">
        <f t="shared" si="60"/>
        <v>0</v>
      </c>
      <c r="D1855">
        <v>70005</v>
      </c>
      <c r="E1855">
        <f>_xlfn.XLOOKUP(J1855,macros!Y:Y,macros!R:R)</f>
        <v>241.5</v>
      </c>
      <c r="H1855">
        <f>_xlfn.XLOOKUP(J1855,macros!Y:Y,macros!I:I)</f>
        <v>0</v>
      </c>
      <c r="J1855" s="636" t="s">
        <v>534</v>
      </c>
      <c r="K1855">
        <v>10086</v>
      </c>
    </row>
    <row r="1856" spans="1:11">
      <c r="A1856">
        <v>70005</v>
      </c>
      <c r="B1856" s="46" t="str">
        <f t="shared" si="61"/>
        <v>BP.VM.00071-10086</v>
      </c>
      <c r="C1856">
        <f t="shared" si="60"/>
        <v>0</v>
      </c>
      <c r="D1856">
        <v>70005</v>
      </c>
      <c r="E1856">
        <f>_xlfn.XLOOKUP(J1856,macros!Y:Y,macros!R:R)</f>
        <v>186</v>
      </c>
      <c r="H1856">
        <f>_xlfn.XLOOKUP(J1856,macros!Y:Y,macros!I:I)</f>
        <v>0</v>
      </c>
      <c r="J1856" s="636" t="s">
        <v>537</v>
      </c>
      <c r="K1856">
        <v>10086</v>
      </c>
    </row>
    <row r="1857" spans="1:11">
      <c r="A1857">
        <v>70005</v>
      </c>
      <c r="B1857" s="46" t="str">
        <f t="shared" si="61"/>
        <v>BP.VM.00072-10086</v>
      </c>
      <c r="C1857">
        <f t="shared" si="60"/>
        <v>0</v>
      </c>
      <c r="D1857">
        <v>70005</v>
      </c>
      <c r="E1857">
        <f>_xlfn.XLOOKUP(J1857,macros!Y:Y,macros!R:R)</f>
        <v>162.75</v>
      </c>
      <c r="H1857">
        <f>_xlfn.XLOOKUP(J1857,macros!Y:Y,macros!I:I)</f>
        <v>0</v>
      </c>
      <c r="J1857" s="636" t="s">
        <v>540</v>
      </c>
      <c r="K1857">
        <v>10086</v>
      </c>
    </row>
    <row r="1858" spans="1:11">
      <c r="A1858">
        <v>70005</v>
      </c>
      <c r="B1858" s="46" t="str">
        <f t="shared" si="61"/>
        <v>BP.VM.00073-10086</v>
      </c>
      <c r="C1858">
        <f t="shared" ref="C1858:C1921" si="62">SUM(G1858:H1858)</f>
        <v>0</v>
      </c>
      <c r="D1858">
        <v>70005</v>
      </c>
      <c r="E1858">
        <f>_xlfn.XLOOKUP(J1858,macros!Y:Y,macros!R:R)</f>
        <v>157.5</v>
      </c>
      <c r="H1858">
        <f>_xlfn.XLOOKUP(J1858,macros!Y:Y,macros!I:I)</f>
        <v>0</v>
      </c>
      <c r="J1858" s="636" t="s">
        <v>543</v>
      </c>
      <c r="K1858">
        <v>10086</v>
      </c>
    </row>
    <row r="1859" spans="1:11">
      <c r="A1859">
        <v>70005</v>
      </c>
      <c r="B1859" s="46" t="str">
        <f t="shared" si="61"/>
        <v>BP.VM.00074-10086</v>
      </c>
      <c r="C1859">
        <f t="shared" si="62"/>
        <v>0</v>
      </c>
      <c r="D1859">
        <v>70005</v>
      </c>
      <c r="E1859">
        <f>_xlfn.XLOOKUP(J1859,macros!Y:Y,macros!R:R)</f>
        <v>283.5</v>
      </c>
      <c r="H1859">
        <f>_xlfn.XLOOKUP(J1859,macros!Y:Y,macros!I:I)</f>
        <v>0</v>
      </c>
      <c r="J1859" s="636" t="s">
        <v>546</v>
      </c>
      <c r="K1859">
        <v>10086</v>
      </c>
    </row>
    <row r="1860" spans="1:11">
      <c r="A1860">
        <v>70005</v>
      </c>
      <c r="B1860" s="46" t="str">
        <f t="shared" si="61"/>
        <v>BP.VM.00075-10086</v>
      </c>
      <c r="C1860">
        <f t="shared" si="62"/>
        <v>0</v>
      </c>
      <c r="D1860">
        <v>70005</v>
      </c>
      <c r="E1860">
        <f>_xlfn.XLOOKUP(J1860,macros!Y:Y,macros!R:R)</f>
        <v>244.75</v>
      </c>
      <c r="H1860">
        <f>_xlfn.XLOOKUP(J1860,macros!Y:Y,macros!I:I)</f>
        <v>0</v>
      </c>
      <c r="J1860" s="636" t="s">
        <v>549</v>
      </c>
      <c r="K1860">
        <v>10086</v>
      </c>
    </row>
    <row r="1861" spans="1:11">
      <c r="A1861">
        <v>70005</v>
      </c>
      <c r="B1861" s="46" t="str">
        <f t="shared" si="61"/>
        <v>BP.VM.00076-10086</v>
      </c>
      <c r="C1861">
        <f t="shared" si="62"/>
        <v>0</v>
      </c>
      <c r="D1861">
        <v>70005</v>
      </c>
      <c r="E1861">
        <f>_xlfn.XLOOKUP(J1861,macros!Y:Y,macros!R:R)</f>
        <v>248</v>
      </c>
      <c r="H1861">
        <f>_xlfn.XLOOKUP(J1861,macros!Y:Y,macros!I:I)</f>
        <v>0</v>
      </c>
      <c r="J1861" s="636" t="s">
        <v>552</v>
      </c>
      <c r="K1861">
        <v>10086</v>
      </c>
    </row>
    <row r="1862" spans="1:11">
      <c r="A1862">
        <v>70005</v>
      </c>
      <c r="B1862" s="46" t="str">
        <f t="shared" si="61"/>
        <v>BP.VM.00077-10086</v>
      </c>
      <c r="C1862">
        <f t="shared" si="62"/>
        <v>0</v>
      </c>
      <c r="D1862">
        <v>70005</v>
      </c>
      <c r="E1862">
        <f>_xlfn.XLOOKUP(J1862,macros!Y:Y,macros!R:R)</f>
        <v>230</v>
      </c>
      <c r="H1862">
        <f>_xlfn.XLOOKUP(J1862,macros!Y:Y,macros!I:I)</f>
        <v>0</v>
      </c>
      <c r="J1862" s="636" t="s">
        <v>555</v>
      </c>
      <c r="K1862">
        <v>10086</v>
      </c>
    </row>
    <row r="1863" spans="1:11">
      <c r="A1863">
        <v>70005</v>
      </c>
      <c r="B1863" s="46" t="str">
        <f t="shared" si="61"/>
        <v>BP.VM.00079-10086</v>
      </c>
      <c r="C1863">
        <f t="shared" si="62"/>
        <v>0</v>
      </c>
      <c r="D1863">
        <v>70005</v>
      </c>
      <c r="E1863">
        <f>_xlfn.XLOOKUP(J1863,macros!Y:Y,macros!R:R)</f>
        <v>199.5</v>
      </c>
      <c r="H1863">
        <f>_xlfn.XLOOKUP(J1863,macros!Y:Y,macros!I:I)</f>
        <v>0</v>
      </c>
      <c r="J1863" s="636" t="s">
        <v>557</v>
      </c>
      <c r="K1863">
        <v>10086</v>
      </c>
    </row>
    <row r="1864" spans="1:11">
      <c r="A1864">
        <v>70005</v>
      </c>
      <c r="B1864" s="46" t="str">
        <f t="shared" si="61"/>
        <v>BP.VM.00080-10086</v>
      </c>
      <c r="C1864">
        <f t="shared" si="62"/>
        <v>0</v>
      </c>
      <c r="D1864">
        <v>70005</v>
      </c>
      <c r="E1864">
        <f>_xlfn.XLOOKUP(J1864,macros!Y:Y,macros!R:R)</f>
        <v>161.75</v>
      </c>
      <c r="H1864">
        <f>_xlfn.XLOOKUP(J1864,macros!Y:Y,macros!I:I)</f>
        <v>0</v>
      </c>
      <c r="J1864" s="636" t="s">
        <v>560</v>
      </c>
      <c r="K1864">
        <v>10086</v>
      </c>
    </row>
    <row r="1865" spans="1:11">
      <c r="A1865">
        <v>70005</v>
      </c>
      <c r="B1865" s="46" t="str">
        <f t="shared" si="61"/>
        <v>BP.VM.00081-10086</v>
      </c>
      <c r="C1865">
        <f t="shared" si="62"/>
        <v>0</v>
      </c>
      <c r="D1865">
        <v>70005</v>
      </c>
      <c r="E1865">
        <f>_xlfn.XLOOKUP(J1865,macros!Y:Y,macros!R:R)</f>
        <v>154.5</v>
      </c>
      <c r="H1865">
        <f>_xlfn.XLOOKUP(J1865,macros!Y:Y,macros!I:I)</f>
        <v>0</v>
      </c>
      <c r="J1865" s="636" t="s">
        <v>563</v>
      </c>
      <c r="K1865">
        <v>10086</v>
      </c>
    </row>
    <row r="1866" spans="1:11">
      <c r="A1866">
        <v>70005</v>
      </c>
      <c r="B1866" s="46" t="str">
        <f t="shared" si="61"/>
        <v>BP.VM.00082-10086</v>
      </c>
      <c r="C1866">
        <f t="shared" si="62"/>
        <v>0</v>
      </c>
      <c r="D1866">
        <v>70005</v>
      </c>
      <c r="E1866">
        <f>_xlfn.XLOOKUP(J1866,macros!Y:Y,macros!R:R)</f>
        <v>160.75</v>
      </c>
      <c r="H1866">
        <f>_xlfn.XLOOKUP(J1866,macros!Y:Y,macros!I:I)</f>
        <v>0</v>
      </c>
      <c r="J1866" s="636" t="s">
        <v>566</v>
      </c>
      <c r="K1866">
        <v>10086</v>
      </c>
    </row>
    <row r="1867" spans="1:11">
      <c r="A1867">
        <v>70005</v>
      </c>
      <c r="B1867" s="46" t="str">
        <f t="shared" si="61"/>
        <v>BP.VM.00083-10086</v>
      </c>
      <c r="C1867">
        <f t="shared" si="62"/>
        <v>0</v>
      </c>
      <c r="D1867">
        <v>70005</v>
      </c>
      <c r="E1867">
        <f>_xlfn.XLOOKUP(J1867,macros!Y:Y,macros!R:R)</f>
        <v>155.5</v>
      </c>
      <c r="H1867">
        <f>_xlfn.XLOOKUP(J1867,macros!Y:Y,macros!I:I)</f>
        <v>0</v>
      </c>
      <c r="J1867" s="636" t="s">
        <v>568</v>
      </c>
      <c r="K1867">
        <v>10086</v>
      </c>
    </row>
    <row r="1868" spans="1:11">
      <c r="A1868">
        <v>70005</v>
      </c>
      <c r="B1868" s="46" t="str">
        <f t="shared" si="61"/>
        <v>BP.VM.00084-10086</v>
      </c>
      <c r="C1868">
        <f t="shared" si="62"/>
        <v>0</v>
      </c>
      <c r="D1868">
        <v>70005</v>
      </c>
      <c r="E1868">
        <f>_xlfn.XLOOKUP(J1868,macros!Y:Y,macros!R:R)</f>
        <v>149.25</v>
      </c>
      <c r="H1868">
        <f>_xlfn.XLOOKUP(J1868,macros!Y:Y,macros!I:I)</f>
        <v>0</v>
      </c>
      <c r="J1868" s="636" t="s">
        <v>571</v>
      </c>
      <c r="K1868">
        <v>10086</v>
      </c>
    </row>
    <row r="1869" spans="1:11">
      <c r="A1869">
        <v>70005</v>
      </c>
      <c r="B1869" s="46" t="str">
        <f t="shared" si="61"/>
        <v>BP.VM.00085-10086</v>
      </c>
      <c r="C1869">
        <f t="shared" si="62"/>
        <v>0</v>
      </c>
      <c r="D1869">
        <v>70005</v>
      </c>
      <c r="E1869">
        <f>_xlfn.XLOOKUP(J1869,macros!Y:Y,macros!R:R)</f>
        <v>151.25</v>
      </c>
      <c r="H1869">
        <f>_xlfn.XLOOKUP(J1869,macros!Y:Y,macros!I:I)</f>
        <v>0</v>
      </c>
      <c r="J1869" s="636" t="s">
        <v>573</v>
      </c>
      <c r="K1869">
        <v>10086</v>
      </c>
    </row>
    <row r="1870" spans="1:11">
      <c r="A1870">
        <v>70005</v>
      </c>
      <c r="B1870" s="46" t="str">
        <f t="shared" si="61"/>
        <v>BP.VM.00086-10086</v>
      </c>
      <c r="C1870">
        <f t="shared" si="62"/>
        <v>0</v>
      </c>
      <c r="D1870">
        <v>70005</v>
      </c>
      <c r="E1870">
        <f>_xlfn.XLOOKUP(J1870,macros!Y:Y,macros!R:R)</f>
        <v>133.5</v>
      </c>
      <c r="H1870">
        <f>_xlfn.XLOOKUP(J1870,macros!Y:Y,macros!I:I)</f>
        <v>0</v>
      </c>
      <c r="J1870" s="636" t="s">
        <v>575</v>
      </c>
      <c r="K1870">
        <v>10086</v>
      </c>
    </row>
    <row r="1871" spans="1:11">
      <c r="A1871">
        <v>70005</v>
      </c>
      <c r="B1871" s="46" t="str">
        <f t="shared" si="61"/>
        <v>BP.VM.00087-10086</v>
      </c>
      <c r="C1871">
        <f t="shared" si="62"/>
        <v>0</v>
      </c>
      <c r="D1871">
        <v>70005</v>
      </c>
      <c r="E1871">
        <f>_xlfn.XLOOKUP(J1871,macros!Y:Y,macros!R:R)</f>
        <v>125</v>
      </c>
      <c r="H1871">
        <f>_xlfn.XLOOKUP(J1871,macros!Y:Y,macros!I:I)</f>
        <v>0</v>
      </c>
      <c r="J1871" s="636" t="s">
        <v>578</v>
      </c>
      <c r="K1871">
        <v>10086</v>
      </c>
    </row>
    <row r="1872" spans="1:11">
      <c r="A1872">
        <v>70005</v>
      </c>
      <c r="B1872" s="46" t="str">
        <f t="shared" si="61"/>
        <v>BP.VM.00088-10086</v>
      </c>
      <c r="C1872">
        <f t="shared" si="62"/>
        <v>0</v>
      </c>
      <c r="D1872">
        <v>70005</v>
      </c>
      <c r="E1872">
        <f>_xlfn.XLOOKUP(J1872,macros!Y:Y,macros!R:R)</f>
        <v>126</v>
      </c>
      <c r="H1872">
        <f>_xlfn.XLOOKUP(J1872,macros!Y:Y,macros!I:I)</f>
        <v>0</v>
      </c>
      <c r="J1872" s="636" t="s">
        <v>581</v>
      </c>
      <c r="K1872">
        <v>10086</v>
      </c>
    </row>
    <row r="1873" spans="1:11">
      <c r="A1873">
        <v>70005</v>
      </c>
      <c r="B1873" s="46" t="str">
        <f t="shared" si="61"/>
        <v>BP.VM.00089-10086</v>
      </c>
      <c r="C1873">
        <f t="shared" si="62"/>
        <v>0</v>
      </c>
      <c r="D1873">
        <v>70005</v>
      </c>
      <c r="E1873">
        <f>_xlfn.XLOOKUP(J1873,macros!Y:Y,macros!R:R)</f>
        <v>162.75</v>
      </c>
      <c r="H1873">
        <f>_xlfn.XLOOKUP(J1873,macros!Y:Y,macros!I:I)</f>
        <v>0</v>
      </c>
      <c r="J1873" s="636" t="s">
        <v>583</v>
      </c>
      <c r="K1873">
        <v>10086</v>
      </c>
    </row>
    <row r="1874" spans="1:11">
      <c r="A1874">
        <v>70005</v>
      </c>
      <c r="B1874" s="46" t="str">
        <f t="shared" si="61"/>
        <v>BP.VM.00091-10086</v>
      </c>
      <c r="C1874">
        <f t="shared" si="62"/>
        <v>0</v>
      </c>
      <c r="D1874">
        <v>70005</v>
      </c>
      <c r="E1874">
        <f>_xlfn.XLOOKUP(J1874,macros!Y:Y,macros!R:R)</f>
        <v>167</v>
      </c>
      <c r="H1874">
        <f>_xlfn.XLOOKUP(J1874,macros!Y:Y,macros!I:I)</f>
        <v>0</v>
      </c>
      <c r="J1874" s="636" t="s">
        <v>586</v>
      </c>
      <c r="K1874">
        <v>10086</v>
      </c>
    </row>
    <row r="1875" spans="1:11">
      <c r="A1875">
        <v>70005</v>
      </c>
      <c r="B1875" s="46" t="str">
        <f t="shared" si="61"/>
        <v>BP.VM.00092-10127</v>
      </c>
      <c r="C1875">
        <f t="shared" si="62"/>
        <v>0</v>
      </c>
      <c r="D1875">
        <v>70005</v>
      </c>
      <c r="E1875">
        <f>_xlfn.XLOOKUP(J1875,macros!Y:Y,macros!R:R)</f>
        <v>472.5</v>
      </c>
      <c r="H1875">
        <f>_xlfn.XLOOKUP(J1875,macros!Y:Y,macros!I:I)</f>
        <v>0</v>
      </c>
      <c r="J1875" s="636" t="s">
        <v>589</v>
      </c>
      <c r="K1875">
        <v>10127</v>
      </c>
    </row>
    <row r="1876" spans="1:11">
      <c r="A1876">
        <v>70005</v>
      </c>
      <c r="B1876" s="46" t="str">
        <f t="shared" si="61"/>
        <v>BP.VM.00093-10127</v>
      </c>
      <c r="C1876">
        <f t="shared" si="62"/>
        <v>0</v>
      </c>
      <c r="D1876">
        <v>70005</v>
      </c>
      <c r="E1876">
        <f>_xlfn.XLOOKUP(J1876,macros!Y:Y,macros!R:R)</f>
        <v>364.5</v>
      </c>
      <c r="H1876">
        <f>_xlfn.XLOOKUP(J1876,macros!Y:Y,macros!I:I)</f>
        <v>0</v>
      </c>
      <c r="J1876" s="636" t="s">
        <v>590</v>
      </c>
      <c r="K1876">
        <v>10127</v>
      </c>
    </row>
    <row r="1877" spans="1:11">
      <c r="A1877">
        <v>70005</v>
      </c>
      <c r="B1877" s="46" t="str">
        <f t="shared" si="61"/>
        <v>BP.VM.00094-10127</v>
      </c>
      <c r="C1877">
        <f t="shared" si="62"/>
        <v>0</v>
      </c>
      <c r="D1877">
        <v>70005</v>
      </c>
      <c r="E1877">
        <f>_xlfn.XLOOKUP(J1877,macros!Y:Y,macros!R:R)</f>
        <v>296.25</v>
      </c>
      <c r="H1877">
        <f>_xlfn.XLOOKUP(J1877,macros!Y:Y,macros!I:I)</f>
        <v>0</v>
      </c>
      <c r="J1877" s="636" t="s">
        <v>591</v>
      </c>
      <c r="K1877">
        <v>10127</v>
      </c>
    </row>
    <row r="1878" spans="1:11">
      <c r="A1878">
        <v>70005</v>
      </c>
      <c r="B1878" s="46" t="str">
        <f t="shared" si="61"/>
        <v>BP.VM.00095-10127</v>
      </c>
      <c r="C1878">
        <f t="shared" si="62"/>
        <v>0</v>
      </c>
      <c r="D1878">
        <v>70005</v>
      </c>
      <c r="E1878">
        <f>_xlfn.XLOOKUP(J1878,macros!Y:Y,macros!R:R)</f>
        <v>262.5</v>
      </c>
      <c r="H1878">
        <f>_xlfn.XLOOKUP(J1878,macros!Y:Y,macros!I:I)</f>
        <v>0</v>
      </c>
      <c r="J1878" s="636" t="s">
        <v>592</v>
      </c>
      <c r="K1878">
        <v>10127</v>
      </c>
    </row>
    <row r="1879" spans="1:11">
      <c r="A1879">
        <v>70005</v>
      </c>
      <c r="B1879" s="46" t="str">
        <f t="shared" si="61"/>
        <v>BP.VM.00096-10127</v>
      </c>
      <c r="C1879">
        <f t="shared" si="62"/>
        <v>0</v>
      </c>
      <c r="D1879">
        <v>70005</v>
      </c>
      <c r="E1879">
        <f>_xlfn.XLOOKUP(J1879,macros!Y:Y,macros!R:R)</f>
        <v>364.5</v>
      </c>
      <c r="H1879">
        <f>_xlfn.XLOOKUP(J1879,macros!Y:Y,macros!I:I)</f>
        <v>0</v>
      </c>
      <c r="J1879" s="636" t="s">
        <v>593</v>
      </c>
      <c r="K1879">
        <v>10127</v>
      </c>
    </row>
    <row r="1880" spans="1:11">
      <c r="A1880">
        <v>70005</v>
      </c>
      <c r="B1880" s="46" t="str">
        <f t="shared" si="61"/>
        <v>BP.VM.00097-10127</v>
      </c>
      <c r="C1880">
        <f t="shared" si="62"/>
        <v>0</v>
      </c>
      <c r="D1880">
        <v>70005</v>
      </c>
      <c r="E1880">
        <f>_xlfn.XLOOKUP(J1880,macros!Y:Y,macros!R:R)</f>
        <v>212.25</v>
      </c>
      <c r="H1880">
        <f>_xlfn.XLOOKUP(J1880,macros!Y:Y,macros!I:I)</f>
        <v>0</v>
      </c>
      <c r="J1880" s="636" t="s">
        <v>594</v>
      </c>
      <c r="K1880">
        <v>10127</v>
      </c>
    </row>
    <row r="1881" spans="1:11">
      <c r="A1881">
        <v>70005</v>
      </c>
      <c r="B1881" s="46" t="str">
        <f t="shared" si="61"/>
        <v>BP.VM.00098-10127</v>
      </c>
      <c r="C1881">
        <f t="shared" si="62"/>
        <v>0</v>
      </c>
      <c r="D1881">
        <v>70005</v>
      </c>
      <c r="E1881">
        <f>_xlfn.XLOOKUP(J1881,macros!Y:Y,macros!R:R)</f>
        <v>385.5</v>
      </c>
      <c r="H1881">
        <f>_xlfn.XLOOKUP(J1881,macros!Y:Y,macros!I:I)</f>
        <v>0</v>
      </c>
      <c r="J1881" s="636" t="s">
        <v>595</v>
      </c>
      <c r="K1881">
        <v>10127</v>
      </c>
    </row>
    <row r="1882" spans="1:11">
      <c r="A1882">
        <v>70005</v>
      </c>
      <c r="B1882" s="46" t="str">
        <f t="shared" si="61"/>
        <v>BP.VM.00099-10127</v>
      </c>
      <c r="C1882">
        <f t="shared" si="62"/>
        <v>0</v>
      </c>
      <c r="D1882">
        <v>70005</v>
      </c>
      <c r="E1882">
        <f>_xlfn.XLOOKUP(J1882,macros!Y:Y,macros!R:R)</f>
        <v>280.5</v>
      </c>
      <c r="H1882">
        <f>_xlfn.XLOOKUP(J1882,macros!Y:Y,macros!I:I)</f>
        <v>0</v>
      </c>
      <c r="J1882" s="636" t="s">
        <v>596</v>
      </c>
      <c r="K1882">
        <v>10127</v>
      </c>
    </row>
    <row r="1883" spans="1:11">
      <c r="A1883">
        <v>70005</v>
      </c>
      <c r="B1883" s="46" t="str">
        <f t="shared" si="61"/>
        <v>BP.VM.00100-10127</v>
      </c>
      <c r="C1883">
        <f t="shared" si="62"/>
        <v>0</v>
      </c>
      <c r="D1883">
        <v>70005</v>
      </c>
      <c r="E1883">
        <f>_xlfn.XLOOKUP(J1883,macros!Y:Y,macros!R:R)</f>
        <v>322.5</v>
      </c>
      <c r="H1883">
        <f>_xlfn.XLOOKUP(J1883,macros!Y:Y,macros!I:I)</f>
        <v>0</v>
      </c>
      <c r="J1883" s="636" t="s">
        <v>597</v>
      </c>
      <c r="K1883">
        <v>10127</v>
      </c>
    </row>
    <row r="1884" spans="1:11">
      <c r="A1884">
        <v>70005</v>
      </c>
      <c r="B1884" s="46" t="str">
        <f t="shared" si="61"/>
        <v>BP.VM.00101-10127</v>
      </c>
      <c r="C1884">
        <f t="shared" si="62"/>
        <v>0</v>
      </c>
      <c r="D1884">
        <v>70005</v>
      </c>
      <c r="E1884">
        <f>_xlfn.XLOOKUP(J1884,macros!Y:Y,macros!R:R)</f>
        <v>315</v>
      </c>
      <c r="H1884">
        <f>_xlfn.XLOOKUP(J1884,macros!Y:Y,macros!I:I)</f>
        <v>0</v>
      </c>
      <c r="J1884" s="636" t="s">
        <v>598</v>
      </c>
      <c r="K1884">
        <v>10127</v>
      </c>
    </row>
    <row r="1885" spans="1:11">
      <c r="A1885">
        <v>70005</v>
      </c>
      <c r="B1885" s="46" t="str">
        <f t="shared" si="61"/>
        <v>BP.VM.00102-10127</v>
      </c>
      <c r="C1885">
        <f t="shared" si="62"/>
        <v>0</v>
      </c>
      <c r="D1885">
        <v>70005</v>
      </c>
      <c r="E1885">
        <f>_xlfn.XLOOKUP(J1885,macros!Y:Y,macros!R:R)</f>
        <v>229</v>
      </c>
      <c r="H1885">
        <f>_xlfn.XLOOKUP(J1885,macros!Y:Y,macros!I:I)</f>
        <v>0</v>
      </c>
      <c r="J1885" s="636" t="s">
        <v>599</v>
      </c>
      <c r="K1885">
        <v>10127</v>
      </c>
    </row>
    <row r="1886" spans="1:11">
      <c r="A1886">
        <v>70005</v>
      </c>
      <c r="B1886" s="46" t="str">
        <f t="shared" si="61"/>
        <v>BP.VM.00103-10127</v>
      </c>
      <c r="C1886">
        <f t="shared" si="62"/>
        <v>0</v>
      </c>
      <c r="D1886">
        <v>70005</v>
      </c>
      <c r="E1886">
        <f>_xlfn.XLOOKUP(J1886,macros!Y:Y,macros!R:R)</f>
        <v>204.75</v>
      </c>
      <c r="H1886">
        <f>_xlfn.XLOOKUP(J1886,macros!Y:Y,macros!I:I)</f>
        <v>0</v>
      </c>
      <c r="J1886" s="636" t="s">
        <v>600</v>
      </c>
      <c r="K1886">
        <v>10127</v>
      </c>
    </row>
    <row r="1887" spans="1:11">
      <c r="A1887">
        <v>70005</v>
      </c>
      <c r="B1887" s="46" t="str">
        <f t="shared" si="61"/>
        <v>BP.VM.00104-10127</v>
      </c>
      <c r="C1887">
        <f t="shared" si="62"/>
        <v>0</v>
      </c>
      <c r="D1887">
        <v>70005</v>
      </c>
      <c r="E1887">
        <f>_xlfn.XLOOKUP(J1887,macros!Y:Y,macros!R:R)</f>
        <v>194.25</v>
      </c>
      <c r="H1887">
        <f>_xlfn.XLOOKUP(J1887,macros!Y:Y,macros!I:I)</f>
        <v>0</v>
      </c>
      <c r="J1887" s="636" t="s">
        <v>601</v>
      </c>
      <c r="K1887">
        <v>10127</v>
      </c>
    </row>
    <row r="1888" spans="1:11">
      <c r="A1888">
        <v>70005</v>
      </c>
      <c r="B1888" s="46" t="str">
        <f t="shared" si="61"/>
        <v>BP.VM.00105-10127</v>
      </c>
      <c r="C1888">
        <f t="shared" si="62"/>
        <v>0</v>
      </c>
      <c r="D1888">
        <v>70005</v>
      </c>
      <c r="E1888">
        <f>_xlfn.XLOOKUP(J1888,macros!Y:Y,macros!R:R)</f>
        <v>386.5</v>
      </c>
      <c r="H1888">
        <f>_xlfn.XLOOKUP(J1888,macros!Y:Y,macros!I:I)</f>
        <v>0</v>
      </c>
      <c r="J1888" s="636" t="s">
        <v>602</v>
      </c>
      <c r="K1888">
        <v>10127</v>
      </c>
    </row>
    <row r="1889" spans="1:11">
      <c r="A1889">
        <v>70005</v>
      </c>
      <c r="B1889" s="46" t="str">
        <f t="shared" si="61"/>
        <v>BP.VM.00106-10127</v>
      </c>
      <c r="C1889">
        <f t="shared" si="62"/>
        <v>0</v>
      </c>
      <c r="D1889">
        <v>70005</v>
      </c>
      <c r="E1889">
        <f>_xlfn.XLOOKUP(J1889,macros!Y:Y,macros!R:R)</f>
        <v>323.5</v>
      </c>
      <c r="H1889">
        <f>_xlfn.XLOOKUP(J1889,macros!Y:Y,macros!I:I)</f>
        <v>0</v>
      </c>
      <c r="J1889" s="636" t="s">
        <v>603</v>
      </c>
      <c r="K1889">
        <v>10127</v>
      </c>
    </row>
    <row r="1890" spans="1:11">
      <c r="A1890">
        <v>70005</v>
      </c>
      <c r="B1890" s="46" t="str">
        <f t="shared" si="61"/>
        <v>BP.VM.00107-10127</v>
      </c>
      <c r="C1890">
        <f t="shared" si="62"/>
        <v>0</v>
      </c>
      <c r="D1890">
        <v>70005</v>
      </c>
      <c r="E1890">
        <f>_xlfn.XLOOKUP(J1890,macros!Y:Y,macros!R:R)</f>
        <v>329.75</v>
      </c>
      <c r="H1890">
        <f>_xlfn.XLOOKUP(J1890,macros!Y:Y,macros!I:I)</f>
        <v>0</v>
      </c>
      <c r="J1890" s="636" t="s">
        <v>604</v>
      </c>
      <c r="K1890">
        <v>10127</v>
      </c>
    </row>
    <row r="1891" spans="1:11">
      <c r="A1891">
        <v>70005</v>
      </c>
      <c r="B1891" s="46" t="str">
        <f t="shared" si="61"/>
        <v>BP.VM.00108-10127</v>
      </c>
      <c r="C1891">
        <f t="shared" si="62"/>
        <v>0</v>
      </c>
      <c r="D1891">
        <v>70005</v>
      </c>
      <c r="E1891">
        <f>_xlfn.XLOOKUP(J1891,macros!Y:Y,macros!R:R)</f>
        <v>298.25</v>
      </c>
      <c r="H1891">
        <f>_xlfn.XLOOKUP(J1891,macros!Y:Y,macros!I:I)</f>
        <v>0</v>
      </c>
      <c r="J1891" s="636" t="s">
        <v>605</v>
      </c>
      <c r="K1891">
        <v>10127</v>
      </c>
    </row>
    <row r="1892" spans="1:11">
      <c r="A1892">
        <v>70005</v>
      </c>
      <c r="B1892" s="46" t="str">
        <f t="shared" si="61"/>
        <v>BP.VM.00110-10127</v>
      </c>
      <c r="C1892">
        <f t="shared" si="62"/>
        <v>0</v>
      </c>
      <c r="D1892">
        <v>70005</v>
      </c>
      <c r="E1892">
        <f>_xlfn.XLOOKUP(J1892,macros!Y:Y,macros!R:R)</f>
        <v>266.75</v>
      </c>
      <c r="H1892">
        <f>_xlfn.XLOOKUP(J1892,macros!Y:Y,macros!I:I)</f>
        <v>0</v>
      </c>
      <c r="J1892" s="636" t="s">
        <v>606</v>
      </c>
      <c r="K1892">
        <v>10127</v>
      </c>
    </row>
    <row r="1893" spans="1:11">
      <c r="A1893">
        <v>70005</v>
      </c>
      <c r="B1893" s="46" t="str">
        <f t="shared" si="61"/>
        <v>BP.VM.00111-10127</v>
      </c>
      <c r="C1893">
        <f t="shared" si="62"/>
        <v>0</v>
      </c>
      <c r="D1893">
        <v>70005</v>
      </c>
      <c r="E1893">
        <f>_xlfn.XLOOKUP(J1893,macros!Y:Y,macros!R:R)</f>
        <v>206</v>
      </c>
      <c r="H1893">
        <f>_xlfn.XLOOKUP(J1893,macros!Y:Y,macros!I:I)</f>
        <v>0</v>
      </c>
      <c r="J1893" s="636" t="s">
        <v>607</v>
      </c>
      <c r="K1893">
        <v>10127</v>
      </c>
    </row>
    <row r="1894" spans="1:11">
      <c r="A1894">
        <v>70005</v>
      </c>
      <c r="B1894" s="46" t="str">
        <f t="shared" si="61"/>
        <v>BP.VM.00112-10127</v>
      </c>
      <c r="C1894">
        <f t="shared" si="62"/>
        <v>0</v>
      </c>
      <c r="D1894">
        <v>70005</v>
      </c>
      <c r="E1894">
        <f>_xlfn.XLOOKUP(J1894,macros!Y:Y,macros!R:R)</f>
        <v>193.25</v>
      </c>
      <c r="H1894">
        <f>_xlfn.XLOOKUP(J1894,macros!Y:Y,macros!I:I)</f>
        <v>0</v>
      </c>
      <c r="J1894" s="636" t="s">
        <v>608</v>
      </c>
      <c r="K1894">
        <v>10127</v>
      </c>
    </row>
    <row r="1895" spans="1:11">
      <c r="A1895">
        <v>70005</v>
      </c>
      <c r="B1895" s="46" t="str">
        <f t="shared" si="61"/>
        <v>BP.VM.00113-10127</v>
      </c>
      <c r="C1895">
        <f t="shared" si="62"/>
        <v>0</v>
      </c>
      <c r="D1895">
        <v>70005</v>
      </c>
      <c r="E1895">
        <f>_xlfn.XLOOKUP(J1895,macros!Y:Y,macros!R:R)</f>
        <v>202.75</v>
      </c>
      <c r="H1895">
        <f>_xlfn.XLOOKUP(J1895,macros!Y:Y,macros!I:I)</f>
        <v>0</v>
      </c>
      <c r="J1895" s="636" t="s">
        <v>609</v>
      </c>
      <c r="K1895">
        <v>10127</v>
      </c>
    </row>
    <row r="1896" spans="1:11">
      <c r="A1896">
        <v>70005</v>
      </c>
      <c r="B1896" s="46" t="str">
        <f t="shared" si="61"/>
        <v>BP.VM.00114-10127</v>
      </c>
      <c r="C1896">
        <f t="shared" si="62"/>
        <v>0</v>
      </c>
      <c r="D1896">
        <v>70005</v>
      </c>
      <c r="E1896">
        <f>_xlfn.XLOOKUP(J1896,macros!Y:Y,macros!R:R)</f>
        <v>196.5</v>
      </c>
      <c r="H1896">
        <f>_xlfn.XLOOKUP(J1896,macros!Y:Y,macros!I:I)</f>
        <v>0</v>
      </c>
      <c r="J1896" s="636" t="s">
        <v>610</v>
      </c>
      <c r="K1896">
        <v>10127</v>
      </c>
    </row>
    <row r="1897" spans="1:11">
      <c r="A1897">
        <v>70005</v>
      </c>
      <c r="B1897" s="46" t="str">
        <f t="shared" si="61"/>
        <v>BP.VM.00115-10127</v>
      </c>
      <c r="C1897">
        <f t="shared" si="62"/>
        <v>0</v>
      </c>
      <c r="D1897">
        <v>70005</v>
      </c>
      <c r="E1897">
        <f>_xlfn.XLOOKUP(J1897,macros!Y:Y,macros!R:R)</f>
        <v>185</v>
      </c>
      <c r="H1897">
        <f>_xlfn.XLOOKUP(J1897,macros!Y:Y,macros!I:I)</f>
        <v>0</v>
      </c>
      <c r="J1897" s="636" t="s">
        <v>611</v>
      </c>
      <c r="K1897">
        <v>10127</v>
      </c>
    </row>
    <row r="1898" spans="1:11">
      <c r="A1898">
        <v>70005</v>
      </c>
      <c r="B1898" s="46" t="str">
        <f t="shared" si="61"/>
        <v>BP.VM.00116-10127</v>
      </c>
      <c r="C1898">
        <f t="shared" si="62"/>
        <v>0</v>
      </c>
      <c r="D1898">
        <v>70005</v>
      </c>
      <c r="E1898">
        <f>_xlfn.XLOOKUP(J1898,macros!Y:Y,macros!R:R)</f>
        <v>189</v>
      </c>
      <c r="H1898">
        <f>_xlfn.XLOOKUP(J1898,macros!Y:Y,macros!I:I)</f>
        <v>0</v>
      </c>
      <c r="J1898" s="636" t="s">
        <v>612</v>
      </c>
      <c r="K1898">
        <v>10127</v>
      </c>
    </row>
    <row r="1899" spans="1:11">
      <c r="A1899">
        <v>70005</v>
      </c>
      <c r="B1899" s="46" t="str">
        <f t="shared" si="61"/>
        <v>BP.VM.00117-10127</v>
      </c>
      <c r="C1899">
        <f t="shared" si="62"/>
        <v>0</v>
      </c>
      <c r="D1899">
        <v>70005</v>
      </c>
      <c r="E1899">
        <f>_xlfn.XLOOKUP(J1899,macros!Y:Y,macros!R:R)</f>
        <v>160.75</v>
      </c>
      <c r="H1899">
        <f>_xlfn.XLOOKUP(J1899,macros!Y:Y,macros!I:I)</f>
        <v>0</v>
      </c>
      <c r="J1899" s="636" t="s">
        <v>613</v>
      </c>
      <c r="K1899">
        <v>10127</v>
      </c>
    </row>
    <row r="1900" spans="1:11">
      <c r="A1900">
        <v>70005</v>
      </c>
      <c r="B1900" s="46" t="str">
        <f t="shared" si="61"/>
        <v>BP.VM.00118-10127</v>
      </c>
      <c r="C1900">
        <f t="shared" si="62"/>
        <v>0</v>
      </c>
      <c r="D1900">
        <v>70005</v>
      </c>
      <c r="E1900">
        <f>_xlfn.XLOOKUP(J1900,macros!Y:Y,macros!R:R)</f>
        <v>147</v>
      </c>
      <c r="H1900">
        <f>_xlfn.XLOOKUP(J1900,macros!Y:Y,macros!I:I)</f>
        <v>0</v>
      </c>
      <c r="J1900" s="636" t="s">
        <v>614</v>
      </c>
      <c r="K1900">
        <v>10127</v>
      </c>
    </row>
    <row r="1901" spans="1:11">
      <c r="A1901">
        <v>70005</v>
      </c>
      <c r="B1901" s="46" t="str">
        <f t="shared" si="61"/>
        <v>BP.VM.00119-10127</v>
      </c>
      <c r="C1901">
        <f t="shared" si="62"/>
        <v>0</v>
      </c>
      <c r="D1901">
        <v>70005</v>
      </c>
      <c r="E1901">
        <f>_xlfn.XLOOKUP(J1901,macros!Y:Y,macros!R:R)</f>
        <v>149.25</v>
      </c>
      <c r="H1901">
        <f>_xlfn.XLOOKUP(J1901,macros!Y:Y,macros!I:I)</f>
        <v>0</v>
      </c>
      <c r="J1901" s="636" t="s">
        <v>615</v>
      </c>
      <c r="K1901">
        <v>10127</v>
      </c>
    </row>
    <row r="1902" spans="1:11">
      <c r="A1902">
        <v>70005</v>
      </c>
      <c r="B1902" s="46" t="str">
        <f t="shared" si="61"/>
        <v>BP.VM.00120-10127</v>
      </c>
      <c r="C1902">
        <f t="shared" si="62"/>
        <v>0</v>
      </c>
      <c r="D1902">
        <v>70005</v>
      </c>
      <c r="E1902">
        <f>_xlfn.XLOOKUP(J1902,macros!Y:Y,macros!R:R)</f>
        <v>207</v>
      </c>
      <c r="H1902">
        <f>_xlfn.XLOOKUP(J1902,macros!Y:Y,macros!I:I)</f>
        <v>0</v>
      </c>
      <c r="J1902" s="636" t="s">
        <v>616</v>
      </c>
      <c r="K1902">
        <v>10127</v>
      </c>
    </row>
    <row r="1903" spans="1:11">
      <c r="A1903">
        <v>70005</v>
      </c>
      <c r="B1903" s="46" t="str">
        <f t="shared" si="61"/>
        <v>BP.VM.00122-10127</v>
      </c>
      <c r="C1903">
        <f t="shared" si="62"/>
        <v>0</v>
      </c>
      <c r="D1903">
        <v>70005</v>
      </c>
      <c r="E1903">
        <f>_xlfn.XLOOKUP(J1903,macros!Y:Y,macros!R:R)</f>
        <v>214.25</v>
      </c>
      <c r="H1903">
        <f>_xlfn.XLOOKUP(J1903,macros!Y:Y,macros!I:I)</f>
        <v>0</v>
      </c>
      <c r="J1903" s="636" t="s">
        <v>617</v>
      </c>
      <c r="K1903">
        <v>10127</v>
      </c>
    </row>
    <row r="1904" spans="1:11">
      <c r="A1904">
        <v>70005</v>
      </c>
      <c r="B1904" s="46" t="str">
        <f t="shared" si="57"/>
        <v>BP.VM.00029-10088</v>
      </c>
      <c r="C1904">
        <f t="shared" si="62"/>
        <v>0</v>
      </c>
      <c r="D1904">
        <v>70005</v>
      </c>
      <c r="E1904">
        <f>_xlfn.XLOOKUP(J1904,macros!Y:Y,macros!R:R)</f>
        <v>143</v>
      </c>
      <c r="H1904">
        <f>_xlfn.XLOOKUP(J1904,macros!Y:Y,macros!J:J)</f>
        <v>0</v>
      </c>
      <c r="J1904" s="636" t="s">
        <v>679</v>
      </c>
      <c r="K1904">
        <v>10088</v>
      </c>
    </row>
    <row r="1905" spans="1:11">
      <c r="A1905">
        <v>70005</v>
      </c>
      <c r="B1905" s="46" t="str">
        <f t="shared" si="57"/>
        <v>BP.VM.00030-10088</v>
      </c>
      <c r="C1905">
        <f t="shared" si="62"/>
        <v>0</v>
      </c>
      <c r="D1905">
        <v>70005</v>
      </c>
      <c r="E1905">
        <f>_xlfn.XLOOKUP(J1905,macros!Y:Y,macros!R:R)</f>
        <v>138.75</v>
      </c>
      <c r="H1905">
        <f>_xlfn.XLOOKUP(J1905,macros!Y:Y,macros!J:J)</f>
        <v>0</v>
      </c>
      <c r="J1905" s="636" t="s">
        <v>681</v>
      </c>
      <c r="K1905">
        <v>10088</v>
      </c>
    </row>
    <row r="1906" spans="1:11">
      <c r="A1906">
        <v>70005</v>
      </c>
      <c r="B1906" s="46" t="str">
        <f t="shared" si="57"/>
        <v>BP.VM.00031-10088</v>
      </c>
      <c r="C1906">
        <f t="shared" si="62"/>
        <v>0</v>
      </c>
      <c r="D1906">
        <v>70005</v>
      </c>
      <c r="E1906">
        <f>_xlfn.XLOOKUP(J1906,macros!Y:Y,macros!R:R)</f>
        <v>160.75</v>
      </c>
      <c r="H1906">
        <f>_xlfn.XLOOKUP(J1906,macros!Y:Y,macros!J:J)</f>
        <v>0</v>
      </c>
      <c r="J1906" s="636" t="s">
        <v>683</v>
      </c>
      <c r="K1906">
        <v>10088</v>
      </c>
    </row>
    <row r="1907" spans="1:11">
      <c r="A1907">
        <v>70005</v>
      </c>
      <c r="B1907" s="46" t="str">
        <f t="shared" si="57"/>
        <v>BP.VM.00032-10088</v>
      </c>
      <c r="C1907">
        <f t="shared" si="62"/>
        <v>0</v>
      </c>
      <c r="D1907">
        <v>70005</v>
      </c>
      <c r="E1907">
        <f>_xlfn.XLOOKUP(J1907,macros!Y:Y,macros!R:R)</f>
        <v>176.5</v>
      </c>
      <c r="H1907">
        <f>_xlfn.XLOOKUP(J1907,macros!Y:Y,macros!J:J)</f>
        <v>0</v>
      </c>
      <c r="J1907" s="636" t="s">
        <v>685</v>
      </c>
      <c r="K1907">
        <v>10088</v>
      </c>
    </row>
    <row r="1908" spans="1:11">
      <c r="A1908">
        <v>70005</v>
      </c>
      <c r="B1908" s="46" t="str">
        <f t="shared" si="57"/>
        <v>BP.VM.00033-10088</v>
      </c>
      <c r="C1908">
        <f t="shared" si="62"/>
        <v>0</v>
      </c>
      <c r="D1908">
        <v>70005</v>
      </c>
      <c r="E1908">
        <f>_xlfn.XLOOKUP(J1908,macros!Y:Y,macros!R:R)</f>
        <v>144</v>
      </c>
      <c r="H1908">
        <f>_xlfn.XLOOKUP(J1908,macros!Y:Y,macros!J:J)</f>
        <v>0</v>
      </c>
      <c r="J1908" s="636" t="s">
        <v>687</v>
      </c>
      <c r="K1908">
        <v>10088</v>
      </c>
    </row>
    <row r="1909" spans="1:11">
      <c r="A1909">
        <v>70005</v>
      </c>
      <c r="B1909" s="46" t="str">
        <f t="shared" si="57"/>
        <v>BP.VM.00034-10088</v>
      </c>
      <c r="C1909">
        <f t="shared" si="62"/>
        <v>0</v>
      </c>
      <c r="D1909">
        <v>70005</v>
      </c>
      <c r="E1909">
        <f>_xlfn.XLOOKUP(J1909,macros!Y:Y,macros!R:R)</f>
        <v>148.25</v>
      </c>
      <c r="H1909">
        <f>_xlfn.XLOOKUP(J1909,macros!Y:Y,macros!J:J)</f>
        <v>0</v>
      </c>
      <c r="J1909" s="636" t="s">
        <v>689</v>
      </c>
      <c r="K1909">
        <v>10088</v>
      </c>
    </row>
    <row r="1910" spans="1:11">
      <c r="A1910">
        <v>70005</v>
      </c>
      <c r="B1910" s="46" t="str">
        <f t="shared" si="57"/>
        <v>BP.VM.00035-10088</v>
      </c>
      <c r="C1910">
        <f t="shared" si="62"/>
        <v>0</v>
      </c>
      <c r="D1910">
        <v>70005</v>
      </c>
      <c r="E1910">
        <f>_xlfn.XLOOKUP(J1910,macros!Y:Y,macros!R:R)</f>
        <v>154.5</v>
      </c>
      <c r="H1910">
        <f>_xlfn.XLOOKUP(J1910,macros!Y:Y,macros!J:J)</f>
        <v>0</v>
      </c>
      <c r="J1910" s="636" t="s">
        <v>691</v>
      </c>
      <c r="K1910">
        <v>10088</v>
      </c>
    </row>
    <row r="1911" spans="1:11">
      <c r="A1911">
        <v>70005</v>
      </c>
      <c r="B1911" s="46" t="str">
        <f t="shared" si="57"/>
        <v>BP.VM.00036-10088</v>
      </c>
      <c r="C1911">
        <f t="shared" si="62"/>
        <v>0</v>
      </c>
      <c r="D1911">
        <v>70005</v>
      </c>
      <c r="E1911">
        <f>_xlfn.XLOOKUP(J1911,macros!Y:Y,macros!R:R)</f>
        <v>162.75</v>
      </c>
      <c r="H1911">
        <f>_xlfn.XLOOKUP(J1911,macros!Y:Y,macros!J:J)</f>
        <v>0</v>
      </c>
      <c r="J1911" s="636" t="s">
        <v>693</v>
      </c>
      <c r="K1911">
        <v>10088</v>
      </c>
    </row>
    <row r="1912" spans="1:11">
      <c r="A1912">
        <v>70005</v>
      </c>
      <c r="B1912" s="46" t="str">
        <f t="shared" si="57"/>
        <v>BP.VM.00037-10129</v>
      </c>
      <c r="C1912">
        <f t="shared" si="62"/>
        <v>0</v>
      </c>
      <c r="D1912">
        <v>70005</v>
      </c>
      <c r="E1912">
        <f>_xlfn.XLOOKUP(J1912,macros!Y:Y,macros!R:R)</f>
        <v>170.25</v>
      </c>
      <c r="H1912">
        <f>_xlfn.XLOOKUP(J1912,macros!Y:Y,macros!J:J)</f>
        <v>0</v>
      </c>
      <c r="J1912" s="636" t="s">
        <v>709</v>
      </c>
      <c r="K1912">
        <v>10129</v>
      </c>
    </row>
    <row r="1913" spans="1:11">
      <c r="A1913">
        <v>70005</v>
      </c>
      <c r="B1913" s="46" t="str">
        <f t="shared" si="57"/>
        <v>BP.VM.00038-10129</v>
      </c>
      <c r="C1913">
        <f t="shared" si="62"/>
        <v>0</v>
      </c>
      <c r="D1913">
        <v>70005</v>
      </c>
      <c r="E1913">
        <f>_xlfn.XLOOKUP(J1913,macros!Y:Y,macros!R:R)</f>
        <v>168</v>
      </c>
      <c r="H1913">
        <f>_xlfn.XLOOKUP(J1913,macros!Y:Y,macros!J:J)</f>
        <v>0</v>
      </c>
      <c r="J1913" s="636" t="s">
        <v>710</v>
      </c>
      <c r="K1913">
        <v>10129</v>
      </c>
    </row>
    <row r="1914" spans="1:11">
      <c r="A1914">
        <v>70005</v>
      </c>
      <c r="B1914" s="46" t="str">
        <f t="shared" si="57"/>
        <v>BP.VM.00039-10129</v>
      </c>
      <c r="C1914">
        <f t="shared" si="62"/>
        <v>0</v>
      </c>
      <c r="D1914">
        <v>70005</v>
      </c>
      <c r="E1914">
        <f>_xlfn.XLOOKUP(J1914,macros!Y:Y,macros!R:R)</f>
        <v>196.5</v>
      </c>
      <c r="H1914">
        <f>_xlfn.XLOOKUP(J1914,macros!Y:Y,macros!J:J)</f>
        <v>0</v>
      </c>
      <c r="J1914" s="636" t="s">
        <v>711</v>
      </c>
      <c r="K1914">
        <v>10129</v>
      </c>
    </row>
    <row r="1915" spans="1:11">
      <c r="A1915">
        <v>70005</v>
      </c>
      <c r="B1915" s="46" t="str">
        <f t="shared" si="57"/>
        <v>BP.VM.00040-10129</v>
      </c>
      <c r="C1915">
        <f t="shared" si="62"/>
        <v>0</v>
      </c>
      <c r="D1915">
        <v>70005</v>
      </c>
      <c r="E1915">
        <f>_xlfn.XLOOKUP(J1915,macros!Y:Y,macros!R:R)</f>
        <v>219.5</v>
      </c>
      <c r="H1915">
        <f>_xlfn.XLOOKUP(J1915,macros!Y:Y,macros!J:J)</f>
        <v>0</v>
      </c>
      <c r="J1915" s="636" t="s">
        <v>712</v>
      </c>
      <c r="K1915">
        <v>10129</v>
      </c>
    </row>
    <row r="1916" spans="1:11">
      <c r="A1916">
        <v>70005</v>
      </c>
      <c r="B1916" s="46" t="str">
        <f t="shared" si="57"/>
        <v>BP.VM.00041-10129</v>
      </c>
      <c r="C1916">
        <f t="shared" si="62"/>
        <v>0</v>
      </c>
      <c r="D1916">
        <v>70005</v>
      </c>
      <c r="E1916">
        <f>_xlfn.XLOOKUP(J1916,macros!Y:Y,macros!R:R)</f>
        <v>170.25</v>
      </c>
      <c r="H1916">
        <f>_xlfn.XLOOKUP(J1916,macros!Y:Y,macros!J:J)</f>
        <v>0</v>
      </c>
      <c r="J1916" s="636" t="s">
        <v>713</v>
      </c>
      <c r="K1916">
        <v>10129</v>
      </c>
    </row>
    <row r="1917" spans="1:11">
      <c r="A1917">
        <v>70005</v>
      </c>
      <c r="B1917" s="46" t="str">
        <f t="shared" si="57"/>
        <v>BP.VM.00042-10129</v>
      </c>
      <c r="C1917">
        <f t="shared" si="62"/>
        <v>0</v>
      </c>
      <c r="D1917">
        <v>70005</v>
      </c>
      <c r="E1917">
        <f>_xlfn.XLOOKUP(J1917,macros!Y:Y,macros!R:R)</f>
        <v>180.75</v>
      </c>
      <c r="H1917">
        <f>_xlfn.XLOOKUP(J1917,macros!Y:Y,macros!J:J)</f>
        <v>0</v>
      </c>
      <c r="J1917" s="636" t="s">
        <v>714</v>
      </c>
      <c r="K1917">
        <v>10129</v>
      </c>
    </row>
    <row r="1918" spans="1:11">
      <c r="A1918">
        <v>70005</v>
      </c>
      <c r="B1918" s="46" t="str">
        <f t="shared" si="57"/>
        <v>BP.VM.00043-10129</v>
      </c>
      <c r="C1918">
        <f t="shared" si="62"/>
        <v>0</v>
      </c>
      <c r="D1918">
        <v>70005</v>
      </c>
      <c r="E1918">
        <f>_xlfn.XLOOKUP(J1918,macros!Y:Y,macros!R:R)</f>
        <v>190.25</v>
      </c>
      <c r="H1918">
        <f>_xlfn.XLOOKUP(J1918,macros!Y:Y,macros!J:J)</f>
        <v>0</v>
      </c>
      <c r="J1918" s="636" t="s">
        <v>715</v>
      </c>
      <c r="K1918">
        <v>10129</v>
      </c>
    </row>
    <row r="1919" spans="1:11">
      <c r="A1919">
        <v>70005</v>
      </c>
      <c r="B1919" s="46" t="str">
        <f t="shared" si="57"/>
        <v>BP.VM.00044-10129</v>
      </c>
      <c r="C1919">
        <f t="shared" si="62"/>
        <v>0</v>
      </c>
      <c r="D1919">
        <v>70005</v>
      </c>
      <c r="E1919">
        <f>_xlfn.XLOOKUP(J1919,macros!Y:Y,macros!R:R)</f>
        <v>200.75</v>
      </c>
      <c r="H1919">
        <f>_xlfn.XLOOKUP(J1919,macros!Y:Y,macros!J:J)</f>
        <v>0</v>
      </c>
      <c r="J1919" s="636" t="s">
        <v>716</v>
      </c>
      <c r="K1919">
        <v>10129</v>
      </c>
    </row>
    <row r="1920" spans="1:11">
      <c r="A1920">
        <v>70005</v>
      </c>
      <c r="B1920" s="46" t="str">
        <f t="shared" si="57"/>
        <v>BP.VM.00045-10088</v>
      </c>
      <c r="C1920">
        <f t="shared" si="62"/>
        <v>0</v>
      </c>
      <c r="D1920">
        <v>70005</v>
      </c>
      <c r="E1920">
        <f>_xlfn.XLOOKUP(J1920,macros!Y:Y,macros!R:R)</f>
        <v>192.25</v>
      </c>
      <c r="H1920">
        <f>_xlfn.XLOOKUP(J1920,macros!Y:Y,macros!J:J)</f>
        <v>0</v>
      </c>
      <c r="J1920" s="636" t="s">
        <v>625</v>
      </c>
      <c r="K1920">
        <v>10088</v>
      </c>
    </row>
    <row r="1921" spans="1:11">
      <c r="A1921">
        <v>70005</v>
      </c>
      <c r="B1921" s="46" t="str">
        <f t="shared" si="57"/>
        <v>BP.VM.00046-10088</v>
      </c>
      <c r="C1921">
        <f t="shared" si="62"/>
        <v>0</v>
      </c>
      <c r="D1921">
        <v>70005</v>
      </c>
      <c r="E1921">
        <f>_xlfn.XLOOKUP(J1921,macros!Y:Y,macros!R:R)</f>
        <v>195.5</v>
      </c>
      <c r="H1921">
        <f>_xlfn.XLOOKUP(J1921,macros!Y:Y,macros!J:J)</f>
        <v>0</v>
      </c>
      <c r="J1921" s="636" t="s">
        <v>627</v>
      </c>
      <c r="K1921">
        <v>10088</v>
      </c>
    </row>
    <row r="1922" spans="1:11">
      <c r="A1922">
        <v>70005</v>
      </c>
      <c r="B1922" s="46" t="str">
        <f t="shared" si="57"/>
        <v>BP.VM.00047-10088</v>
      </c>
      <c r="C1922">
        <f t="shared" ref="C1922:C1985" si="63">SUM(G1922:H1922)</f>
        <v>0</v>
      </c>
      <c r="D1922">
        <v>70005</v>
      </c>
      <c r="E1922">
        <f>_xlfn.XLOOKUP(J1922,macros!Y:Y,macros!R:R)</f>
        <v>131.25</v>
      </c>
      <c r="H1922">
        <f>_xlfn.XLOOKUP(J1922,macros!Y:Y,macros!J:J)</f>
        <v>0</v>
      </c>
      <c r="J1922" s="636" t="s">
        <v>629</v>
      </c>
      <c r="K1922">
        <v>10088</v>
      </c>
    </row>
    <row r="1923" spans="1:11">
      <c r="A1923">
        <v>70005</v>
      </c>
      <c r="B1923" s="46" t="str">
        <f t="shared" si="57"/>
        <v>BP.VM.00048-10088</v>
      </c>
      <c r="C1923">
        <f t="shared" si="63"/>
        <v>0</v>
      </c>
      <c r="D1923">
        <v>70005</v>
      </c>
      <c r="E1923">
        <f>_xlfn.XLOOKUP(J1923,macros!Y:Y,macros!R:R)</f>
        <v>129.25</v>
      </c>
      <c r="H1923">
        <f>_xlfn.XLOOKUP(J1923,macros!Y:Y,macros!J:J)</f>
        <v>0</v>
      </c>
      <c r="J1923" s="636" t="s">
        <v>631</v>
      </c>
      <c r="K1923">
        <v>10088</v>
      </c>
    </row>
    <row r="1924" spans="1:11">
      <c r="A1924">
        <v>70005</v>
      </c>
      <c r="B1924" s="46" t="str">
        <f t="shared" si="57"/>
        <v>BP.VM.00049-10088</v>
      </c>
      <c r="C1924">
        <f t="shared" si="63"/>
        <v>0</v>
      </c>
      <c r="D1924">
        <v>70005</v>
      </c>
      <c r="E1924">
        <f>_xlfn.XLOOKUP(J1924,macros!Y:Y,macros!R:R)</f>
        <v>131.25</v>
      </c>
      <c r="H1924">
        <f>_xlfn.XLOOKUP(J1924,macros!Y:Y,macros!J:J)</f>
        <v>0</v>
      </c>
      <c r="J1924" s="636" t="s">
        <v>633</v>
      </c>
      <c r="K1924">
        <v>10088</v>
      </c>
    </row>
    <row r="1925" spans="1:11">
      <c r="A1925">
        <v>70005</v>
      </c>
      <c r="B1925" s="46" t="str">
        <f t="shared" si="57"/>
        <v>BP.VM.00050-10088</v>
      </c>
      <c r="C1925">
        <f t="shared" si="63"/>
        <v>0</v>
      </c>
      <c r="D1925">
        <v>70005</v>
      </c>
      <c r="E1925">
        <f>_xlfn.XLOOKUP(J1925,macros!Y:Y,macros!R:R)</f>
        <v>129.25</v>
      </c>
      <c r="H1925">
        <f>_xlfn.XLOOKUP(J1925,macros!Y:Y,macros!J:J)</f>
        <v>0</v>
      </c>
      <c r="J1925" s="636" t="s">
        <v>635</v>
      </c>
      <c r="K1925">
        <v>10088</v>
      </c>
    </row>
    <row r="1926" spans="1:11">
      <c r="A1926">
        <v>70005</v>
      </c>
      <c r="B1926" s="46" t="str">
        <f t="shared" si="57"/>
        <v>BP.VM.00051-10088</v>
      </c>
      <c r="C1926">
        <f t="shared" si="63"/>
        <v>0</v>
      </c>
      <c r="D1926">
        <v>70005</v>
      </c>
      <c r="E1926">
        <f>_xlfn.XLOOKUP(J1926,macros!Y:Y,macros!R:R)</f>
        <v>123</v>
      </c>
      <c r="H1926">
        <f>_xlfn.XLOOKUP(J1926,macros!Y:Y,macros!J:J)</f>
        <v>0</v>
      </c>
      <c r="J1926" s="636" t="s">
        <v>637</v>
      </c>
      <c r="K1926">
        <v>10088</v>
      </c>
    </row>
    <row r="1927" spans="1:11">
      <c r="A1927">
        <v>70005</v>
      </c>
      <c r="B1927" s="46" t="str">
        <f t="shared" si="57"/>
        <v>BP.VM.00052-10088</v>
      </c>
      <c r="C1927">
        <f t="shared" si="63"/>
        <v>0</v>
      </c>
      <c r="D1927">
        <v>70005</v>
      </c>
      <c r="E1927">
        <f>_xlfn.XLOOKUP(J1927,macros!Y:Y,macros!R:R)</f>
        <v>131.25</v>
      </c>
      <c r="H1927">
        <f>_xlfn.XLOOKUP(J1927,macros!Y:Y,macros!J:J)</f>
        <v>0</v>
      </c>
      <c r="J1927" s="636" t="s">
        <v>639</v>
      </c>
      <c r="K1927">
        <v>10088</v>
      </c>
    </row>
    <row r="1928" spans="1:11">
      <c r="A1928">
        <v>70005</v>
      </c>
      <c r="B1928" s="46" t="str">
        <f t="shared" si="57"/>
        <v>BP.VM.00053-10129</v>
      </c>
      <c r="C1928">
        <f t="shared" si="63"/>
        <v>0</v>
      </c>
      <c r="D1928">
        <v>70005</v>
      </c>
      <c r="E1928">
        <f>_xlfn.XLOOKUP(J1928,macros!Y:Y,macros!R:R)</f>
        <v>261.5</v>
      </c>
      <c r="H1928">
        <f>_xlfn.XLOOKUP(J1928,macros!Y:Y,macros!J:J)</f>
        <v>0</v>
      </c>
      <c r="J1928" s="636" t="s">
        <v>641</v>
      </c>
      <c r="K1928">
        <v>10129</v>
      </c>
    </row>
    <row r="1929" spans="1:11">
      <c r="A1929">
        <v>70005</v>
      </c>
      <c r="B1929" s="46" t="str">
        <f t="shared" si="57"/>
        <v>BP.VM.00054-10129</v>
      </c>
      <c r="C1929">
        <f t="shared" si="63"/>
        <v>0</v>
      </c>
      <c r="D1929">
        <v>70005</v>
      </c>
      <c r="E1929">
        <f>_xlfn.XLOOKUP(J1929,macros!Y:Y,macros!R:R)</f>
        <v>265.75</v>
      </c>
      <c r="H1929">
        <f>_xlfn.XLOOKUP(J1929,macros!Y:Y,macros!J:J)</f>
        <v>0</v>
      </c>
      <c r="J1929" s="636" t="s">
        <v>642</v>
      </c>
      <c r="K1929">
        <v>10129</v>
      </c>
    </row>
    <row r="1930" spans="1:11">
      <c r="A1930">
        <v>70005</v>
      </c>
      <c r="B1930" s="46" t="str">
        <f t="shared" si="57"/>
        <v>BP.VM.00055-10129</v>
      </c>
      <c r="C1930">
        <f t="shared" si="63"/>
        <v>0</v>
      </c>
      <c r="D1930">
        <v>70005</v>
      </c>
      <c r="E1930">
        <f>_xlfn.XLOOKUP(J1930,macros!Y:Y,macros!R:R)</f>
        <v>165</v>
      </c>
      <c r="H1930">
        <f>_xlfn.XLOOKUP(J1930,macros!Y:Y,macros!J:J)</f>
        <v>0</v>
      </c>
      <c r="J1930" s="636" t="s">
        <v>643</v>
      </c>
      <c r="K1930">
        <v>10129</v>
      </c>
    </row>
    <row r="1931" spans="1:11">
      <c r="A1931">
        <v>70005</v>
      </c>
      <c r="B1931" s="46" t="str">
        <f t="shared" si="57"/>
        <v>BP.VM.00056-10129</v>
      </c>
      <c r="C1931">
        <f t="shared" si="63"/>
        <v>0</v>
      </c>
      <c r="D1931">
        <v>70005</v>
      </c>
      <c r="E1931">
        <f>_xlfn.XLOOKUP(J1931,macros!Y:Y,macros!R:R)</f>
        <v>160.75</v>
      </c>
      <c r="H1931">
        <f>_xlfn.XLOOKUP(J1931,macros!Y:Y,macros!J:J)</f>
        <v>0</v>
      </c>
      <c r="J1931" s="636" t="s">
        <v>644</v>
      </c>
      <c r="K1931">
        <v>10129</v>
      </c>
    </row>
    <row r="1932" spans="1:11">
      <c r="A1932">
        <v>70005</v>
      </c>
      <c r="B1932" s="46" t="str">
        <f t="shared" si="57"/>
        <v>BP.VM.00057-10129</v>
      </c>
      <c r="C1932">
        <f t="shared" si="63"/>
        <v>0</v>
      </c>
      <c r="D1932">
        <v>70005</v>
      </c>
      <c r="E1932">
        <f>_xlfn.XLOOKUP(J1932,macros!Y:Y,macros!R:R)</f>
        <v>164</v>
      </c>
      <c r="H1932">
        <f>_xlfn.XLOOKUP(J1932,macros!Y:Y,macros!J:J)</f>
        <v>0</v>
      </c>
      <c r="J1932" s="636" t="s">
        <v>645</v>
      </c>
      <c r="K1932">
        <v>10129</v>
      </c>
    </row>
    <row r="1933" spans="1:11">
      <c r="A1933">
        <v>70005</v>
      </c>
      <c r="B1933" s="46" t="str">
        <f t="shared" si="57"/>
        <v>BP.VM.00058-10129</v>
      </c>
      <c r="C1933">
        <f t="shared" si="63"/>
        <v>0</v>
      </c>
      <c r="D1933">
        <v>70005</v>
      </c>
      <c r="E1933">
        <f>_xlfn.XLOOKUP(J1933,macros!Y:Y,macros!R:R)</f>
        <v>159.75</v>
      </c>
      <c r="H1933">
        <f>_xlfn.XLOOKUP(J1933,macros!Y:Y,macros!J:J)</f>
        <v>0</v>
      </c>
      <c r="J1933" s="636" t="s">
        <v>646</v>
      </c>
      <c r="K1933">
        <v>10129</v>
      </c>
    </row>
    <row r="1934" spans="1:11">
      <c r="A1934">
        <v>70005</v>
      </c>
      <c r="B1934" s="46" t="str">
        <f t="shared" si="57"/>
        <v>BP.VM.00059-10129</v>
      </c>
      <c r="C1934">
        <f t="shared" si="63"/>
        <v>0</v>
      </c>
      <c r="D1934">
        <v>70005</v>
      </c>
      <c r="E1934">
        <f>_xlfn.XLOOKUP(J1934,macros!Y:Y,macros!R:R)</f>
        <v>150.25</v>
      </c>
      <c r="H1934">
        <f>_xlfn.XLOOKUP(J1934,macros!Y:Y,macros!J:J)</f>
        <v>0</v>
      </c>
      <c r="J1934" s="636" t="s">
        <v>647</v>
      </c>
      <c r="K1934">
        <v>10129</v>
      </c>
    </row>
    <row r="1935" spans="1:11">
      <c r="A1935">
        <v>70005</v>
      </c>
      <c r="B1935" s="46" t="str">
        <f t="shared" si="57"/>
        <v>BP.VM.00060-10129</v>
      </c>
      <c r="C1935">
        <f t="shared" si="63"/>
        <v>0</v>
      </c>
      <c r="D1935">
        <v>70005</v>
      </c>
      <c r="E1935">
        <f>_xlfn.XLOOKUP(J1935,macros!Y:Y,macros!R:R)</f>
        <v>165</v>
      </c>
      <c r="H1935">
        <f>_xlfn.XLOOKUP(J1935,macros!Y:Y,macros!J:J)</f>
        <v>0</v>
      </c>
      <c r="J1935" s="636" t="s">
        <v>648</v>
      </c>
      <c r="K1935">
        <v>10129</v>
      </c>
    </row>
    <row r="1936" spans="1:11">
      <c r="A1936">
        <v>70005</v>
      </c>
      <c r="B1936" s="46" t="str">
        <f t="shared" si="57"/>
        <v>BP.VM.00061-10088</v>
      </c>
      <c r="C1936">
        <f t="shared" si="63"/>
        <v>0</v>
      </c>
      <c r="D1936">
        <v>70005</v>
      </c>
      <c r="E1936">
        <f>_xlfn.XLOOKUP(J1936,macros!Y:Y,macros!R:R)</f>
        <v>332</v>
      </c>
      <c r="H1936">
        <f>_xlfn.XLOOKUP(J1936,macros!Y:Y,macros!J:J)</f>
        <v>0</v>
      </c>
      <c r="J1936" s="636" t="s">
        <v>507</v>
      </c>
      <c r="K1936">
        <v>10088</v>
      </c>
    </row>
    <row r="1937" spans="1:11">
      <c r="A1937">
        <v>70005</v>
      </c>
      <c r="B1937" s="46" t="str">
        <f t="shared" si="57"/>
        <v>BP.VM.00062-10088</v>
      </c>
      <c r="C1937">
        <f t="shared" si="63"/>
        <v>0</v>
      </c>
      <c r="D1937">
        <v>70005</v>
      </c>
      <c r="E1937">
        <f>_xlfn.XLOOKUP(J1937,macros!Y:Y,macros!R:R)</f>
        <v>266.75</v>
      </c>
      <c r="H1937">
        <f>_xlfn.XLOOKUP(J1937,macros!Y:Y,macros!J:J)</f>
        <v>0</v>
      </c>
      <c r="J1937" s="636" t="s">
        <v>510</v>
      </c>
      <c r="K1937">
        <v>10088</v>
      </c>
    </row>
    <row r="1938" spans="1:11">
      <c r="A1938">
        <v>70005</v>
      </c>
      <c r="B1938" s="46" t="str">
        <f t="shared" si="57"/>
        <v>BP.VM.00063-10088</v>
      </c>
      <c r="C1938">
        <f t="shared" si="63"/>
        <v>0</v>
      </c>
      <c r="D1938">
        <v>70005</v>
      </c>
      <c r="E1938">
        <f>_xlfn.XLOOKUP(J1938,macros!Y:Y,macros!R:R)</f>
        <v>225.75</v>
      </c>
      <c r="H1938">
        <f>_xlfn.XLOOKUP(J1938,macros!Y:Y,macros!J:J)</f>
        <v>0</v>
      </c>
      <c r="J1938" s="636" t="s">
        <v>513</v>
      </c>
      <c r="K1938">
        <v>10088</v>
      </c>
    </row>
    <row r="1939" spans="1:11">
      <c r="A1939">
        <v>70005</v>
      </c>
      <c r="B1939" s="46" t="str">
        <f t="shared" si="57"/>
        <v>BP.VM.00064-10088</v>
      </c>
      <c r="C1939">
        <f t="shared" si="63"/>
        <v>0</v>
      </c>
      <c r="D1939">
        <v>70005</v>
      </c>
      <c r="E1939">
        <f>_xlfn.XLOOKUP(J1939,macros!Y:Y,macros!R:R)</f>
        <v>207</v>
      </c>
      <c r="H1939">
        <f>_xlfn.XLOOKUP(J1939,macros!Y:Y,macros!J:J)</f>
        <v>0</v>
      </c>
      <c r="J1939" s="636" t="s">
        <v>516</v>
      </c>
      <c r="K1939">
        <v>10088</v>
      </c>
    </row>
    <row r="1940" spans="1:11">
      <c r="A1940">
        <v>70005</v>
      </c>
      <c r="B1940" s="46" t="str">
        <f t="shared" si="57"/>
        <v>BP.VM.00065-10088</v>
      </c>
      <c r="C1940">
        <f t="shared" si="63"/>
        <v>0</v>
      </c>
      <c r="D1940">
        <v>70005</v>
      </c>
      <c r="E1940">
        <f>_xlfn.XLOOKUP(J1940,macros!Y:Y,macros!R:R)</f>
        <v>266.75</v>
      </c>
      <c r="H1940">
        <f>_xlfn.XLOOKUP(J1940,macros!Y:Y,macros!J:J)</f>
        <v>0</v>
      </c>
      <c r="J1940" s="636" t="s">
        <v>519</v>
      </c>
      <c r="K1940">
        <v>10088</v>
      </c>
    </row>
    <row r="1941" spans="1:11">
      <c r="A1941">
        <v>70005</v>
      </c>
      <c r="B1941" s="46" t="str">
        <f t="shared" si="57"/>
        <v>BP.VM.00066-10088</v>
      </c>
      <c r="C1941">
        <f t="shared" si="63"/>
        <v>0</v>
      </c>
      <c r="D1941">
        <v>70005</v>
      </c>
      <c r="E1941">
        <f>_xlfn.XLOOKUP(J1941,macros!Y:Y,macros!R:R)</f>
        <v>174.5</v>
      </c>
      <c r="H1941">
        <f>_xlfn.XLOOKUP(J1941,macros!Y:Y,macros!J:J)</f>
        <v>0</v>
      </c>
      <c r="J1941" s="636" t="s">
        <v>522</v>
      </c>
      <c r="K1941">
        <v>10088</v>
      </c>
    </row>
    <row r="1942" spans="1:11">
      <c r="A1942">
        <v>70005</v>
      </c>
      <c r="B1942" s="46" t="str">
        <f t="shared" si="57"/>
        <v>BP.VM.00067-10088</v>
      </c>
      <c r="C1942">
        <f t="shared" si="63"/>
        <v>0</v>
      </c>
      <c r="D1942">
        <v>70005</v>
      </c>
      <c r="E1942">
        <f>_xlfn.XLOOKUP(J1942,macros!Y:Y,macros!R:R)</f>
        <v>281.5</v>
      </c>
      <c r="H1942">
        <f>_xlfn.XLOOKUP(J1942,macros!Y:Y,macros!J:J)</f>
        <v>0</v>
      </c>
      <c r="J1942" s="636" t="s">
        <v>525</v>
      </c>
      <c r="K1942">
        <v>10088</v>
      </c>
    </row>
    <row r="1943" spans="1:11">
      <c r="A1943">
        <v>70005</v>
      </c>
      <c r="B1943" s="46" t="str">
        <f t="shared" si="57"/>
        <v>BP.VM.00068-10088</v>
      </c>
      <c r="C1943">
        <f t="shared" si="63"/>
        <v>0</v>
      </c>
      <c r="D1943">
        <v>70005</v>
      </c>
      <c r="E1943">
        <f>_xlfn.XLOOKUP(J1943,macros!Y:Y,macros!R:R)</f>
        <v>212.25</v>
      </c>
      <c r="H1943">
        <f>_xlfn.XLOOKUP(J1943,macros!Y:Y,macros!J:J)</f>
        <v>0</v>
      </c>
      <c r="J1943" s="636" t="s">
        <v>528</v>
      </c>
      <c r="K1943">
        <v>10088</v>
      </c>
    </row>
    <row r="1944" spans="1:11">
      <c r="A1944">
        <v>70005</v>
      </c>
      <c r="B1944" s="46" t="str">
        <f t="shared" si="57"/>
        <v>BP.VM.00069-10088</v>
      </c>
      <c r="C1944">
        <f t="shared" si="63"/>
        <v>0</v>
      </c>
      <c r="D1944">
        <v>70005</v>
      </c>
      <c r="E1944">
        <f>_xlfn.XLOOKUP(J1944,macros!Y:Y,macros!R:R)</f>
        <v>244.75</v>
      </c>
      <c r="H1944">
        <f>_xlfn.XLOOKUP(J1944,macros!Y:Y,macros!J:J)</f>
        <v>0</v>
      </c>
      <c r="J1944" s="636" t="s">
        <v>531</v>
      </c>
      <c r="K1944">
        <v>10088</v>
      </c>
    </row>
    <row r="1945" spans="1:11">
      <c r="A1945">
        <v>70005</v>
      </c>
      <c r="B1945" s="46" t="str">
        <f t="shared" si="57"/>
        <v>BP.VM.00070-10088</v>
      </c>
      <c r="C1945">
        <f t="shared" si="63"/>
        <v>0</v>
      </c>
      <c r="D1945">
        <v>70005</v>
      </c>
      <c r="E1945">
        <f>_xlfn.XLOOKUP(J1945,macros!Y:Y,macros!R:R)</f>
        <v>241.5</v>
      </c>
      <c r="H1945">
        <f>_xlfn.XLOOKUP(J1945,macros!Y:Y,macros!J:J)</f>
        <v>0</v>
      </c>
      <c r="J1945" s="636" t="s">
        <v>534</v>
      </c>
      <c r="K1945">
        <v>10088</v>
      </c>
    </row>
    <row r="1946" spans="1:11">
      <c r="A1946">
        <v>70005</v>
      </c>
      <c r="B1946" s="46" t="str">
        <f t="shared" si="57"/>
        <v>BP.VM.00071-10088</v>
      </c>
      <c r="C1946">
        <f t="shared" si="63"/>
        <v>0</v>
      </c>
      <c r="D1946">
        <v>70005</v>
      </c>
      <c r="E1946">
        <f>_xlfn.XLOOKUP(J1946,macros!Y:Y,macros!R:R)</f>
        <v>186</v>
      </c>
      <c r="H1946">
        <f>_xlfn.XLOOKUP(J1946,macros!Y:Y,macros!J:J)</f>
        <v>0</v>
      </c>
      <c r="J1946" s="636" t="s">
        <v>537</v>
      </c>
      <c r="K1946">
        <v>10088</v>
      </c>
    </row>
    <row r="1947" spans="1:11">
      <c r="A1947">
        <v>70005</v>
      </c>
      <c r="B1947" s="46" t="str">
        <f t="shared" si="57"/>
        <v>BP.VM.00072-10088</v>
      </c>
      <c r="C1947">
        <f t="shared" si="63"/>
        <v>0</v>
      </c>
      <c r="D1947">
        <v>70005</v>
      </c>
      <c r="E1947">
        <f>_xlfn.XLOOKUP(J1947,macros!Y:Y,macros!R:R)</f>
        <v>162.75</v>
      </c>
      <c r="H1947">
        <f>_xlfn.XLOOKUP(J1947,macros!Y:Y,macros!J:J)</f>
        <v>0</v>
      </c>
      <c r="J1947" s="636" t="s">
        <v>540</v>
      </c>
      <c r="K1947">
        <v>10088</v>
      </c>
    </row>
    <row r="1948" spans="1:11">
      <c r="A1948">
        <v>70005</v>
      </c>
      <c r="B1948" s="46" t="str">
        <f t="shared" si="57"/>
        <v>BP.VM.00073-10088</v>
      </c>
      <c r="C1948">
        <f t="shared" si="63"/>
        <v>0</v>
      </c>
      <c r="D1948">
        <v>70005</v>
      </c>
      <c r="E1948">
        <f>_xlfn.XLOOKUP(J1948,macros!Y:Y,macros!R:R)</f>
        <v>157.5</v>
      </c>
      <c r="H1948">
        <f>_xlfn.XLOOKUP(J1948,macros!Y:Y,macros!J:J)</f>
        <v>0</v>
      </c>
      <c r="J1948" s="636" t="s">
        <v>543</v>
      </c>
      <c r="K1948">
        <v>10088</v>
      </c>
    </row>
    <row r="1949" spans="1:11">
      <c r="A1949">
        <v>70005</v>
      </c>
      <c r="B1949" s="46" t="str">
        <f t="shared" si="57"/>
        <v>BP.VM.00074-10088</v>
      </c>
      <c r="C1949">
        <f t="shared" si="63"/>
        <v>0</v>
      </c>
      <c r="D1949">
        <v>70005</v>
      </c>
      <c r="E1949">
        <f>_xlfn.XLOOKUP(J1949,macros!Y:Y,macros!R:R)</f>
        <v>283.5</v>
      </c>
      <c r="H1949">
        <f>_xlfn.XLOOKUP(J1949,macros!Y:Y,macros!J:J)</f>
        <v>0</v>
      </c>
      <c r="J1949" s="636" t="s">
        <v>546</v>
      </c>
      <c r="K1949">
        <v>10088</v>
      </c>
    </row>
    <row r="1950" spans="1:11">
      <c r="A1950">
        <v>70005</v>
      </c>
      <c r="B1950" s="46" t="str">
        <f t="shared" si="57"/>
        <v>BP.VM.00075-10088</v>
      </c>
      <c r="C1950">
        <f t="shared" si="63"/>
        <v>0</v>
      </c>
      <c r="D1950">
        <v>70005</v>
      </c>
      <c r="E1950">
        <f>_xlfn.XLOOKUP(J1950,macros!Y:Y,macros!R:R)</f>
        <v>244.75</v>
      </c>
      <c r="H1950">
        <f>_xlfn.XLOOKUP(J1950,macros!Y:Y,macros!J:J)</f>
        <v>0</v>
      </c>
      <c r="J1950" s="636" t="s">
        <v>549</v>
      </c>
      <c r="K1950">
        <v>10088</v>
      </c>
    </row>
    <row r="1951" spans="1:11">
      <c r="A1951">
        <v>70005</v>
      </c>
      <c r="B1951" s="46" t="str">
        <f t="shared" si="57"/>
        <v>BP.VM.00076-10088</v>
      </c>
      <c r="C1951">
        <f t="shared" si="63"/>
        <v>0</v>
      </c>
      <c r="D1951">
        <v>70005</v>
      </c>
      <c r="E1951">
        <f>_xlfn.XLOOKUP(J1951,macros!Y:Y,macros!R:R)</f>
        <v>248</v>
      </c>
      <c r="H1951">
        <f>_xlfn.XLOOKUP(J1951,macros!Y:Y,macros!J:J)</f>
        <v>0</v>
      </c>
      <c r="J1951" s="636" t="s">
        <v>552</v>
      </c>
      <c r="K1951">
        <v>10088</v>
      </c>
    </row>
    <row r="1952" spans="1:11">
      <c r="A1952">
        <v>70005</v>
      </c>
      <c r="B1952" s="46" t="str">
        <f t="shared" si="57"/>
        <v>BP.VM.00077-10088</v>
      </c>
      <c r="C1952">
        <f t="shared" si="63"/>
        <v>0</v>
      </c>
      <c r="D1952">
        <v>70005</v>
      </c>
      <c r="E1952">
        <f>_xlfn.XLOOKUP(J1952,macros!Y:Y,macros!R:R)</f>
        <v>230</v>
      </c>
      <c r="H1952">
        <f>_xlfn.XLOOKUP(J1952,macros!Y:Y,macros!J:J)</f>
        <v>0</v>
      </c>
      <c r="J1952" s="636" t="s">
        <v>555</v>
      </c>
      <c r="K1952">
        <v>10088</v>
      </c>
    </row>
    <row r="1953" spans="1:11">
      <c r="A1953">
        <v>70005</v>
      </c>
      <c r="B1953" s="46" t="str">
        <f t="shared" si="57"/>
        <v>BP.VM.00079-10088</v>
      </c>
      <c r="C1953">
        <f t="shared" si="63"/>
        <v>0</v>
      </c>
      <c r="D1953">
        <v>70005</v>
      </c>
      <c r="E1953">
        <f>_xlfn.XLOOKUP(J1953,macros!Y:Y,macros!R:R)</f>
        <v>199.5</v>
      </c>
      <c r="H1953">
        <f>_xlfn.XLOOKUP(J1953,macros!Y:Y,macros!J:J)</f>
        <v>0</v>
      </c>
      <c r="J1953" s="636" t="s">
        <v>557</v>
      </c>
      <c r="K1953">
        <v>10088</v>
      </c>
    </row>
    <row r="1954" spans="1:11">
      <c r="A1954">
        <v>70005</v>
      </c>
      <c r="B1954" s="46" t="str">
        <f t="shared" si="57"/>
        <v>BP.VM.00080-10088</v>
      </c>
      <c r="C1954">
        <f t="shared" si="63"/>
        <v>0</v>
      </c>
      <c r="D1954">
        <v>70005</v>
      </c>
      <c r="E1954">
        <f>_xlfn.XLOOKUP(J1954,macros!Y:Y,macros!R:R)</f>
        <v>161.75</v>
      </c>
      <c r="H1954">
        <f>_xlfn.XLOOKUP(J1954,macros!Y:Y,macros!J:J)</f>
        <v>0</v>
      </c>
      <c r="J1954" s="636" t="s">
        <v>560</v>
      </c>
      <c r="K1954">
        <v>10088</v>
      </c>
    </row>
    <row r="1955" spans="1:11">
      <c r="A1955">
        <v>70005</v>
      </c>
      <c r="B1955" s="46" t="str">
        <f t="shared" si="57"/>
        <v>BP.VM.00081-10088</v>
      </c>
      <c r="C1955">
        <f t="shared" si="63"/>
        <v>0</v>
      </c>
      <c r="D1955">
        <v>70005</v>
      </c>
      <c r="E1955">
        <f>_xlfn.XLOOKUP(J1955,macros!Y:Y,macros!R:R)</f>
        <v>154.5</v>
      </c>
      <c r="H1955">
        <f>_xlfn.XLOOKUP(J1955,macros!Y:Y,macros!J:J)</f>
        <v>0</v>
      </c>
      <c r="J1955" s="636" t="s">
        <v>563</v>
      </c>
      <c r="K1955">
        <v>10088</v>
      </c>
    </row>
    <row r="1956" spans="1:11">
      <c r="A1956">
        <v>70005</v>
      </c>
      <c r="B1956" s="46" t="str">
        <f t="shared" si="57"/>
        <v>BP.VM.00082-10088</v>
      </c>
      <c r="C1956">
        <f t="shared" si="63"/>
        <v>0</v>
      </c>
      <c r="D1956">
        <v>70005</v>
      </c>
      <c r="E1956">
        <f>_xlfn.XLOOKUP(J1956,macros!Y:Y,macros!R:R)</f>
        <v>160.75</v>
      </c>
      <c r="H1956">
        <f>_xlfn.XLOOKUP(J1956,macros!Y:Y,macros!J:J)</f>
        <v>0</v>
      </c>
      <c r="J1956" s="636" t="s">
        <v>566</v>
      </c>
      <c r="K1956">
        <v>10088</v>
      </c>
    </row>
    <row r="1957" spans="1:11">
      <c r="A1957">
        <v>70005</v>
      </c>
      <c r="B1957" s="46" t="str">
        <f t="shared" si="57"/>
        <v>BP.VM.00083-10088</v>
      </c>
      <c r="C1957">
        <f t="shared" si="63"/>
        <v>0</v>
      </c>
      <c r="D1957">
        <v>70005</v>
      </c>
      <c r="E1957">
        <f>_xlfn.XLOOKUP(J1957,macros!Y:Y,macros!R:R)</f>
        <v>155.5</v>
      </c>
      <c r="H1957">
        <f>_xlfn.XLOOKUP(J1957,macros!Y:Y,macros!J:J)</f>
        <v>0</v>
      </c>
      <c r="J1957" s="636" t="s">
        <v>568</v>
      </c>
      <c r="K1957">
        <v>10088</v>
      </c>
    </row>
    <row r="1958" spans="1:11">
      <c r="A1958">
        <v>70005</v>
      </c>
      <c r="B1958" s="46" t="str">
        <f t="shared" si="57"/>
        <v>BP.VM.00084-10088</v>
      </c>
      <c r="C1958">
        <f t="shared" si="63"/>
        <v>0</v>
      </c>
      <c r="D1958">
        <v>70005</v>
      </c>
      <c r="E1958">
        <f>_xlfn.XLOOKUP(J1958,macros!Y:Y,macros!R:R)</f>
        <v>149.25</v>
      </c>
      <c r="H1958">
        <f>_xlfn.XLOOKUP(J1958,macros!Y:Y,macros!J:J)</f>
        <v>0</v>
      </c>
      <c r="J1958" s="636" t="s">
        <v>571</v>
      </c>
      <c r="K1958">
        <v>10088</v>
      </c>
    </row>
    <row r="1959" spans="1:11">
      <c r="A1959">
        <v>70005</v>
      </c>
      <c r="B1959" s="46" t="str">
        <f t="shared" si="57"/>
        <v>BP.VM.00085-10088</v>
      </c>
      <c r="C1959">
        <f t="shared" si="63"/>
        <v>0</v>
      </c>
      <c r="D1959">
        <v>70005</v>
      </c>
      <c r="E1959">
        <f>_xlfn.XLOOKUP(J1959,macros!Y:Y,macros!R:R)</f>
        <v>151.25</v>
      </c>
      <c r="H1959">
        <f>_xlfn.XLOOKUP(J1959,macros!Y:Y,macros!J:J)</f>
        <v>0</v>
      </c>
      <c r="J1959" s="636" t="s">
        <v>573</v>
      </c>
      <c r="K1959">
        <v>10088</v>
      </c>
    </row>
    <row r="1960" spans="1:11">
      <c r="A1960">
        <v>70005</v>
      </c>
      <c r="B1960" s="46" t="str">
        <f t="shared" si="57"/>
        <v>BP.VM.00086-10088</v>
      </c>
      <c r="C1960">
        <f t="shared" si="63"/>
        <v>0</v>
      </c>
      <c r="D1960">
        <v>70005</v>
      </c>
      <c r="E1960">
        <f>_xlfn.XLOOKUP(J1960,macros!Y:Y,macros!R:R)</f>
        <v>133.5</v>
      </c>
      <c r="H1960">
        <f>_xlfn.XLOOKUP(J1960,macros!Y:Y,macros!J:J)</f>
        <v>0</v>
      </c>
      <c r="J1960" s="636" t="s">
        <v>575</v>
      </c>
      <c r="K1960">
        <v>10088</v>
      </c>
    </row>
    <row r="1961" spans="1:11">
      <c r="A1961">
        <v>70005</v>
      </c>
      <c r="B1961" s="46" t="str">
        <f t="shared" si="57"/>
        <v>BP.VM.00087-10088</v>
      </c>
      <c r="C1961">
        <f t="shared" si="63"/>
        <v>0</v>
      </c>
      <c r="D1961">
        <v>70005</v>
      </c>
      <c r="E1961">
        <f>_xlfn.XLOOKUP(J1961,macros!Y:Y,macros!R:R)</f>
        <v>125</v>
      </c>
      <c r="H1961">
        <f>_xlfn.XLOOKUP(J1961,macros!Y:Y,macros!J:J)</f>
        <v>0</v>
      </c>
      <c r="J1961" s="636" t="s">
        <v>578</v>
      </c>
      <c r="K1961">
        <v>10088</v>
      </c>
    </row>
    <row r="1962" spans="1:11">
      <c r="A1962">
        <v>70005</v>
      </c>
      <c r="B1962" s="46" t="str">
        <f t="shared" si="57"/>
        <v>BP.VM.00088-10088</v>
      </c>
      <c r="C1962">
        <f t="shared" si="63"/>
        <v>0</v>
      </c>
      <c r="D1962">
        <v>70005</v>
      </c>
      <c r="E1962">
        <f>_xlfn.XLOOKUP(J1962,macros!Y:Y,macros!R:R)</f>
        <v>126</v>
      </c>
      <c r="H1962">
        <f>_xlfn.XLOOKUP(J1962,macros!Y:Y,macros!J:J)</f>
        <v>0</v>
      </c>
      <c r="J1962" s="636" t="s">
        <v>581</v>
      </c>
      <c r="K1962">
        <v>10088</v>
      </c>
    </row>
    <row r="1963" spans="1:11">
      <c r="A1963">
        <v>70005</v>
      </c>
      <c r="B1963" s="46" t="str">
        <f t="shared" si="57"/>
        <v>BP.VM.00089-10088</v>
      </c>
      <c r="C1963">
        <f t="shared" si="63"/>
        <v>0</v>
      </c>
      <c r="D1963">
        <v>70005</v>
      </c>
      <c r="E1963">
        <f>_xlfn.XLOOKUP(J1963,macros!Y:Y,macros!R:R)</f>
        <v>162.75</v>
      </c>
      <c r="H1963">
        <f>_xlfn.XLOOKUP(J1963,macros!Y:Y,macros!J:J)</f>
        <v>0</v>
      </c>
      <c r="J1963" s="636" t="s">
        <v>583</v>
      </c>
      <c r="K1963">
        <v>10088</v>
      </c>
    </row>
    <row r="1964" spans="1:11">
      <c r="A1964">
        <v>70005</v>
      </c>
      <c r="B1964" s="46" t="str">
        <f t="shared" si="57"/>
        <v>BP.VM.00091-10088</v>
      </c>
      <c r="C1964">
        <f t="shared" si="63"/>
        <v>0</v>
      </c>
      <c r="D1964">
        <v>70005</v>
      </c>
      <c r="E1964">
        <f>_xlfn.XLOOKUP(J1964,macros!Y:Y,macros!R:R)</f>
        <v>167</v>
      </c>
      <c r="H1964">
        <f>_xlfn.XLOOKUP(J1964,macros!Y:Y,macros!J:J)</f>
        <v>0</v>
      </c>
      <c r="J1964" s="636" t="s">
        <v>586</v>
      </c>
      <c r="K1964">
        <v>10088</v>
      </c>
    </row>
    <row r="1965" spans="1:11">
      <c r="A1965">
        <v>70005</v>
      </c>
      <c r="B1965" s="46" t="str">
        <f t="shared" si="57"/>
        <v>BP.VM.00092-10129</v>
      </c>
      <c r="C1965">
        <f t="shared" si="63"/>
        <v>0</v>
      </c>
      <c r="D1965">
        <v>70005</v>
      </c>
      <c r="E1965">
        <f>_xlfn.XLOOKUP(J1965,macros!Y:Y,macros!R:R)</f>
        <v>472.5</v>
      </c>
      <c r="H1965">
        <f>_xlfn.XLOOKUP(J1965,macros!Y:Y,macros!J:J)</f>
        <v>0</v>
      </c>
      <c r="J1965" s="636" t="s">
        <v>589</v>
      </c>
      <c r="K1965">
        <v>10129</v>
      </c>
    </row>
    <row r="1966" spans="1:11">
      <c r="A1966">
        <v>70005</v>
      </c>
      <c r="B1966" s="46" t="str">
        <f t="shared" si="57"/>
        <v>BP.VM.00093-10129</v>
      </c>
      <c r="C1966">
        <f t="shared" si="63"/>
        <v>0</v>
      </c>
      <c r="D1966">
        <v>70005</v>
      </c>
      <c r="E1966">
        <f>_xlfn.XLOOKUP(J1966,macros!Y:Y,macros!R:R)</f>
        <v>364.5</v>
      </c>
      <c r="H1966">
        <f>_xlfn.XLOOKUP(J1966,macros!Y:Y,macros!J:J)</f>
        <v>0</v>
      </c>
      <c r="J1966" s="636" t="s">
        <v>590</v>
      </c>
      <c r="K1966">
        <v>10129</v>
      </c>
    </row>
    <row r="1967" spans="1:11">
      <c r="A1967">
        <v>70005</v>
      </c>
      <c r="B1967" s="46" t="str">
        <f t="shared" si="57"/>
        <v>BP.VM.00094-10129</v>
      </c>
      <c r="C1967">
        <f t="shared" si="63"/>
        <v>0</v>
      </c>
      <c r="D1967">
        <v>70005</v>
      </c>
      <c r="E1967">
        <f>_xlfn.XLOOKUP(J1967,macros!Y:Y,macros!R:R)</f>
        <v>296.25</v>
      </c>
      <c r="H1967">
        <f>_xlfn.XLOOKUP(J1967,macros!Y:Y,macros!J:J)</f>
        <v>0</v>
      </c>
      <c r="J1967" s="636" t="s">
        <v>591</v>
      </c>
      <c r="K1967">
        <v>10129</v>
      </c>
    </row>
    <row r="1968" spans="1:11">
      <c r="A1968">
        <v>70005</v>
      </c>
      <c r="B1968" s="46" t="str">
        <f t="shared" si="57"/>
        <v>BP.VM.00095-10129</v>
      </c>
      <c r="C1968">
        <f t="shared" si="63"/>
        <v>0</v>
      </c>
      <c r="D1968">
        <v>70005</v>
      </c>
      <c r="E1968">
        <f>_xlfn.XLOOKUP(J1968,macros!Y:Y,macros!R:R)</f>
        <v>262.5</v>
      </c>
      <c r="H1968">
        <f>_xlfn.XLOOKUP(J1968,macros!Y:Y,macros!J:J)</f>
        <v>0</v>
      </c>
      <c r="J1968" s="636" t="s">
        <v>592</v>
      </c>
      <c r="K1968">
        <v>10129</v>
      </c>
    </row>
    <row r="1969" spans="1:11">
      <c r="A1969">
        <v>70005</v>
      </c>
      <c r="B1969" s="46" t="str">
        <f t="shared" si="57"/>
        <v>BP.VM.00096-10129</v>
      </c>
      <c r="C1969">
        <f t="shared" si="63"/>
        <v>0</v>
      </c>
      <c r="D1969">
        <v>70005</v>
      </c>
      <c r="E1969">
        <f>_xlfn.XLOOKUP(J1969,macros!Y:Y,macros!R:R)</f>
        <v>364.5</v>
      </c>
      <c r="H1969">
        <f>_xlfn.XLOOKUP(J1969,macros!Y:Y,macros!J:J)</f>
        <v>0</v>
      </c>
      <c r="J1969" s="636" t="s">
        <v>593</v>
      </c>
      <c r="K1969">
        <v>10129</v>
      </c>
    </row>
    <row r="1970" spans="1:11">
      <c r="A1970">
        <v>70005</v>
      </c>
      <c r="B1970" s="46" t="str">
        <f t="shared" si="57"/>
        <v>BP.VM.00097-10129</v>
      </c>
      <c r="C1970">
        <f t="shared" si="63"/>
        <v>0</v>
      </c>
      <c r="D1970">
        <v>70005</v>
      </c>
      <c r="E1970">
        <f>_xlfn.XLOOKUP(J1970,macros!Y:Y,macros!R:R)</f>
        <v>212.25</v>
      </c>
      <c r="H1970">
        <f>_xlfn.XLOOKUP(J1970,macros!Y:Y,macros!J:J)</f>
        <v>0</v>
      </c>
      <c r="J1970" s="636" t="s">
        <v>594</v>
      </c>
      <c r="K1970">
        <v>10129</v>
      </c>
    </row>
    <row r="1971" spans="1:11">
      <c r="A1971">
        <v>70005</v>
      </c>
      <c r="B1971" s="46" t="str">
        <f t="shared" si="57"/>
        <v>BP.VM.00098-10129</v>
      </c>
      <c r="C1971">
        <f t="shared" si="63"/>
        <v>0</v>
      </c>
      <c r="D1971">
        <v>70005</v>
      </c>
      <c r="E1971">
        <f>_xlfn.XLOOKUP(J1971,macros!Y:Y,macros!R:R)</f>
        <v>385.5</v>
      </c>
      <c r="H1971">
        <f>_xlfn.XLOOKUP(J1971,macros!Y:Y,macros!J:J)</f>
        <v>0</v>
      </c>
      <c r="J1971" s="636" t="s">
        <v>595</v>
      </c>
      <c r="K1971">
        <v>10129</v>
      </c>
    </row>
    <row r="1972" spans="1:11">
      <c r="A1972">
        <v>70005</v>
      </c>
      <c r="B1972" s="46" t="str">
        <f t="shared" si="57"/>
        <v>BP.VM.00099-10129</v>
      </c>
      <c r="C1972">
        <f t="shared" si="63"/>
        <v>0</v>
      </c>
      <c r="D1972">
        <v>70005</v>
      </c>
      <c r="E1972">
        <f>_xlfn.XLOOKUP(J1972,macros!Y:Y,macros!R:R)</f>
        <v>280.5</v>
      </c>
      <c r="H1972">
        <f>_xlfn.XLOOKUP(J1972,macros!Y:Y,macros!J:J)</f>
        <v>0</v>
      </c>
      <c r="J1972" s="636" t="s">
        <v>596</v>
      </c>
      <c r="K1972">
        <v>10129</v>
      </c>
    </row>
    <row r="1973" spans="1:11">
      <c r="A1973">
        <v>70005</v>
      </c>
      <c r="B1973" s="46" t="str">
        <f t="shared" si="57"/>
        <v>BP.VM.00100-10129</v>
      </c>
      <c r="C1973">
        <f t="shared" si="63"/>
        <v>0</v>
      </c>
      <c r="D1973">
        <v>70005</v>
      </c>
      <c r="E1973">
        <f>_xlfn.XLOOKUP(J1973,macros!Y:Y,macros!R:R)</f>
        <v>322.5</v>
      </c>
      <c r="H1973">
        <f>_xlfn.XLOOKUP(J1973,macros!Y:Y,macros!J:J)</f>
        <v>0</v>
      </c>
      <c r="J1973" s="636" t="s">
        <v>597</v>
      </c>
      <c r="K1973">
        <v>10129</v>
      </c>
    </row>
    <row r="1974" spans="1:11">
      <c r="A1974">
        <v>70005</v>
      </c>
      <c r="B1974" s="46" t="str">
        <f t="shared" si="57"/>
        <v>BP.VM.00101-10129</v>
      </c>
      <c r="C1974">
        <f t="shared" si="63"/>
        <v>0</v>
      </c>
      <c r="D1974">
        <v>70005</v>
      </c>
      <c r="E1974">
        <f>_xlfn.XLOOKUP(J1974,macros!Y:Y,macros!R:R)</f>
        <v>315</v>
      </c>
      <c r="H1974">
        <f>_xlfn.XLOOKUP(J1974,macros!Y:Y,macros!J:J)</f>
        <v>0</v>
      </c>
      <c r="J1974" s="636" t="s">
        <v>598</v>
      </c>
      <c r="K1974">
        <v>10129</v>
      </c>
    </row>
    <row r="1975" spans="1:11">
      <c r="A1975">
        <v>70005</v>
      </c>
      <c r="B1975" s="46" t="str">
        <f t="shared" si="57"/>
        <v>BP.VM.00102-10129</v>
      </c>
      <c r="C1975">
        <f t="shared" si="63"/>
        <v>0</v>
      </c>
      <c r="D1975">
        <v>70005</v>
      </c>
      <c r="E1975">
        <f>_xlfn.XLOOKUP(J1975,macros!Y:Y,macros!R:R)</f>
        <v>229</v>
      </c>
      <c r="H1975">
        <f>_xlfn.XLOOKUP(J1975,macros!Y:Y,macros!J:J)</f>
        <v>0</v>
      </c>
      <c r="J1975" s="636" t="s">
        <v>599</v>
      </c>
      <c r="K1975">
        <v>10129</v>
      </c>
    </row>
    <row r="1976" spans="1:11">
      <c r="A1976">
        <v>70005</v>
      </c>
      <c r="B1976" s="46" t="str">
        <f t="shared" si="57"/>
        <v>BP.VM.00103-10129</v>
      </c>
      <c r="C1976">
        <f t="shared" si="63"/>
        <v>0</v>
      </c>
      <c r="D1976">
        <v>70005</v>
      </c>
      <c r="E1976">
        <f>_xlfn.XLOOKUP(J1976,macros!Y:Y,macros!R:R)</f>
        <v>204.75</v>
      </c>
      <c r="H1976">
        <f>_xlfn.XLOOKUP(J1976,macros!Y:Y,macros!J:J)</f>
        <v>0</v>
      </c>
      <c r="J1976" s="636" t="s">
        <v>600</v>
      </c>
      <c r="K1976">
        <v>10129</v>
      </c>
    </row>
    <row r="1977" spans="1:11">
      <c r="A1977">
        <v>70005</v>
      </c>
      <c r="B1977" s="46" t="str">
        <f t="shared" si="57"/>
        <v>BP.VM.00104-10129</v>
      </c>
      <c r="C1977">
        <f t="shared" si="63"/>
        <v>0</v>
      </c>
      <c r="D1977">
        <v>70005</v>
      </c>
      <c r="E1977">
        <f>_xlfn.XLOOKUP(J1977,macros!Y:Y,macros!R:R)</f>
        <v>194.25</v>
      </c>
      <c r="H1977">
        <f>_xlfn.XLOOKUP(J1977,macros!Y:Y,macros!J:J)</f>
        <v>0</v>
      </c>
      <c r="J1977" s="636" t="s">
        <v>601</v>
      </c>
      <c r="K1977">
        <v>10129</v>
      </c>
    </row>
    <row r="1978" spans="1:11">
      <c r="A1978">
        <v>70005</v>
      </c>
      <c r="B1978" s="46" t="str">
        <f t="shared" si="57"/>
        <v>BP.VM.00105-10129</v>
      </c>
      <c r="C1978">
        <f t="shared" si="63"/>
        <v>0</v>
      </c>
      <c r="D1978">
        <v>70005</v>
      </c>
      <c r="E1978">
        <f>_xlfn.XLOOKUP(J1978,macros!Y:Y,macros!R:R)</f>
        <v>386.5</v>
      </c>
      <c r="H1978">
        <f>_xlfn.XLOOKUP(J1978,macros!Y:Y,macros!J:J)</f>
        <v>0</v>
      </c>
      <c r="J1978" s="636" t="s">
        <v>602</v>
      </c>
      <c r="K1978">
        <v>10129</v>
      </c>
    </row>
    <row r="1979" spans="1:11">
      <c r="A1979">
        <v>70005</v>
      </c>
      <c r="B1979" s="46" t="str">
        <f t="shared" si="57"/>
        <v>BP.VM.00106-10129</v>
      </c>
      <c r="C1979">
        <f t="shared" si="63"/>
        <v>0</v>
      </c>
      <c r="D1979">
        <v>70005</v>
      </c>
      <c r="E1979">
        <f>_xlfn.XLOOKUP(J1979,macros!Y:Y,macros!R:R)</f>
        <v>323.5</v>
      </c>
      <c r="H1979">
        <f>_xlfn.XLOOKUP(J1979,macros!Y:Y,macros!J:J)</f>
        <v>0</v>
      </c>
      <c r="J1979" s="636" t="s">
        <v>603</v>
      </c>
      <c r="K1979">
        <v>10129</v>
      </c>
    </row>
    <row r="1980" spans="1:11">
      <c r="A1980">
        <v>70005</v>
      </c>
      <c r="B1980" s="46" t="str">
        <f t="shared" si="57"/>
        <v>BP.VM.00107-10129</v>
      </c>
      <c r="C1980">
        <f t="shared" si="63"/>
        <v>0</v>
      </c>
      <c r="D1980">
        <v>70005</v>
      </c>
      <c r="E1980">
        <f>_xlfn.XLOOKUP(J1980,macros!Y:Y,macros!R:R)</f>
        <v>329.75</v>
      </c>
      <c r="H1980">
        <f>_xlfn.XLOOKUP(J1980,macros!Y:Y,macros!J:J)</f>
        <v>0</v>
      </c>
      <c r="J1980" s="636" t="s">
        <v>604</v>
      </c>
      <c r="K1980">
        <v>10129</v>
      </c>
    </row>
    <row r="1981" spans="1:11">
      <c r="A1981">
        <v>70005</v>
      </c>
      <c r="B1981" s="46" t="str">
        <f t="shared" si="57"/>
        <v>BP.VM.00108-10129</v>
      </c>
      <c r="C1981">
        <f t="shared" si="63"/>
        <v>0</v>
      </c>
      <c r="D1981">
        <v>70005</v>
      </c>
      <c r="E1981">
        <f>_xlfn.XLOOKUP(J1981,macros!Y:Y,macros!R:R)</f>
        <v>298.25</v>
      </c>
      <c r="H1981">
        <f>_xlfn.XLOOKUP(J1981,macros!Y:Y,macros!J:J)</f>
        <v>0</v>
      </c>
      <c r="J1981" s="636" t="s">
        <v>605</v>
      </c>
      <c r="K1981">
        <v>10129</v>
      </c>
    </row>
    <row r="1982" spans="1:11">
      <c r="A1982">
        <v>70005</v>
      </c>
      <c r="B1982" s="46" t="str">
        <f t="shared" si="57"/>
        <v>BP.VM.00110-10129</v>
      </c>
      <c r="C1982">
        <f t="shared" si="63"/>
        <v>0</v>
      </c>
      <c r="D1982">
        <v>70005</v>
      </c>
      <c r="E1982">
        <f>_xlfn.XLOOKUP(J1982,macros!Y:Y,macros!R:R)</f>
        <v>266.75</v>
      </c>
      <c r="H1982">
        <f>_xlfn.XLOOKUP(J1982,macros!Y:Y,macros!J:J)</f>
        <v>0</v>
      </c>
      <c r="J1982" s="636" t="s">
        <v>606</v>
      </c>
      <c r="K1982">
        <v>10129</v>
      </c>
    </row>
    <row r="1983" spans="1:11">
      <c r="A1983">
        <v>70005</v>
      </c>
      <c r="B1983" s="46" t="str">
        <f t="shared" si="57"/>
        <v>BP.VM.00111-10129</v>
      </c>
      <c r="C1983">
        <f t="shared" si="63"/>
        <v>0</v>
      </c>
      <c r="D1983">
        <v>70005</v>
      </c>
      <c r="E1983">
        <f>_xlfn.XLOOKUP(J1983,macros!Y:Y,macros!R:R)</f>
        <v>206</v>
      </c>
      <c r="H1983">
        <f>_xlfn.XLOOKUP(J1983,macros!Y:Y,macros!J:J)</f>
        <v>0</v>
      </c>
      <c r="J1983" s="636" t="s">
        <v>607</v>
      </c>
      <c r="K1983">
        <v>10129</v>
      </c>
    </row>
    <row r="1984" spans="1:11">
      <c r="A1984">
        <v>70005</v>
      </c>
      <c r="B1984" s="46" t="str">
        <f t="shared" si="57"/>
        <v>BP.VM.00112-10129</v>
      </c>
      <c r="C1984">
        <f t="shared" si="63"/>
        <v>0</v>
      </c>
      <c r="D1984">
        <v>70005</v>
      </c>
      <c r="E1984">
        <f>_xlfn.XLOOKUP(J1984,macros!Y:Y,macros!R:R)</f>
        <v>193.25</v>
      </c>
      <c r="H1984">
        <f>_xlfn.XLOOKUP(J1984,macros!Y:Y,macros!J:J)</f>
        <v>0</v>
      </c>
      <c r="J1984" s="636" t="s">
        <v>608</v>
      </c>
      <c r="K1984">
        <v>10129</v>
      </c>
    </row>
    <row r="1985" spans="1:11">
      <c r="A1985">
        <v>70005</v>
      </c>
      <c r="B1985" s="46" t="str">
        <f t="shared" si="57"/>
        <v>BP.VM.00113-10129</v>
      </c>
      <c r="C1985">
        <f t="shared" si="63"/>
        <v>0</v>
      </c>
      <c r="D1985">
        <v>70005</v>
      </c>
      <c r="E1985">
        <f>_xlfn.XLOOKUP(J1985,macros!Y:Y,macros!R:R)</f>
        <v>202.75</v>
      </c>
      <c r="H1985">
        <f>_xlfn.XLOOKUP(J1985,macros!Y:Y,macros!J:J)</f>
        <v>0</v>
      </c>
      <c r="J1985" s="636" t="s">
        <v>609</v>
      </c>
      <c r="K1985">
        <v>10129</v>
      </c>
    </row>
    <row r="1986" spans="1:11">
      <c r="A1986">
        <v>70005</v>
      </c>
      <c r="B1986" s="46" t="str">
        <f t="shared" si="57"/>
        <v>BP.VM.00114-10129</v>
      </c>
      <c r="C1986">
        <f t="shared" ref="C1986:C2049" si="64">SUM(G1986:H1986)</f>
        <v>0</v>
      </c>
      <c r="D1986">
        <v>70005</v>
      </c>
      <c r="E1986">
        <f>_xlfn.XLOOKUP(J1986,macros!Y:Y,macros!R:R)</f>
        <v>196.5</v>
      </c>
      <c r="H1986">
        <f>_xlfn.XLOOKUP(J1986,macros!Y:Y,macros!J:J)</f>
        <v>0</v>
      </c>
      <c r="J1986" s="636" t="s">
        <v>610</v>
      </c>
      <c r="K1986">
        <v>10129</v>
      </c>
    </row>
    <row r="1987" spans="1:11">
      <c r="A1987">
        <v>70005</v>
      </c>
      <c r="B1987" s="46" t="str">
        <f t="shared" si="57"/>
        <v>BP.VM.00115-10129</v>
      </c>
      <c r="C1987">
        <f t="shared" si="64"/>
        <v>0</v>
      </c>
      <c r="D1987">
        <v>70005</v>
      </c>
      <c r="E1987">
        <f>_xlfn.XLOOKUP(J1987,macros!Y:Y,macros!R:R)</f>
        <v>185</v>
      </c>
      <c r="H1987">
        <f>_xlfn.XLOOKUP(J1987,macros!Y:Y,macros!J:J)</f>
        <v>0</v>
      </c>
      <c r="J1987" s="636" t="s">
        <v>611</v>
      </c>
      <c r="K1987">
        <v>10129</v>
      </c>
    </row>
    <row r="1988" spans="1:11">
      <c r="A1988">
        <v>70005</v>
      </c>
      <c r="B1988" s="46" t="str">
        <f t="shared" si="57"/>
        <v>BP.VM.00116-10129</v>
      </c>
      <c r="C1988">
        <f t="shared" si="64"/>
        <v>0</v>
      </c>
      <c r="D1988">
        <v>70005</v>
      </c>
      <c r="E1988">
        <f>_xlfn.XLOOKUP(J1988,macros!Y:Y,macros!R:R)</f>
        <v>189</v>
      </c>
      <c r="H1988">
        <f>_xlfn.XLOOKUP(J1988,macros!Y:Y,macros!J:J)</f>
        <v>0</v>
      </c>
      <c r="J1988" s="636" t="s">
        <v>612</v>
      </c>
      <c r="K1988">
        <v>10129</v>
      </c>
    </row>
    <row r="1989" spans="1:11">
      <c r="A1989">
        <v>70005</v>
      </c>
      <c r="B1989" s="46" t="str">
        <f t="shared" si="57"/>
        <v>BP.VM.00117-10129</v>
      </c>
      <c r="C1989">
        <f t="shared" si="64"/>
        <v>0</v>
      </c>
      <c r="D1989">
        <v>70005</v>
      </c>
      <c r="E1989">
        <f>_xlfn.XLOOKUP(J1989,macros!Y:Y,macros!R:R)</f>
        <v>160.75</v>
      </c>
      <c r="H1989">
        <f>_xlfn.XLOOKUP(J1989,macros!Y:Y,macros!J:J)</f>
        <v>0</v>
      </c>
      <c r="J1989" s="636" t="s">
        <v>613</v>
      </c>
      <c r="K1989">
        <v>10129</v>
      </c>
    </row>
    <row r="1990" spans="1:11">
      <c r="A1990">
        <v>70005</v>
      </c>
      <c r="B1990" s="46" t="str">
        <f t="shared" si="57"/>
        <v>BP.VM.00118-10129</v>
      </c>
      <c r="C1990">
        <f t="shared" si="64"/>
        <v>0</v>
      </c>
      <c r="D1990">
        <v>70005</v>
      </c>
      <c r="E1990">
        <f>_xlfn.XLOOKUP(J1990,macros!Y:Y,macros!R:R)</f>
        <v>147</v>
      </c>
      <c r="H1990">
        <f>_xlfn.XLOOKUP(J1990,macros!Y:Y,macros!J:J)</f>
        <v>0</v>
      </c>
      <c r="J1990" s="636" t="s">
        <v>614</v>
      </c>
      <c r="K1990">
        <v>10129</v>
      </c>
    </row>
    <row r="1991" spans="1:11">
      <c r="A1991">
        <v>70005</v>
      </c>
      <c r="B1991" s="46" t="str">
        <f t="shared" si="57"/>
        <v>BP.VM.00119-10129</v>
      </c>
      <c r="C1991">
        <f t="shared" si="64"/>
        <v>0</v>
      </c>
      <c r="D1991">
        <v>70005</v>
      </c>
      <c r="E1991">
        <f>_xlfn.XLOOKUP(J1991,macros!Y:Y,macros!R:R)</f>
        <v>149.25</v>
      </c>
      <c r="H1991">
        <f>_xlfn.XLOOKUP(J1991,macros!Y:Y,macros!J:J)</f>
        <v>0</v>
      </c>
      <c r="J1991" s="636" t="s">
        <v>615</v>
      </c>
      <c r="K1991">
        <v>10129</v>
      </c>
    </row>
    <row r="1992" spans="1:11">
      <c r="A1992">
        <v>70005</v>
      </c>
      <c r="B1992" s="46" t="str">
        <f t="shared" si="57"/>
        <v>BP.VM.00120-10129</v>
      </c>
      <c r="C1992">
        <f t="shared" si="64"/>
        <v>0</v>
      </c>
      <c r="D1992">
        <v>70005</v>
      </c>
      <c r="E1992">
        <f>_xlfn.XLOOKUP(J1992,macros!Y:Y,macros!R:R)</f>
        <v>207</v>
      </c>
      <c r="H1992">
        <f>_xlfn.XLOOKUP(J1992,macros!Y:Y,macros!J:J)</f>
        <v>0</v>
      </c>
      <c r="J1992" s="636" t="s">
        <v>616</v>
      </c>
      <c r="K1992">
        <v>10129</v>
      </c>
    </row>
    <row r="1993" spans="1:11">
      <c r="A1993">
        <v>70005</v>
      </c>
      <c r="B1993" s="46" t="str">
        <f t="shared" si="57"/>
        <v>BP.VM.00122-10129</v>
      </c>
      <c r="C1993">
        <f t="shared" si="64"/>
        <v>0</v>
      </c>
      <c r="D1993">
        <v>70005</v>
      </c>
      <c r="E1993">
        <f>_xlfn.XLOOKUP(J1993,macros!Y:Y,macros!R:R)</f>
        <v>214.25</v>
      </c>
      <c r="H1993">
        <f>_xlfn.XLOOKUP(J1993,macros!Y:Y,macros!J:J)</f>
        <v>0</v>
      </c>
      <c r="J1993" s="636" t="s">
        <v>617</v>
      </c>
      <c r="K1993">
        <v>10129</v>
      </c>
    </row>
    <row r="1994" spans="1:11">
      <c r="A1994">
        <v>70005</v>
      </c>
      <c r="B1994" s="46" t="str">
        <f t="shared" ref="B1994:B2083" si="65">J1994&amp;"-"&amp;K1994</f>
        <v>BP.VM.00029-10089</v>
      </c>
      <c r="C1994">
        <f t="shared" si="64"/>
        <v>0</v>
      </c>
      <c r="D1994">
        <v>70005</v>
      </c>
      <c r="E1994">
        <f>_xlfn.XLOOKUP(J1994,macros!Y:Y,macros!R:R)</f>
        <v>143</v>
      </c>
      <c r="H1994">
        <f>_xlfn.XLOOKUP(J1994,macros!Y:Y,macros!K:K)</f>
        <v>0</v>
      </c>
      <c r="J1994" s="636" t="s">
        <v>679</v>
      </c>
      <c r="K1994">
        <v>10089</v>
      </c>
    </row>
    <row r="1995" spans="1:11">
      <c r="A1995">
        <v>70005</v>
      </c>
      <c r="B1995" s="46" t="str">
        <f t="shared" si="65"/>
        <v>BP.VM.00030-10089</v>
      </c>
      <c r="C1995">
        <f t="shared" si="64"/>
        <v>0</v>
      </c>
      <c r="D1995">
        <v>70005</v>
      </c>
      <c r="E1995">
        <f>_xlfn.XLOOKUP(J1995,macros!Y:Y,macros!R:R)</f>
        <v>138.75</v>
      </c>
      <c r="H1995">
        <f>_xlfn.XLOOKUP(J1995,macros!Y:Y,macros!K:K)</f>
        <v>0</v>
      </c>
      <c r="J1995" s="636" t="s">
        <v>681</v>
      </c>
      <c r="K1995">
        <v>10089</v>
      </c>
    </row>
    <row r="1996" spans="1:11">
      <c r="A1996">
        <v>70005</v>
      </c>
      <c r="B1996" s="46" t="str">
        <f t="shared" si="65"/>
        <v>BP.VM.00031-10089</v>
      </c>
      <c r="C1996">
        <f t="shared" si="64"/>
        <v>0</v>
      </c>
      <c r="D1996">
        <v>70005</v>
      </c>
      <c r="E1996">
        <f>_xlfn.XLOOKUP(J1996,macros!Y:Y,macros!R:R)</f>
        <v>160.75</v>
      </c>
      <c r="H1996">
        <f>_xlfn.XLOOKUP(J1996,macros!Y:Y,macros!K:K)</f>
        <v>0</v>
      </c>
      <c r="J1996" s="636" t="s">
        <v>683</v>
      </c>
      <c r="K1996">
        <v>10089</v>
      </c>
    </row>
    <row r="1997" spans="1:11">
      <c r="A1997">
        <v>70005</v>
      </c>
      <c r="B1997" s="46" t="str">
        <f t="shared" si="65"/>
        <v>BP.VM.00032-10089</v>
      </c>
      <c r="C1997">
        <f t="shared" si="64"/>
        <v>0</v>
      </c>
      <c r="D1997">
        <v>70005</v>
      </c>
      <c r="E1997">
        <f>_xlfn.XLOOKUP(J1997,macros!Y:Y,macros!R:R)</f>
        <v>176.5</v>
      </c>
      <c r="H1997">
        <f>_xlfn.XLOOKUP(J1997,macros!Y:Y,macros!K:K)</f>
        <v>0</v>
      </c>
      <c r="J1997" s="636" t="s">
        <v>685</v>
      </c>
      <c r="K1997">
        <v>10089</v>
      </c>
    </row>
    <row r="1998" spans="1:11">
      <c r="A1998">
        <v>70005</v>
      </c>
      <c r="B1998" s="46" t="str">
        <f t="shared" si="65"/>
        <v>BP.VM.00033-10089</v>
      </c>
      <c r="C1998">
        <f t="shared" si="64"/>
        <v>0</v>
      </c>
      <c r="D1998">
        <v>70005</v>
      </c>
      <c r="E1998">
        <f>_xlfn.XLOOKUP(J1998,macros!Y:Y,macros!R:R)</f>
        <v>144</v>
      </c>
      <c r="H1998">
        <f>_xlfn.XLOOKUP(J1998,macros!Y:Y,macros!K:K)</f>
        <v>0</v>
      </c>
      <c r="J1998" s="636" t="s">
        <v>687</v>
      </c>
      <c r="K1998">
        <v>10089</v>
      </c>
    </row>
    <row r="1999" spans="1:11">
      <c r="A1999">
        <v>70005</v>
      </c>
      <c r="B1999" s="46" t="str">
        <f t="shared" si="65"/>
        <v>BP.VM.00034-10089</v>
      </c>
      <c r="C1999">
        <f t="shared" si="64"/>
        <v>0</v>
      </c>
      <c r="D1999">
        <v>70005</v>
      </c>
      <c r="E1999">
        <f>_xlfn.XLOOKUP(J1999,macros!Y:Y,macros!R:R)</f>
        <v>148.25</v>
      </c>
      <c r="H1999">
        <f>_xlfn.XLOOKUP(J1999,macros!Y:Y,macros!K:K)</f>
        <v>0</v>
      </c>
      <c r="J1999" s="636" t="s">
        <v>689</v>
      </c>
      <c r="K1999">
        <v>10089</v>
      </c>
    </row>
    <row r="2000" spans="1:11">
      <c r="A2000">
        <v>70005</v>
      </c>
      <c r="B2000" s="46" t="str">
        <f t="shared" si="65"/>
        <v>BP.VM.00035-10089</v>
      </c>
      <c r="C2000">
        <f t="shared" si="64"/>
        <v>0</v>
      </c>
      <c r="D2000">
        <v>70005</v>
      </c>
      <c r="E2000">
        <f>_xlfn.XLOOKUP(J2000,macros!Y:Y,macros!R:R)</f>
        <v>154.5</v>
      </c>
      <c r="H2000">
        <f>_xlfn.XLOOKUP(J2000,macros!Y:Y,macros!K:K)</f>
        <v>0</v>
      </c>
      <c r="J2000" s="636" t="s">
        <v>691</v>
      </c>
      <c r="K2000">
        <v>10089</v>
      </c>
    </row>
    <row r="2001" spans="1:11">
      <c r="A2001">
        <v>70005</v>
      </c>
      <c r="B2001" s="46" t="str">
        <f t="shared" si="65"/>
        <v>BP.VM.00036-10089</v>
      </c>
      <c r="C2001">
        <f t="shared" si="64"/>
        <v>0</v>
      </c>
      <c r="D2001">
        <v>70005</v>
      </c>
      <c r="E2001">
        <f>_xlfn.XLOOKUP(J2001,macros!Y:Y,macros!R:R)</f>
        <v>162.75</v>
      </c>
      <c r="H2001">
        <f>_xlfn.XLOOKUP(J2001,macros!Y:Y,macros!K:K)</f>
        <v>0</v>
      </c>
      <c r="J2001" s="636" t="s">
        <v>693</v>
      </c>
      <c r="K2001">
        <v>10089</v>
      </c>
    </row>
    <row r="2002" spans="1:11">
      <c r="A2002">
        <v>70005</v>
      </c>
      <c r="B2002" s="46" t="str">
        <f t="shared" si="65"/>
        <v>BP.VM.00037-10130</v>
      </c>
      <c r="C2002">
        <f t="shared" si="64"/>
        <v>0</v>
      </c>
      <c r="D2002">
        <v>70005</v>
      </c>
      <c r="E2002">
        <f>_xlfn.XLOOKUP(J2002,macros!Y:Y,macros!R:R)</f>
        <v>170.25</v>
      </c>
      <c r="H2002">
        <f>_xlfn.XLOOKUP(J2002,macros!Y:Y,macros!K:K)</f>
        <v>0</v>
      </c>
      <c r="J2002" s="636" t="s">
        <v>709</v>
      </c>
      <c r="K2002">
        <v>10130</v>
      </c>
    </row>
    <row r="2003" spans="1:11">
      <c r="A2003">
        <v>70005</v>
      </c>
      <c r="B2003" s="46" t="str">
        <f t="shared" si="65"/>
        <v>BP.VM.00038-10130</v>
      </c>
      <c r="C2003">
        <f t="shared" si="64"/>
        <v>0</v>
      </c>
      <c r="D2003">
        <v>70005</v>
      </c>
      <c r="E2003">
        <f>_xlfn.XLOOKUP(J2003,macros!Y:Y,macros!R:R)</f>
        <v>168</v>
      </c>
      <c r="H2003">
        <f>_xlfn.XLOOKUP(J2003,macros!Y:Y,macros!K:K)</f>
        <v>0</v>
      </c>
      <c r="J2003" s="636" t="s">
        <v>710</v>
      </c>
      <c r="K2003">
        <v>10130</v>
      </c>
    </row>
    <row r="2004" spans="1:11">
      <c r="A2004">
        <v>70005</v>
      </c>
      <c r="B2004" s="46" t="str">
        <f t="shared" si="65"/>
        <v>BP.VM.00039-10130</v>
      </c>
      <c r="C2004">
        <f t="shared" si="64"/>
        <v>0</v>
      </c>
      <c r="D2004">
        <v>70005</v>
      </c>
      <c r="E2004">
        <f>_xlfn.XLOOKUP(J2004,macros!Y:Y,macros!R:R)</f>
        <v>196.5</v>
      </c>
      <c r="H2004">
        <f>_xlfn.XLOOKUP(J2004,macros!Y:Y,macros!K:K)</f>
        <v>0</v>
      </c>
      <c r="J2004" s="636" t="s">
        <v>711</v>
      </c>
      <c r="K2004">
        <v>10130</v>
      </c>
    </row>
    <row r="2005" spans="1:11">
      <c r="A2005">
        <v>70005</v>
      </c>
      <c r="B2005" s="46" t="str">
        <f t="shared" si="65"/>
        <v>BP.VM.00040-10130</v>
      </c>
      <c r="C2005">
        <f t="shared" si="64"/>
        <v>0</v>
      </c>
      <c r="D2005">
        <v>70005</v>
      </c>
      <c r="E2005">
        <f>_xlfn.XLOOKUP(J2005,macros!Y:Y,macros!R:R)</f>
        <v>219.5</v>
      </c>
      <c r="H2005">
        <f>_xlfn.XLOOKUP(J2005,macros!Y:Y,macros!K:K)</f>
        <v>0</v>
      </c>
      <c r="J2005" s="636" t="s">
        <v>712</v>
      </c>
      <c r="K2005">
        <v>10130</v>
      </c>
    </row>
    <row r="2006" spans="1:11">
      <c r="A2006">
        <v>70005</v>
      </c>
      <c r="B2006" s="46" t="str">
        <f t="shared" si="65"/>
        <v>BP.VM.00041-10130</v>
      </c>
      <c r="C2006">
        <f t="shared" si="64"/>
        <v>0</v>
      </c>
      <c r="D2006">
        <v>70005</v>
      </c>
      <c r="E2006">
        <f>_xlfn.XLOOKUP(J2006,macros!Y:Y,macros!R:R)</f>
        <v>170.25</v>
      </c>
      <c r="H2006">
        <f>_xlfn.XLOOKUP(J2006,macros!Y:Y,macros!K:K)</f>
        <v>0</v>
      </c>
      <c r="J2006" s="636" t="s">
        <v>713</v>
      </c>
      <c r="K2006">
        <v>10130</v>
      </c>
    </row>
    <row r="2007" spans="1:11">
      <c r="A2007">
        <v>70005</v>
      </c>
      <c r="B2007" s="46" t="str">
        <f t="shared" si="65"/>
        <v>BP.VM.00042-10130</v>
      </c>
      <c r="C2007">
        <f t="shared" si="64"/>
        <v>0</v>
      </c>
      <c r="D2007">
        <v>70005</v>
      </c>
      <c r="E2007">
        <f>_xlfn.XLOOKUP(J2007,macros!Y:Y,macros!R:R)</f>
        <v>180.75</v>
      </c>
      <c r="H2007">
        <f>_xlfn.XLOOKUP(J2007,macros!Y:Y,macros!K:K)</f>
        <v>0</v>
      </c>
      <c r="J2007" s="636" t="s">
        <v>714</v>
      </c>
      <c r="K2007">
        <v>10130</v>
      </c>
    </row>
    <row r="2008" spans="1:11">
      <c r="A2008">
        <v>70005</v>
      </c>
      <c r="B2008" s="46" t="str">
        <f t="shared" si="65"/>
        <v>BP.VM.00043-10130</v>
      </c>
      <c r="C2008">
        <f t="shared" si="64"/>
        <v>0</v>
      </c>
      <c r="D2008">
        <v>70005</v>
      </c>
      <c r="E2008">
        <f>_xlfn.XLOOKUP(J2008,macros!Y:Y,macros!R:R)</f>
        <v>190.25</v>
      </c>
      <c r="H2008">
        <f>_xlfn.XLOOKUP(J2008,macros!Y:Y,macros!K:K)</f>
        <v>0</v>
      </c>
      <c r="J2008" s="636" t="s">
        <v>715</v>
      </c>
      <c r="K2008">
        <v>10130</v>
      </c>
    </row>
    <row r="2009" spans="1:11">
      <c r="A2009">
        <v>70005</v>
      </c>
      <c r="B2009" s="46" t="str">
        <f t="shared" si="65"/>
        <v>BP.VM.00044-10130</v>
      </c>
      <c r="C2009">
        <f t="shared" si="64"/>
        <v>0</v>
      </c>
      <c r="D2009">
        <v>70005</v>
      </c>
      <c r="E2009">
        <f>_xlfn.XLOOKUP(J2009,macros!Y:Y,macros!R:R)</f>
        <v>200.75</v>
      </c>
      <c r="H2009">
        <f>_xlfn.XLOOKUP(J2009,macros!Y:Y,macros!K:K)</f>
        <v>0</v>
      </c>
      <c r="J2009" s="636" t="s">
        <v>716</v>
      </c>
      <c r="K2009">
        <v>10130</v>
      </c>
    </row>
    <row r="2010" spans="1:11">
      <c r="A2010">
        <v>70005</v>
      </c>
      <c r="B2010" s="46" t="str">
        <f t="shared" si="65"/>
        <v>BP.VM.00045-10089</v>
      </c>
      <c r="C2010">
        <f t="shared" si="64"/>
        <v>0</v>
      </c>
      <c r="D2010">
        <v>70005</v>
      </c>
      <c r="E2010">
        <f>_xlfn.XLOOKUP(J2010,macros!Y:Y,macros!R:R)</f>
        <v>192.25</v>
      </c>
      <c r="H2010">
        <f>_xlfn.XLOOKUP(J2010,macros!Y:Y,macros!K:K)</f>
        <v>0</v>
      </c>
      <c r="J2010" s="636" t="s">
        <v>625</v>
      </c>
      <c r="K2010">
        <v>10089</v>
      </c>
    </row>
    <row r="2011" spans="1:11">
      <c r="A2011">
        <v>70005</v>
      </c>
      <c r="B2011" s="46" t="str">
        <f t="shared" si="65"/>
        <v>BP.VM.00046-10089</v>
      </c>
      <c r="C2011">
        <f t="shared" si="64"/>
        <v>0</v>
      </c>
      <c r="D2011">
        <v>70005</v>
      </c>
      <c r="E2011">
        <f>_xlfn.XLOOKUP(J2011,macros!Y:Y,macros!R:R)</f>
        <v>195.5</v>
      </c>
      <c r="H2011">
        <f>_xlfn.XLOOKUP(J2011,macros!Y:Y,macros!K:K)</f>
        <v>0</v>
      </c>
      <c r="J2011" s="636" t="s">
        <v>627</v>
      </c>
      <c r="K2011">
        <v>10089</v>
      </c>
    </row>
    <row r="2012" spans="1:11">
      <c r="A2012">
        <v>70005</v>
      </c>
      <c r="B2012" s="46" t="str">
        <f t="shared" si="65"/>
        <v>BP.VM.00047-10089</v>
      </c>
      <c r="C2012">
        <f t="shared" si="64"/>
        <v>0</v>
      </c>
      <c r="D2012">
        <v>70005</v>
      </c>
      <c r="E2012">
        <f>_xlfn.XLOOKUP(J2012,macros!Y:Y,macros!R:R)</f>
        <v>131.25</v>
      </c>
      <c r="H2012">
        <f>_xlfn.XLOOKUP(J2012,macros!Y:Y,macros!K:K)</f>
        <v>0</v>
      </c>
      <c r="J2012" s="636" t="s">
        <v>629</v>
      </c>
      <c r="K2012">
        <v>10089</v>
      </c>
    </row>
    <row r="2013" spans="1:11">
      <c r="A2013">
        <v>70005</v>
      </c>
      <c r="B2013" s="46" t="str">
        <f t="shared" si="65"/>
        <v>BP.VM.00048-10089</v>
      </c>
      <c r="C2013">
        <f t="shared" si="64"/>
        <v>0</v>
      </c>
      <c r="D2013">
        <v>70005</v>
      </c>
      <c r="E2013">
        <f>_xlfn.XLOOKUP(J2013,macros!Y:Y,macros!R:R)</f>
        <v>129.25</v>
      </c>
      <c r="H2013">
        <f>_xlfn.XLOOKUP(J2013,macros!Y:Y,macros!K:K)</f>
        <v>0</v>
      </c>
      <c r="J2013" s="636" t="s">
        <v>631</v>
      </c>
      <c r="K2013">
        <v>10089</v>
      </c>
    </row>
    <row r="2014" spans="1:11">
      <c r="A2014">
        <v>70005</v>
      </c>
      <c r="B2014" s="46" t="str">
        <f t="shared" si="65"/>
        <v>BP.VM.00049-10089</v>
      </c>
      <c r="C2014">
        <f t="shared" si="64"/>
        <v>0</v>
      </c>
      <c r="D2014">
        <v>70005</v>
      </c>
      <c r="E2014">
        <f>_xlfn.XLOOKUP(J2014,macros!Y:Y,macros!R:R)</f>
        <v>131.25</v>
      </c>
      <c r="H2014">
        <f>_xlfn.XLOOKUP(J2014,macros!Y:Y,macros!K:K)</f>
        <v>0</v>
      </c>
      <c r="J2014" s="636" t="s">
        <v>633</v>
      </c>
      <c r="K2014">
        <v>10089</v>
      </c>
    </row>
    <row r="2015" spans="1:11">
      <c r="A2015">
        <v>70005</v>
      </c>
      <c r="B2015" s="46" t="str">
        <f t="shared" si="65"/>
        <v>BP.VM.00050-10089</v>
      </c>
      <c r="C2015">
        <f t="shared" si="64"/>
        <v>0</v>
      </c>
      <c r="D2015">
        <v>70005</v>
      </c>
      <c r="E2015">
        <f>_xlfn.XLOOKUP(J2015,macros!Y:Y,macros!R:R)</f>
        <v>129.25</v>
      </c>
      <c r="H2015">
        <f>_xlfn.XLOOKUP(J2015,macros!Y:Y,macros!K:K)</f>
        <v>0</v>
      </c>
      <c r="J2015" s="636" t="s">
        <v>635</v>
      </c>
      <c r="K2015">
        <v>10089</v>
      </c>
    </row>
    <row r="2016" spans="1:11">
      <c r="A2016">
        <v>70005</v>
      </c>
      <c r="B2016" s="46" t="str">
        <f t="shared" si="65"/>
        <v>BP.VM.00051-10089</v>
      </c>
      <c r="C2016">
        <f t="shared" si="64"/>
        <v>0</v>
      </c>
      <c r="D2016">
        <v>70005</v>
      </c>
      <c r="E2016">
        <f>_xlfn.XLOOKUP(J2016,macros!Y:Y,macros!R:R)</f>
        <v>123</v>
      </c>
      <c r="H2016">
        <f>_xlfn.XLOOKUP(J2016,macros!Y:Y,macros!K:K)</f>
        <v>0</v>
      </c>
      <c r="J2016" s="636" t="s">
        <v>637</v>
      </c>
      <c r="K2016">
        <v>10089</v>
      </c>
    </row>
    <row r="2017" spans="1:11">
      <c r="A2017">
        <v>70005</v>
      </c>
      <c r="B2017" s="46" t="str">
        <f t="shared" si="65"/>
        <v>BP.VM.00052-10089</v>
      </c>
      <c r="C2017">
        <f t="shared" si="64"/>
        <v>0</v>
      </c>
      <c r="D2017">
        <v>70005</v>
      </c>
      <c r="E2017">
        <f>_xlfn.XLOOKUP(J2017,macros!Y:Y,macros!R:R)</f>
        <v>131.25</v>
      </c>
      <c r="H2017">
        <f>_xlfn.XLOOKUP(J2017,macros!Y:Y,macros!K:K)</f>
        <v>0</v>
      </c>
      <c r="J2017" s="636" t="s">
        <v>639</v>
      </c>
      <c r="K2017">
        <v>10089</v>
      </c>
    </row>
    <row r="2018" spans="1:11">
      <c r="A2018">
        <v>70005</v>
      </c>
      <c r="B2018" s="46" t="str">
        <f t="shared" si="65"/>
        <v>BP.VM.00053-10130</v>
      </c>
      <c r="C2018">
        <f t="shared" si="64"/>
        <v>0</v>
      </c>
      <c r="D2018">
        <v>70005</v>
      </c>
      <c r="E2018">
        <f>_xlfn.XLOOKUP(J2018,macros!Y:Y,macros!R:R)</f>
        <v>261.5</v>
      </c>
      <c r="H2018">
        <f>_xlfn.XLOOKUP(J2018,macros!Y:Y,macros!K:K)</f>
        <v>0</v>
      </c>
      <c r="J2018" s="636" t="s">
        <v>641</v>
      </c>
      <c r="K2018">
        <v>10130</v>
      </c>
    </row>
    <row r="2019" spans="1:11">
      <c r="A2019">
        <v>70005</v>
      </c>
      <c r="B2019" s="46" t="str">
        <f t="shared" si="65"/>
        <v>BP.VM.00054-10130</v>
      </c>
      <c r="C2019">
        <f t="shared" si="64"/>
        <v>0</v>
      </c>
      <c r="D2019">
        <v>70005</v>
      </c>
      <c r="E2019">
        <f>_xlfn.XLOOKUP(J2019,macros!Y:Y,macros!R:R)</f>
        <v>265.75</v>
      </c>
      <c r="H2019">
        <f>_xlfn.XLOOKUP(J2019,macros!Y:Y,macros!K:K)</f>
        <v>0</v>
      </c>
      <c r="J2019" s="636" t="s">
        <v>642</v>
      </c>
      <c r="K2019">
        <v>10130</v>
      </c>
    </row>
    <row r="2020" spans="1:11">
      <c r="A2020">
        <v>70005</v>
      </c>
      <c r="B2020" s="46" t="str">
        <f t="shared" si="65"/>
        <v>BP.VM.00055-10130</v>
      </c>
      <c r="C2020">
        <f t="shared" si="64"/>
        <v>0</v>
      </c>
      <c r="D2020">
        <v>70005</v>
      </c>
      <c r="E2020">
        <f>_xlfn.XLOOKUP(J2020,macros!Y:Y,macros!R:R)</f>
        <v>165</v>
      </c>
      <c r="H2020">
        <f>_xlfn.XLOOKUP(J2020,macros!Y:Y,macros!K:K)</f>
        <v>0</v>
      </c>
      <c r="J2020" s="636" t="s">
        <v>643</v>
      </c>
      <c r="K2020">
        <v>10130</v>
      </c>
    </row>
    <row r="2021" spans="1:11">
      <c r="A2021">
        <v>70005</v>
      </c>
      <c r="B2021" s="46" t="str">
        <f t="shared" si="65"/>
        <v>BP.VM.00056-10130</v>
      </c>
      <c r="C2021">
        <f t="shared" si="64"/>
        <v>0</v>
      </c>
      <c r="D2021">
        <v>70005</v>
      </c>
      <c r="E2021">
        <f>_xlfn.XLOOKUP(J2021,macros!Y:Y,macros!R:R)</f>
        <v>160.75</v>
      </c>
      <c r="H2021">
        <f>_xlfn.XLOOKUP(J2021,macros!Y:Y,macros!K:K)</f>
        <v>0</v>
      </c>
      <c r="J2021" s="636" t="s">
        <v>644</v>
      </c>
      <c r="K2021">
        <v>10130</v>
      </c>
    </row>
    <row r="2022" spans="1:11">
      <c r="A2022">
        <v>70005</v>
      </c>
      <c r="B2022" s="46" t="str">
        <f t="shared" si="65"/>
        <v>BP.VM.00057-10130</v>
      </c>
      <c r="C2022">
        <f t="shared" si="64"/>
        <v>0</v>
      </c>
      <c r="D2022">
        <v>70005</v>
      </c>
      <c r="E2022">
        <f>_xlfn.XLOOKUP(J2022,macros!Y:Y,macros!R:R)</f>
        <v>164</v>
      </c>
      <c r="H2022">
        <f>_xlfn.XLOOKUP(J2022,macros!Y:Y,macros!K:K)</f>
        <v>0</v>
      </c>
      <c r="J2022" s="636" t="s">
        <v>645</v>
      </c>
      <c r="K2022">
        <v>10130</v>
      </c>
    </row>
    <row r="2023" spans="1:11">
      <c r="A2023">
        <v>70005</v>
      </c>
      <c r="B2023" s="46" t="str">
        <f t="shared" si="65"/>
        <v>BP.VM.00058-10130</v>
      </c>
      <c r="C2023">
        <f t="shared" si="64"/>
        <v>0</v>
      </c>
      <c r="D2023">
        <v>70005</v>
      </c>
      <c r="E2023">
        <f>_xlfn.XLOOKUP(J2023,macros!Y:Y,macros!R:R)</f>
        <v>159.75</v>
      </c>
      <c r="H2023">
        <f>_xlfn.XLOOKUP(J2023,macros!Y:Y,macros!K:K)</f>
        <v>0</v>
      </c>
      <c r="J2023" s="636" t="s">
        <v>646</v>
      </c>
      <c r="K2023">
        <v>10130</v>
      </c>
    </row>
    <row r="2024" spans="1:11">
      <c r="A2024">
        <v>70005</v>
      </c>
      <c r="B2024" s="46" t="str">
        <f t="shared" si="65"/>
        <v>BP.VM.00059-10130</v>
      </c>
      <c r="C2024">
        <f t="shared" si="64"/>
        <v>0</v>
      </c>
      <c r="D2024">
        <v>70005</v>
      </c>
      <c r="E2024">
        <f>_xlfn.XLOOKUP(J2024,macros!Y:Y,macros!R:R)</f>
        <v>150.25</v>
      </c>
      <c r="H2024">
        <f>_xlfn.XLOOKUP(J2024,macros!Y:Y,macros!K:K)</f>
        <v>0</v>
      </c>
      <c r="J2024" s="636" t="s">
        <v>647</v>
      </c>
      <c r="K2024">
        <v>10130</v>
      </c>
    </row>
    <row r="2025" spans="1:11">
      <c r="A2025">
        <v>70005</v>
      </c>
      <c r="B2025" s="46" t="str">
        <f t="shared" si="65"/>
        <v>BP.VM.00060-10130</v>
      </c>
      <c r="C2025">
        <f t="shared" si="64"/>
        <v>0</v>
      </c>
      <c r="D2025">
        <v>70005</v>
      </c>
      <c r="E2025">
        <f>_xlfn.XLOOKUP(J2025,macros!Y:Y,macros!R:R)</f>
        <v>165</v>
      </c>
      <c r="H2025">
        <f>_xlfn.XLOOKUP(J2025,macros!Y:Y,macros!K:K)</f>
        <v>0</v>
      </c>
      <c r="J2025" s="636" t="s">
        <v>648</v>
      </c>
      <c r="K2025">
        <v>10130</v>
      </c>
    </row>
    <row r="2026" spans="1:11">
      <c r="A2026">
        <v>70005</v>
      </c>
      <c r="B2026" s="46" t="str">
        <f t="shared" si="65"/>
        <v>BP.VM.00061-10089</v>
      </c>
      <c r="C2026">
        <f t="shared" si="64"/>
        <v>0</v>
      </c>
      <c r="D2026">
        <v>70005</v>
      </c>
      <c r="E2026">
        <f>_xlfn.XLOOKUP(J2026,macros!Y:Y,macros!R:R)</f>
        <v>332</v>
      </c>
      <c r="H2026">
        <f>_xlfn.XLOOKUP(J2026,macros!Y:Y,macros!K:K)</f>
        <v>0</v>
      </c>
      <c r="J2026" s="636" t="s">
        <v>507</v>
      </c>
      <c r="K2026">
        <v>10089</v>
      </c>
    </row>
    <row r="2027" spans="1:11">
      <c r="A2027">
        <v>70005</v>
      </c>
      <c r="B2027" s="46" t="str">
        <f t="shared" si="65"/>
        <v>BP.VM.00062-10089</v>
      </c>
      <c r="C2027">
        <f t="shared" si="64"/>
        <v>0</v>
      </c>
      <c r="D2027">
        <v>70005</v>
      </c>
      <c r="E2027">
        <f>_xlfn.XLOOKUP(J2027,macros!Y:Y,macros!R:R)</f>
        <v>266.75</v>
      </c>
      <c r="H2027">
        <f>_xlfn.XLOOKUP(J2027,macros!Y:Y,macros!K:K)</f>
        <v>0</v>
      </c>
      <c r="J2027" s="636" t="s">
        <v>510</v>
      </c>
      <c r="K2027">
        <v>10089</v>
      </c>
    </row>
    <row r="2028" spans="1:11">
      <c r="A2028">
        <v>70005</v>
      </c>
      <c r="B2028" s="46" t="str">
        <f t="shared" si="65"/>
        <v>BP.VM.00063-10089</v>
      </c>
      <c r="C2028">
        <f t="shared" si="64"/>
        <v>0</v>
      </c>
      <c r="D2028">
        <v>70005</v>
      </c>
      <c r="E2028">
        <f>_xlfn.XLOOKUP(J2028,macros!Y:Y,macros!R:R)</f>
        <v>225.75</v>
      </c>
      <c r="H2028">
        <f>_xlfn.XLOOKUP(J2028,macros!Y:Y,macros!K:K)</f>
        <v>0</v>
      </c>
      <c r="J2028" s="636" t="s">
        <v>513</v>
      </c>
      <c r="K2028">
        <v>10089</v>
      </c>
    </row>
    <row r="2029" spans="1:11">
      <c r="A2029">
        <v>70005</v>
      </c>
      <c r="B2029" s="46" t="str">
        <f t="shared" si="65"/>
        <v>BP.VM.00064-10089</v>
      </c>
      <c r="C2029">
        <f t="shared" si="64"/>
        <v>0</v>
      </c>
      <c r="D2029">
        <v>70005</v>
      </c>
      <c r="E2029">
        <f>_xlfn.XLOOKUP(J2029,macros!Y:Y,macros!R:R)</f>
        <v>207</v>
      </c>
      <c r="H2029">
        <f>_xlfn.XLOOKUP(J2029,macros!Y:Y,macros!K:K)</f>
        <v>0</v>
      </c>
      <c r="J2029" s="636" t="s">
        <v>516</v>
      </c>
      <c r="K2029">
        <v>10089</v>
      </c>
    </row>
    <row r="2030" spans="1:11">
      <c r="A2030">
        <v>70005</v>
      </c>
      <c r="B2030" s="46" t="str">
        <f t="shared" si="65"/>
        <v>BP.VM.00065-10089</v>
      </c>
      <c r="C2030">
        <f t="shared" si="64"/>
        <v>0</v>
      </c>
      <c r="D2030">
        <v>70005</v>
      </c>
      <c r="E2030">
        <f>_xlfn.XLOOKUP(J2030,macros!Y:Y,macros!R:R)</f>
        <v>266.75</v>
      </c>
      <c r="H2030">
        <f>_xlfn.XLOOKUP(J2030,macros!Y:Y,macros!K:K)</f>
        <v>0</v>
      </c>
      <c r="J2030" s="636" t="s">
        <v>519</v>
      </c>
      <c r="K2030">
        <v>10089</v>
      </c>
    </row>
    <row r="2031" spans="1:11">
      <c r="A2031">
        <v>70005</v>
      </c>
      <c r="B2031" s="46" t="str">
        <f t="shared" si="65"/>
        <v>BP.VM.00066-10089</v>
      </c>
      <c r="C2031">
        <f t="shared" si="64"/>
        <v>0</v>
      </c>
      <c r="D2031">
        <v>70005</v>
      </c>
      <c r="E2031">
        <f>_xlfn.XLOOKUP(J2031,macros!Y:Y,macros!R:R)</f>
        <v>174.5</v>
      </c>
      <c r="H2031">
        <f>_xlfn.XLOOKUP(J2031,macros!Y:Y,macros!K:K)</f>
        <v>0</v>
      </c>
      <c r="J2031" s="636" t="s">
        <v>522</v>
      </c>
      <c r="K2031">
        <v>10089</v>
      </c>
    </row>
    <row r="2032" spans="1:11">
      <c r="A2032">
        <v>70005</v>
      </c>
      <c r="B2032" s="46" t="str">
        <f t="shared" si="65"/>
        <v>BP.VM.00067-10089</v>
      </c>
      <c r="C2032">
        <f t="shared" si="64"/>
        <v>0</v>
      </c>
      <c r="D2032">
        <v>70005</v>
      </c>
      <c r="E2032">
        <f>_xlfn.XLOOKUP(J2032,macros!Y:Y,macros!R:R)</f>
        <v>281.5</v>
      </c>
      <c r="H2032">
        <f>_xlfn.XLOOKUP(J2032,macros!Y:Y,macros!K:K)</f>
        <v>0</v>
      </c>
      <c r="J2032" s="636" t="s">
        <v>525</v>
      </c>
      <c r="K2032">
        <v>10089</v>
      </c>
    </row>
    <row r="2033" spans="1:11">
      <c r="A2033">
        <v>70005</v>
      </c>
      <c r="B2033" s="46" t="str">
        <f t="shared" si="65"/>
        <v>BP.VM.00068-10089</v>
      </c>
      <c r="C2033">
        <f t="shared" si="64"/>
        <v>0</v>
      </c>
      <c r="D2033">
        <v>70005</v>
      </c>
      <c r="E2033">
        <f>_xlfn.XLOOKUP(J2033,macros!Y:Y,macros!R:R)</f>
        <v>212.25</v>
      </c>
      <c r="H2033">
        <f>_xlfn.XLOOKUP(J2033,macros!Y:Y,macros!K:K)</f>
        <v>0</v>
      </c>
      <c r="J2033" s="636" t="s">
        <v>528</v>
      </c>
      <c r="K2033">
        <v>10089</v>
      </c>
    </row>
    <row r="2034" spans="1:11">
      <c r="A2034">
        <v>70005</v>
      </c>
      <c r="B2034" s="46" t="str">
        <f t="shared" si="65"/>
        <v>BP.VM.00069-10089</v>
      </c>
      <c r="C2034">
        <f t="shared" si="64"/>
        <v>0</v>
      </c>
      <c r="D2034">
        <v>70005</v>
      </c>
      <c r="E2034">
        <f>_xlfn.XLOOKUP(J2034,macros!Y:Y,macros!R:R)</f>
        <v>244.75</v>
      </c>
      <c r="H2034">
        <f>_xlfn.XLOOKUP(J2034,macros!Y:Y,macros!K:K)</f>
        <v>0</v>
      </c>
      <c r="J2034" s="636" t="s">
        <v>531</v>
      </c>
      <c r="K2034">
        <v>10089</v>
      </c>
    </row>
    <row r="2035" spans="1:11">
      <c r="A2035">
        <v>70005</v>
      </c>
      <c r="B2035" s="46" t="str">
        <f t="shared" si="65"/>
        <v>BP.VM.00070-10089</v>
      </c>
      <c r="C2035">
        <f t="shared" si="64"/>
        <v>0</v>
      </c>
      <c r="D2035">
        <v>70005</v>
      </c>
      <c r="E2035">
        <f>_xlfn.XLOOKUP(J2035,macros!Y:Y,macros!R:R)</f>
        <v>241.5</v>
      </c>
      <c r="H2035">
        <f>_xlfn.XLOOKUP(J2035,macros!Y:Y,macros!K:K)</f>
        <v>0</v>
      </c>
      <c r="J2035" s="636" t="s">
        <v>534</v>
      </c>
      <c r="K2035">
        <v>10089</v>
      </c>
    </row>
    <row r="2036" spans="1:11">
      <c r="A2036">
        <v>70005</v>
      </c>
      <c r="B2036" s="46" t="str">
        <f t="shared" si="65"/>
        <v>BP.VM.00071-10089</v>
      </c>
      <c r="C2036">
        <f t="shared" si="64"/>
        <v>0</v>
      </c>
      <c r="D2036">
        <v>70005</v>
      </c>
      <c r="E2036">
        <f>_xlfn.XLOOKUP(J2036,macros!Y:Y,macros!R:R)</f>
        <v>186</v>
      </c>
      <c r="H2036">
        <f>_xlfn.XLOOKUP(J2036,macros!Y:Y,macros!K:K)</f>
        <v>0</v>
      </c>
      <c r="J2036" s="636" t="s">
        <v>537</v>
      </c>
      <c r="K2036">
        <v>10089</v>
      </c>
    </row>
    <row r="2037" spans="1:11">
      <c r="A2037">
        <v>70005</v>
      </c>
      <c r="B2037" s="46" t="str">
        <f t="shared" si="65"/>
        <v>BP.VM.00072-10089</v>
      </c>
      <c r="C2037">
        <f t="shared" si="64"/>
        <v>0</v>
      </c>
      <c r="D2037">
        <v>70005</v>
      </c>
      <c r="E2037">
        <f>_xlfn.XLOOKUP(J2037,macros!Y:Y,macros!R:R)</f>
        <v>162.75</v>
      </c>
      <c r="H2037">
        <f>_xlfn.XLOOKUP(J2037,macros!Y:Y,macros!K:K)</f>
        <v>0</v>
      </c>
      <c r="J2037" s="636" t="s">
        <v>540</v>
      </c>
      <c r="K2037">
        <v>10089</v>
      </c>
    </row>
    <row r="2038" spans="1:11">
      <c r="A2038">
        <v>70005</v>
      </c>
      <c r="B2038" s="46" t="str">
        <f t="shared" si="65"/>
        <v>BP.VM.00073-10089</v>
      </c>
      <c r="C2038">
        <f t="shared" si="64"/>
        <v>0</v>
      </c>
      <c r="D2038">
        <v>70005</v>
      </c>
      <c r="E2038">
        <f>_xlfn.XLOOKUP(J2038,macros!Y:Y,macros!R:R)</f>
        <v>157.5</v>
      </c>
      <c r="H2038">
        <f>_xlfn.XLOOKUP(J2038,macros!Y:Y,macros!K:K)</f>
        <v>0</v>
      </c>
      <c r="J2038" s="636" t="s">
        <v>543</v>
      </c>
      <c r="K2038">
        <v>10089</v>
      </c>
    </row>
    <row r="2039" spans="1:11">
      <c r="A2039">
        <v>70005</v>
      </c>
      <c r="B2039" s="46" t="str">
        <f t="shared" si="65"/>
        <v>BP.VM.00074-10089</v>
      </c>
      <c r="C2039">
        <f t="shared" si="64"/>
        <v>0</v>
      </c>
      <c r="D2039">
        <v>70005</v>
      </c>
      <c r="E2039">
        <f>_xlfn.XLOOKUP(J2039,macros!Y:Y,macros!R:R)</f>
        <v>283.5</v>
      </c>
      <c r="H2039">
        <f>_xlfn.XLOOKUP(J2039,macros!Y:Y,macros!K:K)</f>
        <v>0</v>
      </c>
      <c r="J2039" s="636" t="s">
        <v>546</v>
      </c>
      <c r="K2039">
        <v>10089</v>
      </c>
    </row>
    <row r="2040" spans="1:11">
      <c r="A2040">
        <v>70005</v>
      </c>
      <c r="B2040" s="46" t="str">
        <f t="shared" si="65"/>
        <v>BP.VM.00075-10089</v>
      </c>
      <c r="C2040">
        <f t="shared" si="64"/>
        <v>0</v>
      </c>
      <c r="D2040">
        <v>70005</v>
      </c>
      <c r="E2040">
        <f>_xlfn.XLOOKUP(J2040,macros!Y:Y,macros!R:R)</f>
        <v>244.75</v>
      </c>
      <c r="H2040">
        <f>_xlfn.XLOOKUP(J2040,macros!Y:Y,macros!K:K)</f>
        <v>0</v>
      </c>
      <c r="J2040" s="636" t="s">
        <v>549</v>
      </c>
      <c r="K2040">
        <v>10089</v>
      </c>
    </row>
    <row r="2041" spans="1:11">
      <c r="A2041">
        <v>70005</v>
      </c>
      <c r="B2041" s="46" t="str">
        <f t="shared" si="65"/>
        <v>BP.VM.00076-10089</v>
      </c>
      <c r="C2041">
        <f t="shared" si="64"/>
        <v>0</v>
      </c>
      <c r="D2041">
        <v>70005</v>
      </c>
      <c r="E2041">
        <f>_xlfn.XLOOKUP(J2041,macros!Y:Y,macros!R:R)</f>
        <v>248</v>
      </c>
      <c r="H2041">
        <f>_xlfn.XLOOKUP(J2041,macros!Y:Y,macros!K:K)</f>
        <v>0</v>
      </c>
      <c r="J2041" s="636" t="s">
        <v>552</v>
      </c>
      <c r="K2041">
        <v>10089</v>
      </c>
    </row>
    <row r="2042" spans="1:11">
      <c r="A2042">
        <v>70005</v>
      </c>
      <c r="B2042" s="46" t="str">
        <f t="shared" si="65"/>
        <v>BP.VM.00077-10089</v>
      </c>
      <c r="C2042">
        <f t="shared" si="64"/>
        <v>0</v>
      </c>
      <c r="D2042">
        <v>70005</v>
      </c>
      <c r="E2042">
        <f>_xlfn.XLOOKUP(J2042,macros!Y:Y,macros!R:R)</f>
        <v>230</v>
      </c>
      <c r="H2042">
        <f>_xlfn.XLOOKUP(J2042,macros!Y:Y,macros!K:K)</f>
        <v>0</v>
      </c>
      <c r="J2042" s="636" t="s">
        <v>555</v>
      </c>
      <c r="K2042">
        <v>10089</v>
      </c>
    </row>
    <row r="2043" spans="1:11">
      <c r="A2043">
        <v>70005</v>
      </c>
      <c r="B2043" s="46" t="str">
        <f t="shared" si="65"/>
        <v>BP.VM.00079-10089</v>
      </c>
      <c r="C2043">
        <f t="shared" si="64"/>
        <v>0</v>
      </c>
      <c r="D2043">
        <v>70005</v>
      </c>
      <c r="E2043">
        <f>_xlfn.XLOOKUP(J2043,macros!Y:Y,macros!R:R)</f>
        <v>199.5</v>
      </c>
      <c r="H2043">
        <f>_xlfn.XLOOKUP(J2043,macros!Y:Y,macros!K:K)</f>
        <v>0</v>
      </c>
      <c r="J2043" s="636" t="s">
        <v>557</v>
      </c>
      <c r="K2043">
        <v>10089</v>
      </c>
    </row>
    <row r="2044" spans="1:11">
      <c r="A2044">
        <v>70005</v>
      </c>
      <c r="B2044" s="46" t="str">
        <f t="shared" si="65"/>
        <v>BP.VM.00080-10089</v>
      </c>
      <c r="C2044">
        <f t="shared" si="64"/>
        <v>0</v>
      </c>
      <c r="D2044">
        <v>70005</v>
      </c>
      <c r="E2044">
        <f>_xlfn.XLOOKUP(J2044,macros!Y:Y,macros!R:R)</f>
        <v>161.75</v>
      </c>
      <c r="H2044">
        <f>_xlfn.XLOOKUP(J2044,macros!Y:Y,macros!K:K)</f>
        <v>0</v>
      </c>
      <c r="J2044" s="636" t="s">
        <v>560</v>
      </c>
      <c r="K2044">
        <v>10089</v>
      </c>
    </row>
    <row r="2045" spans="1:11">
      <c r="A2045">
        <v>70005</v>
      </c>
      <c r="B2045" s="46" t="str">
        <f t="shared" si="65"/>
        <v>BP.VM.00081-10089</v>
      </c>
      <c r="C2045">
        <f t="shared" si="64"/>
        <v>0</v>
      </c>
      <c r="D2045">
        <v>70005</v>
      </c>
      <c r="E2045">
        <f>_xlfn.XLOOKUP(J2045,macros!Y:Y,macros!R:R)</f>
        <v>154.5</v>
      </c>
      <c r="H2045">
        <f>_xlfn.XLOOKUP(J2045,macros!Y:Y,macros!K:K)</f>
        <v>0</v>
      </c>
      <c r="J2045" s="636" t="s">
        <v>563</v>
      </c>
      <c r="K2045">
        <v>10089</v>
      </c>
    </row>
    <row r="2046" spans="1:11">
      <c r="A2046">
        <v>70005</v>
      </c>
      <c r="B2046" s="46" t="str">
        <f t="shared" si="65"/>
        <v>BP.VM.00082-10089</v>
      </c>
      <c r="C2046">
        <f t="shared" si="64"/>
        <v>0</v>
      </c>
      <c r="D2046">
        <v>70005</v>
      </c>
      <c r="E2046">
        <f>_xlfn.XLOOKUP(J2046,macros!Y:Y,macros!R:R)</f>
        <v>160.75</v>
      </c>
      <c r="H2046">
        <f>_xlfn.XLOOKUP(J2046,macros!Y:Y,macros!K:K)</f>
        <v>0</v>
      </c>
      <c r="J2046" s="636" t="s">
        <v>566</v>
      </c>
      <c r="K2046">
        <v>10089</v>
      </c>
    </row>
    <row r="2047" spans="1:11">
      <c r="A2047">
        <v>70005</v>
      </c>
      <c r="B2047" s="46" t="str">
        <f t="shared" si="65"/>
        <v>BP.VM.00083-10089</v>
      </c>
      <c r="C2047">
        <f t="shared" si="64"/>
        <v>0</v>
      </c>
      <c r="D2047">
        <v>70005</v>
      </c>
      <c r="E2047">
        <f>_xlfn.XLOOKUP(J2047,macros!Y:Y,macros!R:R)</f>
        <v>155.5</v>
      </c>
      <c r="H2047">
        <f>_xlfn.XLOOKUP(J2047,macros!Y:Y,macros!K:K)</f>
        <v>0</v>
      </c>
      <c r="J2047" s="636" t="s">
        <v>568</v>
      </c>
      <c r="K2047">
        <v>10089</v>
      </c>
    </row>
    <row r="2048" spans="1:11">
      <c r="A2048">
        <v>70005</v>
      </c>
      <c r="B2048" s="46" t="str">
        <f t="shared" si="65"/>
        <v>BP.VM.00084-10089</v>
      </c>
      <c r="C2048">
        <f t="shared" si="64"/>
        <v>0</v>
      </c>
      <c r="D2048">
        <v>70005</v>
      </c>
      <c r="E2048">
        <f>_xlfn.XLOOKUP(J2048,macros!Y:Y,macros!R:R)</f>
        <v>149.25</v>
      </c>
      <c r="H2048">
        <f>_xlfn.XLOOKUP(J2048,macros!Y:Y,macros!K:K)</f>
        <v>0</v>
      </c>
      <c r="J2048" s="636" t="s">
        <v>571</v>
      </c>
      <c r="K2048">
        <v>10089</v>
      </c>
    </row>
    <row r="2049" spans="1:11">
      <c r="A2049">
        <v>70005</v>
      </c>
      <c r="B2049" s="46" t="str">
        <f t="shared" si="65"/>
        <v>BP.VM.00085-10089</v>
      </c>
      <c r="C2049">
        <f t="shared" si="64"/>
        <v>0</v>
      </c>
      <c r="D2049">
        <v>70005</v>
      </c>
      <c r="E2049">
        <f>_xlfn.XLOOKUP(J2049,macros!Y:Y,macros!R:R)</f>
        <v>151.25</v>
      </c>
      <c r="H2049">
        <f>_xlfn.XLOOKUP(J2049,macros!Y:Y,macros!K:K)</f>
        <v>0</v>
      </c>
      <c r="J2049" s="636" t="s">
        <v>573</v>
      </c>
      <c r="K2049">
        <v>10089</v>
      </c>
    </row>
    <row r="2050" spans="1:11">
      <c r="A2050">
        <v>70005</v>
      </c>
      <c r="B2050" s="46" t="str">
        <f t="shared" si="65"/>
        <v>BP.VM.00086-10089</v>
      </c>
      <c r="C2050">
        <f t="shared" ref="C2050:C2113" si="66">SUM(G2050:H2050)</f>
        <v>0</v>
      </c>
      <c r="D2050">
        <v>70005</v>
      </c>
      <c r="E2050">
        <f>_xlfn.XLOOKUP(J2050,macros!Y:Y,macros!R:R)</f>
        <v>133.5</v>
      </c>
      <c r="H2050">
        <f>_xlfn.XLOOKUP(J2050,macros!Y:Y,macros!K:K)</f>
        <v>0</v>
      </c>
      <c r="J2050" s="636" t="s">
        <v>575</v>
      </c>
      <c r="K2050">
        <v>10089</v>
      </c>
    </row>
    <row r="2051" spans="1:11">
      <c r="A2051">
        <v>70005</v>
      </c>
      <c r="B2051" s="46" t="str">
        <f t="shared" si="65"/>
        <v>BP.VM.00087-10089</v>
      </c>
      <c r="C2051">
        <f t="shared" si="66"/>
        <v>0</v>
      </c>
      <c r="D2051">
        <v>70005</v>
      </c>
      <c r="E2051">
        <f>_xlfn.XLOOKUP(J2051,macros!Y:Y,macros!R:R)</f>
        <v>125</v>
      </c>
      <c r="H2051">
        <f>_xlfn.XLOOKUP(J2051,macros!Y:Y,macros!K:K)</f>
        <v>0</v>
      </c>
      <c r="J2051" s="636" t="s">
        <v>578</v>
      </c>
      <c r="K2051">
        <v>10089</v>
      </c>
    </row>
    <row r="2052" spans="1:11">
      <c r="A2052">
        <v>70005</v>
      </c>
      <c r="B2052" s="46" t="str">
        <f t="shared" si="65"/>
        <v>BP.VM.00088-10089</v>
      </c>
      <c r="C2052">
        <f t="shared" si="66"/>
        <v>0</v>
      </c>
      <c r="D2052">
        <v>70005</v>
      </c>
      <c r="E2052">
        <f>_xlfn.XLOOKUP(J2052,macros!Y:Y,macros!R:R)</f>
        <v>126</v>
      </c>
      <c r="H2052">
        <f>_xlfn.XLOOKUP(J2052,macros!Y:Y,macros!K:K)</f>
        <v>0</v>
      </c>
      <c r="J2052" s="636" t="s">
        <v>581</v>
      </c>
      <c r="K2052">
        <v>10089</v>
      </c>
    </row>
    <row r="2053" spans="1:11">
      <c r="A2053">
        <v>70005</v>
      </c>
      <c r="B2053" s="46" t="str">
        <f t="shared" si="65"/>
        <v>BP.VM.00089-10089</v>
      </c>
      <c r="C2053">
        <f t="shared" si="66"/>
        <v>0</v>
      </c>
      <c r="D2053">
        <v>70005</v>
      </c>
      <c r="E2053">
        <f>_xlfn.XLOOKUP(J2053,macros!Y:Y,macros!R:R)</f>
        <v>162.75</v>
      </c>
      <c r="H2053">
        <f>_xlfn.XLOOKUP(J2053,macros!Y:Y,macros!K:K)</f>
        <v>0</v>
      </c>
      <c r="J2053" s="636" t="s">
        <v>583</v>
      </c>
      <c r="K2053">
        <v>10089</v>
      </c>
    </row>
    <row r="2054" spans="1:11">
      <c r="A2054">
        <v>70005</v>
      </c>
      <c r="B2054" s="46" t="str">
        <f t="shared" si="65"/>
        <v>BP.VM.00091-10089</v>
      </c>
      <c r="C2054">
        <f t="shared" si="66"/>
        <v>0</v>
      </c>
      <c r="D2054">
        <v>70005</v>
      </c>
      <c r="E2054">
        <f>_xlfn.XLOOKUP(J2054,macros!Y:Y,macros!R:R)</f>
        <v>167</v>
      </c>
      <c r="H2054">
        <f>_xlfn.XLOOKUP(J2054,macros!Y:Y,macros!K:K)</f>
        <v>0</v>
      </c>
      <c r="J2054" s="636" t="s">
        <v>586</v>
      </c>
      <c r="K2054">
        <v>10089</v>
      </c>
    </row>
    <row r="2055" spans="1:11">
      <c r="A2055">
        <v>70005</v>
      </c>
      <c r="B2055" s="46" t="str">
        <f t="shared" si="65"/>
        <v>BP.VM.00092-10130</v>
      </c>
      <c r="C2055">
        <f t="shared" si="66"/>
        <v>0</v>
      </c>
      <c r="D2055">
        <v>70005</v>
      </c>
      <c r="E2055">
        <f>_xlfn.XLOOKUP(J2055,macros!Y:Y,macros!R:R)</f>
        <v>472.5</v>
      </c>
      <c r="H2055">
        <f>_xlfn.XLOOKUP(J2055,macros!Y:Y,macros!K:K)</f>
        <v>0</v>
      </c>
      <c r="J2055" s="636" t="s">
        <v>589</v>
      </c>
      <c r="K2055">
        <v>10130</v>
      </c>
    </row>
    <row r="2056" spans="1:11">
      <c r="A2056">
        <v>70005</v>
      </c>
      <c r="B2056" s="46" t="str">
        <f t="shared" si="65"/>
        <v>BP.VM.00093-10130</v>
      </c>
      <c r="C2056">
        <f t="shared" si="66"/>
        <v>0</v>
      </c>
      <c r="D2056">
        <v>70005</v>
      </c>
      <c r="E2056">
        <f>_xlfn.XLOOKUP(J2056,macros!Y:Y,macros!R:R)</f>
        <v>364.5</v>
      </c>
      <c r="H2056">
        <f>_xlfn.XLOOKUP(J2056,macros!Y:Y,macros!K:K)</f>
        <v>0</v>
      </c>
      <c r="J2056" s="636" t="s">
        <v>590</v>
      </c>
      <c r="K2056">
        <v>10130</v>
      </c>
    </row>
    <row r="2057" spans="1:11">
      <c r="A2057">
        <v>70005</v>
      </c>
      <c r="B2057" s="46" t="str">
        <f t="shared" si="65"/>
        <v>BP.VM.00094-10130</v>
      </c>
      <c r="C2057">
        <f t="shared" si="66"/>
        <v>0</v>
      </c>
      <c r="D2057">
        <v>70005</v>
      </c>
      <c r="E2057">
        <f>_xlfn.XLOOKUP(J2057,macros!Y:Y,macros!R:R)</f>
        <v>296.25</v>
      </c>
      <c r="H2057">
        <f>_xlfn.XLOOKUP(J2057,macros!Y:Y,macros!K:K)</f>
        <v>0</v>
      </c>
      <c r="J2057" s="636" t="s">
        <v>591</v>
      </c>
      <c r="K2057">
        <v>10130</v>
      </c>
    </row>
    <row r="2058" spans="1:11">
      <c r="A2058">
        <v>70005</v>
      </c>
      <c r="B2058" s="46" t="str">
        <f t="shared" si="65"/>
        <v>BP.VM.00095-10130</v>
      </c>
      <c r="C2058">
        <f t="shared" si="66"/>
        <v>0</v>
      </c>
      <c r="D2058">
        <v>70005</v>
      </c>
      <c r="E2058">
        <f>_xlfn.XLOOKUP(J2058,macros!Y:Y,macros!R:R)</f>
        <v>262.5</v>
      </c>
      <c r="H2058">
        <f>_xlfn.XLOOKUP(J2058,macros!Y:Y,macros!K:K)</f>
        <v>0</v>
      </c>
      <c r="J2058" s="636" t="s">
        <v>592</v>
      </c>
      <c r="K2058">
        <v>10130</v>
      </c>
    </row>
    <row r="2059" spans="1:11">
      <c r="A2059">
        <v>70005</v>
      </c>
      <c r="B2059" s="46" t="str">
        <f t="shared" si="65"/>
        <v>BP.VM.00096-10130</v>
      </c>
      <c r="C2059">
        <f t="shared" si="66"/>
        <v>0</v>
      </c>
      <c r="D2059">
        <v>70005</v>
      </c>
      <c r="E2059">
        <f>_xlfn.XLOOKUP(J2059,macros!Y:Y,macros!R:R)</f>
        <v>364.5</v>
      </c>
      <c r="H2059">
        <f>_xlfn.XLOOKUP(J2059,macros!Y:Y,macros!K:K)</f>
        <v>0</v>
      </c>
      <c r="J2059" s="636" t="s">
        <v>593</v>
      </c>
      <c r="K2059">
        <v>10130</v>
      </c>
    </row>
    <row r="2060" spans="1:11">
      <c r="A2060">
        <v>70005</v>
      </c>
      <c r="B2060" s="46" t="str">
        <f t="shared" si="65"/>
        <v>BP.VM.00097-10130</v>
      </c>
      <c r="C2060">
        <f t="shared" si="66"/>
        <v>0</v>
      </c>
      <c r="D2060">
        <v>70005</v>
      </c>
      <c r="E2060">
        <f>_xlfn.XLOOKUP(J2060,macros!Y:Y,macros!R:R)</f>
        <v>212.25</v>
      </c>
      <c r="H2060">
        <f>_xlfn.XLOOKUP(J2060,macros!Y:Y,macros!K:K)</f>
        <v>0</v>
      </c>
      <c r="J2060" s="636" t="s">
        <v>594</v>
      </c>
      <c r="K2060">
        <v>10130</v>
      </c>
    </row>
    <row r="2061" spans="1:11">
      <c r="A2061">
        <v>70005</v>
      </c>
      <c r="B2061" s="46" t="str">
        <f t="shared" si="65"/>
        <v>BP.VM.00098-10130</v>
      </c>
      <c r="C2061">
        <f t="shared" si="66"/>
        <v>0</v>
      </c>
      <c r="D2061">
        <v>70005</v>
      </c>
      <c r="E2061">
        <f>_xlfn.XLOOKUP(J2061,macros!Y:Y,macros!R:R)</f>
        <v>385.5</v>
      </c>
      <c r="H2061">
        <f>_xlfn.XLOOKUP(J2061,macros!Y:Y,macros!K:K)</f>
        <v>0</v>
      </c>
      <c r="J2061" s="636" t="s">
        <v>595</v>
      </c>
      <c r="K2061">
        <v>10130</v>
      </c>
    </row>
    <row r="2062" spans="1:11">
      <c r="A2062">
        <v>70005</v>
      </c>
      <c r="B2062" s="46" t="str">
        <f t="shared" si="65"/>
        <v>BP.VM.00099-10130</v>
      </c>
      <c r="C2062">
        <f t="shared" si="66"/>
        <v>0</v>
      </c>
      <c r="D2062">
        <v>70005</v>
      </c>
      <c r="E2062">
        <f>_xlfn.XLOOKUP(J2062,macros!Y:Y,macros!R:R)</f>
        <v>280.5</v>
      </c>
      <c r="H2062">
        <f>_xlfn.XLOOKUP(J2062,macros!Y:Y,macros!K:K)</f>
        <v>0</v>
      </c>
      <c r="J2062" s="636" t="s">
        <v>596</v>
      </c>
      <c r="K2062">
        <v>10130</v>
      </c>
    </row>
    <row r="2063" spans="1:11">
      <c r="A2063">
        <v>70005</v>
      </c>
      <c r="B2063" s="46" t="str">
        <f t="shared" si="65"/>
        <v>BP.VM.00100-10130</v>
      </c>
      <c r="C2063">
        <f t="shared" si="66"/>
        <v>0</v>
      </c>
      <c r="D2063">
        <v>70005</v>
      </c>
      <c r="E2063">
        <f>_xlfn.XLOOKUP(J2063,macros!Y:Y,macros!R:R)</f>
        <v>322.5</v>
      </c>
      <c r="H2063">
        <f>_xlfn.XLOOKUP(J2063,macros!Y:Y,macros!K:K)</f>
        <v>0</v>
      </c>
      <c r="J2063" s="636" t="s">
        <v>597</v>
      </c>
      <c r="K2063">
        <v>10130</v>
      </c>
    </row>
    <row r="2064" spans="1:11">
      <c r="A2064">
        <v>70005</v>
      </c>
      <c r="B2064" s="46" t="str">
        <f t="shared" si="65"/>
        <v>BP.VM.00101-10130</v>
      </c>
      <c r="C2064">
        <f t="shared" si="66"/>
        <v>0</v>
      </c>
      <c r="D2064">
        <v>70005</v>
      </c>
      <c r="E2064">
        <f>_xlfn.XLOOKUP(J2064,macros!Y:Y,macros!R:R)</f>
        <v>315</v>
      </c>
      <c r="H2064">
        <f>_xlfn.XLOOKUP(J2064,macros!Y:Y,macros!K:K)</f>
        <v>0</v>
      </c>
      <c r="J2064" s="636" t="s">
        <v>598</v>
      </c>
      <c r="K2064">
        <v>10130</v>
      </c>
    </row>
    <row r="2065" spans="1:11">
      <c r="A2065">
        <v>70005</v>
      </c>
      <c r="B2065" s="46" t="str">
        <f t="shared" si="65"/>
        <v>BP.VM.00102-10130</v>
      </c>
      <c r="C2065">
        <f t="shared" si="66"/>
        <v>0</v>
      </c>
      <c r="D2065">
        <v>70005</v>
      </c>
      <c r="E2065">
        <f>_xlfn.XLOOKUP(J2065,macros!Y:Y,macros!R:R)</f>
        <v>229</v>
      </c>
      <c r="H2065">
        <f>_xlfn.XLOOKUP(J2065,macros!Y:Y,macros!K:K)</f>
        <v>0</v>
      </c>
      <c r="J2065" s="636" t="s">
        <v>599</v>
      </c>
      <c r="K2065">
        <v>10130</v>
      </c>
    </row>
    <row r="2066" spans="1:11">
      <c r="A2066">
        <v>70005</v>
      </c>
      <c r="B2066" s="46" t="str">
        <f t="shared" si="65"/>
        <v>BP.VM.00103-10130</v>
      </c>
      <c r="C2066">
        <f t="shared" si="66"/>
        <v>0</v>
      </c>
      <c r="D2066">
        <v>70005</v>
      </c>
      <c r="E2066">
        <f>_xlfn.XLOOKUP(J2066,macros!Y:Y,macros!R:R)</f>
        <v>204.75</v>
      </c>
      <c r="H2066">
        <f>_xlfn.XLOOKUP(J2066,macros!Y:Y,macros!K:K)</f>
        <v>0</v>
      </c>
      <c r="J2066" s="636" t="s">
        <v>600</v>
      </c>
      <c r="K2066">
        <v>10130</v>
      </c>
    </row>
    <row r="2067" spans="1:11">
      <c r="A2067">
        <v>70005</v>
      </c>
      <c r="B2067" s="46" t="str">
        <f t="shared" si="65"/>
        <v>BP.VM.00104-10130</v>
      </c>
      <c r="C2067">
        <f t="shared" si="66"/>
        <v>0</v>
      </c>
      <c r="D2067">
        <v>70005</v>
      </c>
      <c r="E2067">
        <f>_xlfn.XLOOKUP(J2067,macros!Y:Y,macros!R:R)</f>
        <v>194.25</v>
      </c>
      <c r="H2067">
        <f>_xlfn.XLOOKUP(J2067,macros!Y:Y,macros!K:K)</f>
        <v>0</v>
      </c>
      <c r="J2067" s="636" t="s">
        <v>601</v>
      </c>
      <c r="K2067">
        <v>10130</v>
      </c>
    </row>
    <row r="2068" spans="1:11">
      <c r="A2068">
        <v>70005</v>
      </c>
      <c r="B2068" s="46" t="str">
        <f t="shared" si="65"/>
        <v>BP.VM.00105-10130</v>
      </c>
      <c r="C2068">
        <f t="shared" si="66"/>
        <v>0</v>
      </c>
      <c r="D2068">
        <v>70005</v>
      </c>
      <c r="E2068">
        <f>_xlfn.XLOOKUP(J2068,macros!Y:Y,macros!R:R)</f>
        <v>386.5</v>
      </c>
      <c r="H2068">
        <f>_xlfn.XLOOKUP(J2068,macros!Y:Y,macros!K:K)</f>
        <v>0</v>
      </c>
      <c r="J2068" s="636" t="s">
        <v>602</v>
      </c>
      <c r="K2068">
        <v>10130</v>
      </c>
    </row>
    <row r="2069" spans="1:11">
      <c r="A2069">
        <v>70005</v>
      </c>
      <c r="B2069" s="46" t="str">
        <f t="shared" si="65"/>
        <v>BP.VM.00106-10130</v>
      </c>
      <c r="C2069">
        <f t="shared" si="66"/>
        <v>0</v>
      </c>
      <c r="D2069">
        <v>70005</v>
      </c>
      <c r="E2069">
        <f>_xlfn.XLOOKUP(J2069,macros!Y:Y,macros!R:R)</f>
        <v>323.5</v>
      </c>
      <c r="H2069">
        <f>_xlfn.XLOOKUP(J2069,macros!Y:Y,macros!K:K)</f>
        <v>0</v>
      </c>
      <c r="J2069" s="636" t="s">
        <v>603</v>
      </c>
      <c r="K2069">
        <v>10130</v>
      </c>
    </row>
    <row r="2070" spans="1:11">
      <c r="A2070">
        <v>70005</v>
      </c>
      <c r="B2070" s="46" t="str">
        <f t="shared" si="65"/>
        <v>BP.VM.00107-10130</v>
      </c>
      <c r="C2070">
        <f t="shared" si="66"/>
        <v>0</v>
      </c>
      <c r="D2070">
        <v>70005</v>
      </c>
      <c r="E2070">
        <f>_xlfn.XLOOKUP(J2070,macros!Y:Y,macros!R:R)</f>
        <v>329.75</v>
      </c>
      <c r="H2070">
        <f>_xlfn.XLOOKUP(J2070,macros!Y:Y,macros!K:K)</f>
        <v>0</v>
      </c>
      <c r="J2070" s="636" t="s">
        <v>604</v>
      </c>
      <c r="K2070">
        <v>10130</v>
      </c>
    </row>
    <row r="2071" spans="1:11">
      <c r="A2071">
        <v>70005</v>
      </c>
      <c r="B2071" s="46" t="str">
        <f t="shared" si="65"/>
        <v>BP.VM.00108-10130</v>
      </c>
      <c r="C2071">
        <f t="shared" si="66"/>
        <v>0</v>
      </c>
      <c r="D2071">
        <v>70005</v>
      </c>
      <c r="E2071">
        <f>_xlfn.XLOOKUP(J2071,macros!Y:Y,macros!R:R)</f>
        <v>298.25</v>
      </c>
      <c r="H2071">
        <f>_xlfn.XLOOKUP(J2071,macros!Y:Y,macros!K:K)</f>
        <v>0</v>
      </c>
      <c r="J2071" s="636" t="s">
        <v>605</v>
      </c>
      <c r="K2071">
        <v>10130</v>
      </c>
    </row>
    <row r="2072" spans="1:11">
      <c r="A2072">
        <v>70005</v>
      </c>
      <c r="B2072" s="46" t="str">
        <f t="shared" si="65"/>
        <v>BP.VM.00110-10130</v>
      </c>
      <c r="C2072">
        <f t="shared" si="66"/>
        <v>0</v>
      </c>
      <c r="D2072">
        <v>70005</v>
      </c>
      <c r="E2072">
        <f>_xlfn.XLOOKUP(J2072,macros!Y:Y,macros!R:R)</f>
        <v>266.75</v>
      </c>
      <c r="H2072">
        <f>_xlfn.XLOOKUP(J2072,macros!Y:Y,macros!K:K)</f>
        <v>0</v>
      </c>
      <c r="J2072" s="636" t="s">
        <v>606</v>
      </c>
      <c r="K2072">
        <v>10130</v>
      </c>
    </row>
    <row r="2073" spans="1:11">
      <c r="A2073">
        <v>70005</v>
      </c>
      <c r="B2073" s="46" t="str">
        <f t="shared" si="65"/>
        <v>BP.VM.00111-10130</v>
      </c>
      <c r="C2073">
        <f t="shared" si="66"/>
        <v>0</v>
      </c>
      <c r="D2073">
        <v>70005</v>
      </c>
      <c r="E2073">
        <f>_xlfn.XLOOKUP(J2073,macros!Y:Y,macros!R:R)</f>
        <v>206</v>
      </c>
      <c r="H2073">
        <f>_xlfn.XLOOKUP(J2073,macros!Y:Y,macros!K:K)</f>
        <v>0</v>
      </c>
      <c r="J2073" s="636" t="s">
        <v>607</v>
      </c>
      <c r="K2073">
        <v>10130</v>
      </c>
    </row>
    <row r="2074" spans="1:11">
      <c r="A2074">
        <v>70005</v>
      </c>
      <c r="B2074" s="46" t="str">
        <f t="shared" si="65"/>
        <v>BP.VM.00112-10130</v>
      </c>
      <c r="C2074">
        <f t="shared" si="66"/>
        <v>0</v>
      </c>
      <c r="D2074">
        <v>70005</v>
      </c>
      <c r="E2074">
        <f>_xlfn.XLOOKUP(J2074,macros!Y:Y,macros!R:R)</f>
        <v>193.25</v>
      </c>
      <c r="H2074">
        <f>_xlfn.XLOOKUP(J2074,macros!Y:Y,macros!K:K)</f>
        <v>0</v>
      </c>
      <c r="J2074" s="636" t="s">
        <v>608</v>
      </c>
      <c r="K2074">
        <v>10130</v>
      </c>
    </row>
    <row r="2075" spans="1:11">
      <c r="A2075">
        <v>70005</v>
      </c>
      <c r="B2075" s="46" t="str">
        <f t="shared" si="65"/>
        <v>BP.VM.00113-10130</v>
      </c>
      <c r="C2075">
        <f t="shared" si="66"/>
        <v>0</v>
      </c>
      <c r="D2075">
        <v>70005</v>
      </c>
      <c r="E2075">
        <f>_xlfn.XLOOKUP(J2075,macros!Y:Y,macros!R:R)</f>
        <v>202.75</v>
      </c>
      <c r="H2075">
        <f>_xlfn.XLOOKUP(J2075,macros!Y:Y,macros!K:K)</f>
        <v>0</v>
      </c>
      <c r="J2075" s="636" t="s">
        <v>609</v>
      </c>
      <c r="K2075">
        <v>10130</v>
      </c>
    </row>
    <row r="2076" spans="1:11">
      <c r="A2076">
        <v>70005</v>
      </c>
      <c r="B2076" s="46" t="str">
        <f t="shared" si="65"/>
        <v>BP.VM.00114-10130</v>
      </c>
      <c r="C2076">
        <f t="shared" si="66"/>
        <v>0</v>
      </c>
      <c r="D2076">
        <v>70005</v>
      </c>
      <c r="E2076">
        <f>_xlfn.XLOOKUP(J2076,macros!Y:Y,macros!R:R)</f>
        <v>196.5</v>
      </c>
      <c r="H2076">
        <f>_xlfn.XLOOKUP(J2076,macros!Y:Y,macros!K:K)</f>
        <v>0</v>
      </c>
      <c r="J2076" s="636" t="s">
        <v>610</v>
      </c>
      <c r="K2076">
        <v>10130</v>
      </c>
    </row>
    <row r="2077" spans="1:11">
      <c r="A2077">
        <v>70005</v>
      </c>
      <c r="B2077" s="46" t="str">
        <f t="shared" si="65"/>
        <v>BP.VM.00115-10130</v>
      </c>
      <c r="C2077">
        <f t="shared" si="66"/>
        <v>0</v>
      </c>
      <c r="D2077">
        <v>70005</v>
      </c>
      <c r="E2077">
        <f>_xlfn.XLOOKUP(J2077,macros!Y:Y,macros!R:R)</f>
        <v>185</v>
      </c>
      <c r="H2077">
        <f>_xlfn.XLOOKUP(J2077,macros!Y:Y,macros!K:K)</f>
        <v>0</v>
      </c>
      <c r="J2077" s="636" t="s">
        <v>611</v>
      </c>
      <c r="K2077">
        <v>10130</v>
      </c>
    </row>
    <row r="2078" spans="1:11">
      <c r="A2078">
        <v>70005</v>
      </c>
      <c r="B2078" s="46" t="str">
        <f t="shared" si="65"/>
        <v>BP.VM.00116-10130</v>
      </c>
      <c r="C2078">
        <f t="shared" si="66"/>
        <v>0</v>
      </c>
      <c r="D2078">
        <v>70005</v>
      </c>
      <c r="E2078">
        <f>_xlfn.XLOOKUP(J2078,macros!Y:Y,macros!R:R)</f>
        <v>189</v>
      </c>
      <c r="H2078">
        <f>_xlfn.XLOOKUP(J2078,macros!Y:Y,macros!K:K)</f>
        <v>0</v>
      </c>
      <c r="J2078" s="636" t="s">
        <v>612</v>
      </c>
      <c r="K2078">
        <v>10130</v>
      </c>
    </row>
    <row r="2079" spans="1:11">
      <c r="A2079">
        <v>70005</v>
      </c>
      <c r="B2079" s="46" t="str">
        <f t="shared" si="65"/>
        <v>BP.VM.00117-10130</v>
      </c>
      <c r="C2079">
        <f t="shared" si="66"/>
        <v>0</v>
      </c>
      <c r="D2079">
        <v>70005</v>
      </c>
      <c r="E2079">
        <f>_xlfn.XLOOKUP(J2079,macros!Y:Y,macros!R:R)</f>
        <v>160.75</v>
      </c>
      <c r="H2079">
        <f>_xlfn.XLOOKUP(J2079,macros!Y:Y,macros!K:K)</f>
        <v>0</v>
      </c>
      <c r="J2079" s="636" t="s">
        <v>613</v>
      </c>
      <c r="K2079">
        <v>10130</v>
      </c>
    </row>
    <row r="2080" spans="1:11">
      <c r="A2080">
        <v>70005</v>
      </c>
      <c r="B2080" s="46" t="str">
        <f t="shared" si="65"/>
        <v>BP.VM.00118-10130</v>
      </c>
      <c r="C2080">
        <f t="shared" si="66"/>
        <v>0</v>
      </c>
      <c r="D2080">
        <v>70005</v>
      </c>
      <c r="E2080">
        <f>_xlfn.XLOOKUP(J2080,macros!Y:Y,macros!R:R)</f>
        <v>147</v>
      </c>
      <c r="H2080">
        <f>_xlfn.XLOOKUP(J2080,macros!Y:Y,macros!K:K)</f>
        <v>0</v>
      </c>
      <c r="J2080" s="636" t="s">
        <v>614</v>
      </c>
      <c r="K2080">
        <v>10130</v>
      </c>
    </row>
    <row r="2081" spans="1:11">
      <c r="A2081">
        <v>70005</v>
      </c>
      <c r="B2081" s="46" t="str">
        <f t="shared" si="65"/>
        <v>BP.VM.00119-10130</v>
      </c>
      <c r="C2081">
        <f t="shared" si="66"/>
        <v>0</v>
      </c>
      <c r="D2081">
        <v>70005</v>
      </c>
      <c r="E2081">
        <f>_xlfn.XLOOKUP(J2081,macros!Y:Y,macros!R:R)</f>
        <v>149.25</v>
      </c>
      <c r="H2081">
        <f>_xlfn.XLOOKUP(J2081,macros!Y:Y,macros!K:K)</f>
        <v>0</v>
      </c>
      <c r="J2081" s="636" t="s">
        <v>615</v>
      </c>
      <c r="K2081">
        <v>10130</v>
      </c>
    </row>
    <row r="2082" spans="1:11">
      <c r="A2082">
        <v>70005</v>
      </c>
      <c r="B2082" s="46" t="str">
        <f t="shared" si="65"/>
        <v>BP.VM.00120-10130</v>
      </c>
      <c r="C2082">
        <f t="shared" si="66"/>
        <v>0</v>
      </c>
      <c r="D2082">
        <v>70005</v>
      </c>
      <c r="E2082">
        <f>_xlfn.XLOOKUP(J2082,macros!Y:Y,macros!R:R)</f>
        <v>207</v>
      </c>
      <c r="H2082">
        <f>_xlfn.XLOOKUP(J2082,macros!Y:Y,macros!K:K)</f>
        <v>0</v>
      </c>
      <c r="J2082" s="636" t="s">
        <v>616</v>
      </c>
      <c r="K2082">
        <v>10130</v>
      </c>
    </row>
    <row r="2083" spans="1:11">
      <c r="A2083">
        <v>70005</v>
      </c>
      <c r="B2083" s="46" t="str">
        <f t="shared" si="65"/>
        <v>BP.VM.00122-10130</v>
      </c>
      <c r="C2083">
        <f t="shared" si="66"/>
        <v>0</v>
      </c>
      <c r="D2083">
        <v>70005</v>
      </c>
      <c r="E2083">
        <f>_xlfn.XLOOKUP(J2083,macros!Y:Y,macros!R:R)</f>
        <v>214.25</v>
      </c>
      <c r="H2083">
        <f>_xlfn.XLOOKUP(J2083,macros!Y:Y,macros!K:K)</f>
        <v>0</v>
      </c>
      <c r="J2083" s="636" t="s">
        <v>617</v>
      </c>
      <c r="K2083">
        <v>10130</v>
      </c>
    </row>
    <row r="2084" spans="1:11">
      <c r="A2084">
        <v>70005</v>
      </c>
      <c r="B2084" s="46" t="str">
        <f t="shared" si="57"/>
        <v>BP.VM.00029-10090</v>
      </c>
      <c r="C2084">
        <f t="shared" si="66"/>
        <v>0</v>
      </c>
      <c r="D2084">
        <v>70005</v>
      </c>
      <c r="E2084">
        <f>_xlfn.XLOOKUP(J2084,macros!Y:Y,macros!R:R)</f>
        <v>143</v>
      </c>
      <c r="H2084">
        <f>_xlfn.XLOOKUP(J2084,macros!Y:Y,macros!L:L)</f>
        <v>0</v>
      </c>
      <c r="J2084" s="636" t="s">
        <v>679</v>
      </c>
      <c r="K2084">
        <v>10090</v>
      </c>
    </row>
    <row r="2085" spans="1:11">
      <c r="A2085">
        <v>70005</v>
      </c>
      <c r="B2085" s="46" t="str">
        <f t="shared" si="57"/>
        <v>BP.VM.00030-10090</v>
      </c>
      <c r="C2085">
        <f t="shared" si="66"/>
        <v>0</v>
      </c>
      <c r="D2085">
        <v>70005</v>
      </c>
      <c r="E2085">
        <f>_xlfn.XLOOKUP(J2085,macros!Y:Y,macros!R:R)</f>
        <v>138.75</v>
      </c>
      <c r="H2085">
        <f>_xlfn.XLOOKUP(J2085,macros!Y:Y,macros!L:L)</f>
        <v>0</v>
      </c>
      <c r="J2085" s="636" t="s">
        <v>681</v>
      </c>
      <c r="K2085">
        <v>10090</v>
      </c>
    </row>
    <row r="2086" spans="1:11">
      <c r="A2086">
        <v>70005</v>
      </c>
      <c r="B2086" s="46" t="str">
        <f t="shared" si="57"/>
        <v>BP.VM.00031-10090</v>
      </c>
      <c r="C2086">
        <f t="shared" si="66"/>
        <v>0</v>
      </c>
      <c r="D2086">
        <v>70005</v>
      </c>
      <c r="E2086">
        <f>_xlfn.XLOOKUP(J2086,macros!Y:Y,macros!R:R)</f>
        <v>160.75</v>
      </c>
      <c r="H2086">
        <f>_xlfn.XLOOKUP(J2086,macros!Y:Y,macros!L:L)</f>
        <v>0</v>
      </c>
      <c r="J2086" s="636" t="s">
        <v>683</v>
      </c>
      <c r="K2086">
        <v>10090</v>
      </c>
    </row>
    <row r="2087" spans="1:11">
      <c r="A2087">
        <v>70005</v>
      </c>
      <c r="B2087" s="46" t="str">
        <f t="shared" si="57"/>
        <v>BP.VM.00032-10090</v>
      </c>
      <c r="C2087">
        <f t="shared" si="66"/>
        <v>0</v>
      </c>
      <c r="D2087">
        <v>70005</v>
      </c>
      <c r="E2087">
        <f>_xlfn.XLOOKUP(J2087,macros!Y:Y,macros!R:R)</f>
        <v>176.5</v>
      </c>
      <c r="H2087">
        <f>_xlfn.XLOOKUP(J2087,macros!Y:Y,macros!L:L)</f>
        <v>0</v>
      </c>
      <c r="J2087" s="636" t="s">
        <v>685</v>
      </c>
      <c r="K2087">
        <v>10090</v>
      </c>
    </row>
    <row r="2088" spans="1:11">
      <c r="A2088">
        <v>70005</v>
      </c>
      <c r="B2088" s="46" t="str">
        <f t="shared" si="57"/>
        <v>BP.VM.00033-10090</v>
      </c>
      <c r="C2088">
        <f t="shared" si="66"/>
        <v>0</v>
      </c>
      <c r="D2088">
        <v>70005</v>
      </c>
      <c r="E2088">
        <f>_xlfn.XLOOKUP(J2088,macros!Y:Y,macros!R:R)</f>
        <v>144</v>
      </c>
      <c r="H2088">
        <f>_xlfn.XLOOKUP(J2088,macros!Y:Y,macros!L:L)</f>
        <v>0</v>
      </c>
      <c r="J2088" s="636" t="s">
        <v>687</v>
      </c>
      <c r="K2088">
        <v>10090</v>
      </c>
    </row>
    <row r="2089" spans="1:11">
      <c r="A2089">
        <v>70005</v>
      </c>
      <c r="B2089" s="46" t="str">
        <f t="shared" si="57"/>
        <v>BP.VM.00034-10090</v>
      </c>
      <c r="C2089">
        <f t="shared" si="66"/>
        <v>0</v>
      </c>
      <c r="D2089">
        <v>70005</v>
      </c>
      <c r="E2089">
        <f>_xlfn.XLOOKUP(J2089,macros!Y:Y,macros!R:R)</f>
        <v>148.25</v>
      </c>
      <c r="H2089">
        <f>_xlfn.XLOOKUP(J2089,macros!Y:Y,macros!L:L)</f>
        <v>0</v>
      </c>
      <c r="J2089" s="636" t="s">
        <v>689</v>
      </c>
      <c r="K2089">
        <v>10090</v>
      </c>
    </row>
    <row r="2090" spans="1:11">
      <c r="A2090">
        <v>70005</v>
      </c>
      <c r="B2090" s="46" t="str">
        <f t="shared" si="57"/>
        <v>BP.VM.00035-10090</v>
      </c>
      <c r="C2090">
        <f t="shared" si="66"/>
        <v>0</v>
      </c>
      <c r="D2090">
        <v>70005</v>
      </c>
      <c r="E2090">
        <f>_xlfn.XLOOKUP(J2090,macros!Y:Y,macros!R:R)</f>
        <v>154.5</v>
      </c>
      <c r="H2090">
        <f>_xlfn.XLOOKUP(J2090,macros!Y:Y,macros!L:L)</f>
        <v>0</v>
      </c>
      <c r="J2090" s="636" t="s">
        <v>691</v>
      </c>
      <c r="K2090">
        <v>10090</v>
      </c>
    </row>
    <row r="2091" spans="1:11">
      <c r="A2091">
        <v>70005</v>
      </c>
      <c r="B2091" s="46" t="str">
        <f t="shared" si="57"/>
        <v>BP.VM.00036-10090</v>
      </c>
      <c r="C2091">
        <f t="shared" si="66"/>
        <v>0</v>
      </c>
      <c r="D2091">
        <v>70005</v>
      </c>
      <c r="E2091">
        <f>_xlfn.XLOOKUP(J2091,macros!Y:Y,macros!R:R)</f>
        <v>162.75</v>
      </c>
      <c r="H2091">
        <f>_xlfn.XLOOKUP(J2091,macros!Y:Y,macros!L:L)</f>
        <v>0</v>
      </c>
      <c r="J2091" s="636" t="s">
        <v>693</v>
      </c>
      <c r="K2091">
        <v>10090</v>
      </c>
    </row>
    <row r="2092" spans="1:11">
      <c r="A2092">
        <v>70005</v>
      </c>
      <c r="B2092" s="46" t="str">
        <f t="shared" si="57"/>
        <v>BP.VM.00037-10139</v>
      </c>
      <c r="C2092">
        <f t="shared" si="66"/>
        <v>0</v>
      </c>
      <c r="D2092">
        <v>70005</v>
      </c>
      <c r="E2092">
        <f>_xlfn.XLOOKUP(J2092,macros!Y:Y,macros!R:R)</f>
        <v>170.25</v>
      </c>
      <c r="H2092">
        <f>_xlfn.XLOOKUP(J2092,macros!Y:Y,macros!L:L)</f>
        <v>0</v>
      </c>
      <c r="J2092" s="636" t="s">
        <v>709</v>
      </c>
      <c r="K2092">
        <v>10139</v>
      </c>
    </row>
    <row r="2093" spans="1:11">
      <c r="A2093">
        <v>70005</v>
      </c>
      <c r="B2093" s="46" t="str">
        <f t="shared" si="57"/>
        <v>BP.VM.00038-10139</v>
      </c>
      <c r="C2093">
        <f t="shared" si="66"/>
        <v>0</v>
      </c>
      <c r="D2093">
        <v>70005</v>
      </c>
      <c r="E2093">
        <f>_xlfn.XLOOKUP(J2093,macros!Y:Y,macros!R:R)</f>
        <v>168</v>
      </c>
      <c r="H2093">
        <f>_xlfn.XLOOKUP(J2093,macros!Y:Y,macros!L:L)</f>
        <v>0</v>
      </c>
      <c r="J2093" s="636" t="s">
        <v>710</v>
      </c>
      <c r="K2093">
        <v>10139</v>
      </c>
    </row>
    <row r="2094" spans="1:11">
      <c r="A2094">
        <v>70005</v>
      </c>
      <c r="B2094" s="46" t="str">
        <f t="shared" si="57"/>
        <v>BP.VM.00039-10139</v>
      </c>
      <c r="C2094">
        <f t="shared" si="66"/>
        <v>0</v>
      </c>
      <c r="D2094">
        <v>70005</v>
      </c>
      <c r="E2094">
        <f>_xlfn.XLOOKUP(J2094,macros!Y:Y,macros!R:R)</f>
        <v>196.5</v>
      </c>
      <c r="H2094">
        <f>_xlfn.XLOOKUP(J2094,macros!Y:Y,macros!L:L)</f>
        <v>0</v>
      </c>
      <c r="J2094" s="636" t="s">
        <v>711</v>
      </c>
      <c r="K2094">
        <v>10139</v>
      </c>
    </row>
    <row r="2095" spans="1:11">
      <c r="A2095">
        <v>70005</v>
      </c>
      <c r="B2095" s="46" t="str">
        <f t="shared" si="57"/>
        <v>BP.VM.00040-10139</v>
      </c>
      <c r="C2095">
        <f t="shared" si="66"/>
        <v>0</v>
      </c>
      <c r="D2095">
        <v>70005</v>
      </c>
      <c r="E2095">
        <f>_xlfn.XLOOKUP(J2095,macros!Y:Y,macros!R:R)</f>
        <v>219.5</v>
      </c>
      <c r="H2095">
        <f>_xlfn.XLOOKUP(J2095,macros!Y:Y,macros!L:L)</f>
        <v>0</v>
      </c>
      <c r="J2095" s="636" t="s">
        <v>712</v>
      </c>
      <c r="K2095">
        <v>10139</v>
      </c>
    </row>
    <row r="2096" spans="1:11">
      <c r="A2096">
        <v>70005</v>
      </c>
      <c r="B2096" s="46" t="str">
        <f t="shared" si="57"/>
        <v>BP.VM.00041-10139</v>
      </c>
      <c r="C2096">
        <f t="shared" si="66"/>
        <v>0</v>
      </c>
      <c r="D2096">
        <v>70005</v>
      </c>
      <c r="E2096">
        <f>_xlfn.XLOOKUP(J2096,macros!Y:Y,macros!R:R)</f>
        <v>170.25</v>
      </c>
      <c r="H2096">
        <f>_xlfn.XLOOKUP(J2096,macros!Y:Y,macros!L:L)</f>
        <v>0</v>
      </c>
      <c r="J2096" s="636" t="s">
        <v>713</v>
      </c>
      <c r="K2096">
        <v>10139</v>
      </c>
    </row>
    <row r="2097" spans="1:11">
      <c r="A2097">
        <v>70005</v>
      </c>
      <c r="B2097" s="46" t="str">
        <f t="shared" si="57"/>
        <v>BP.VM.00042-10139</v>
      </c>
      <c r="C2097">
        <f t="shared" si="66"/>
        <v>0</v>
      </c>
      <c r="D2097">
        <v>70005</v>
      </c>
      <c r="E2097">
        <f>_xlfn.XLOOKUP(J2097,macros!Y:Y,macros!R:R)</f>
        <v>180.75</v>
      </c>
      <c r="H2097">
        <f>_xlfn.XLOOKUP(J2097,macros!Y:Y,macros!L:L)</f>
        <v>0</v>
      </c>
      <c r="J2097" s="636" t="s">
        <v>714</v>
      </c>
      <c r="K2097">
        <v>10139</v>
      </c>
    </row>
    <row r="2098" spans="1:11">
      <c r="A2098">
        <v>70005</v>
      </c>
      <c r="B2098" s="46" t="str">
        <f t="shared" si="57"/>
        <v>BP.VM.00043-10139</v>
      </c>
      <c r="C2098">
        <f t="shared" si="66"/>
        <v>0</v>
      </c>
      <c r="D2098">
        <v>70005</v>
      </c>
      <c r="E2098">
        <f>_xlfn.XLOOKUP(J2098,macros!Y:Y,macros!R:R)</f>
        <v>190.25</v>
      </c>
      <c r="H2098">
        <f>_xlfn.XLOOKUP(J2098,macros!Y:Y,macros!L:L)</f>
        <v>0</v>
      </c>
      <c r="J2098" s="636" t="s">
        <v>715</v>
      </c>
      <c r="K2098">
        <v>10139</v>
      </c>
    </row>
    <row r="2099" spans="1:11">
      <c r="A2099">
        <v>70005</v>
      </c>
      <c r="B2099" s="46" t="str">
        <f t="shared" si="57"/>
        <v>BP.VM.00044-10139</v>
      </c>
      <c r="C2099">
        <f t="shared" si="66"/>
        <v>0</v>
      </c>
      <c r="D2099">
        <v>70005</v>
      </c>
      <c r="E2099">
        <f>_xlfn.XLOOKUP(J2099,macros!Y:Y,macros!R:R)</f>
        <v>200.75</v>
      </c>
      <c r="H2099">
        <f>_xlfn.XLOOKUP(J2099,macros!Y:Y,macros!L:L)</f>
        <v>0</v>
      </c>
      <c r="J2099" s="636" t="s">
        <v>716</v>
      </c>
      <c r="K2099">
        <v>10139</v>
      </c>
    </row>
    <row r="2100" spans="1:11">
      <c r="A2100">
        <v>70005</v>
      </c>
      <c r="B2100" s="46" t="str">
        <f t="shared" si="57"/>
        <v>BP.VM.00045-10090</v>
      </c>
      <c r="C2100">
        <f t="shared" si="66"/>
        <v>0</v>
      </c>
      <c r="D2100">
        <v>70005</v>
      </c>
      <c r="E2100">
        <f>_xlfn.XLOOKUP(J2100,macros!Y:Y,macros!R:R)</f>
        <v>192.25</v>
      </c>
      <c r="H2100">
        <f>_xlfn.XLOOKUP(J2100,macros!Y:Y,macros!L:L)</f>
        <v>0</v>
      </c>
      <c r="J2100" s="636" t="s">
        <v>625</v>
      </c>
      <c r="K2100">
        <v>10090</v>
      </c>
    </row>
    <row r="2101" spans="1:11">
      <c r="A2101">
        <v>70005</v>
      </c>
      <c r="B2101" s="46" t="str">
        <f t="shared" si="57"/>
        <v>BP.VM.00046-10090</v>
      </c>
      <c r="C2101">
        <f t="shared" si="66"/>
        <v>0</v>
      </c>
      <c r="D2101">
        <v>70005</v>
      </c>
      <c r="E2101">
        <f>_xlfn.XLOOKUP(J2101,macros!Y:Y,macros!R:R)</f>
        <v>195.5</v>
      </c>
      <c r="H2101">
        <f>_xlfn.XLOOKUP(J2101,macros!Y:Y,macros!L:L)</f>
        <v>0</v>
      </c>
      <c r="J2101" s="636" t="s">
        <v>627</v>
      </c>
      <c r="K2101">
        <v>10090</v>
      </c>
    </row>
    <row r="2102" spans="1:11">
      <c r="A2102">
        <v>70005</v>
      </c>
      <c r="B2102" s="46" t="str">
        <f t="shared" si="57"/>
        <v>BP.VM.00047-10090</v>
      </c>
      <c r="C2102">
        <f t="shared" si="66"/>
        <v>0</v>
      </c>
      <c r="D2102">
        <v>70005</v>
      </c>
      <c r="E2102">
        <f>_xlfn.XLOOKUP(J2102,macros!Y:Y,macros!R:R)</f>
        <v>131.25</v>
      </c>
      <c r="H2102">
        <f>_xlfn.XLOOKUP(J2102,macros!Y:Y,macros!L:L)</f>
        <v>0</v>
      </c>
      <c r="J2102" s="636" t="s">
        <v>629</v>
      </c>
      <c r="K2102">
        <v>10090</v>
      </c>
    </row>
    <row r="2103" spans="1:11">
      <c r="A2103">
        <v>70005</v>
      </c>
      <c r="B2103" s="46" t="str">
        <f t="shared" si="57"/>
        <v>BP.VM.00048-10090</v>
      </c>
      <c r="C2103">
        <f t="shared" si="66"/>
        <v>0</v>
      </c>
      <c r="D2103">
        <v>70005</v>
      </c>
      <c r="E2103">
        <f>_xlfn.XLOOKUP(J2103,macros!Y:Y,macros!R:R)</f>
        <v>129.25</v>
      </c>
      <c r="H2103">
        <f>_xlfn.XLOOKUP(J2103,macros!Y:Y,macros!L:L)</f>
        <v>0</v>
      </c>
      <c r="J2103" s="636" t="s">
        <v>631</v>
      </c>
      <c r="K2103">
        <v>10090</v>
      </c>
    </row>
    <row r="2104" spans="1:11">
      <c r="A2104">
        <v>70005</v>
      </c>
      <c r="B2104" s="46" t="str">
        <f t="shared" si="57"/>
        <v>BP.VM.00049-10090</v>
      </c>
      <c r="C2104">
        <f t="shared" si="66"/>
        <v>0</v>
      </c>
      <c r="D2104">
        <v>70005</v>
      </c>
      <c r="E2104">
        <f>_xlfn.XLOOKUP(J2104,macros!Y:Y,macros!R:R)</f>
        <v>131.25</v>
      </c>
      <c r="H2104">
        <f>_xlfn.XLOOKUP(J2104,macros!Y:Y,macros!L:L)</f>
        <v>0</v>
      </c>
      <c r="J2104" s="636" t="s">
        <v>633</v>
      </c>
      <c r="K2104">
        <v>10090</v>
      </c>
    </row>
    <row r="2105" spans="1:11">
      <c r="A2105">
        <v>70005</v>
      </c>
      <c r="B2105" s="46" t="str">
        <f t="shared" si="57"/>
        <v>BP.VM.00050-10090</v>
      </c>
      <c r="C2105">
        <f t="shared" si="66"/>
        <v>0</v>
      </c>
      <c r="D2105">
        <v>70005</v>
      </c>
      <c r="E2105">
        <f>_xlfn.XLOOKUP(J2105,macros!Y:Y,macros!R:R)</f>
        <v>129.25</v>
      </c>
      <c r="H2105">
        <f>_xlfn.XLOOKUP(J2105,macros!Y:Y,macros!L:L)</f>
        <v>0</v>
      </c>
      <c r="J2105" s="636" t="s">
        <v>635</v>
      </c>
      <c r="K2105">
        <v>10090</v>
      </c>
    </row>
    <row r="2106" spans="1:11">
      <c r="A2106">
        <v>70005</v>
      </c>
      <c r="B2106" s="46" t="str">
        <f t="shared" si="57"/>
        <v>BP.VM.00051-10090</v>
      </c>
      <c r="C2106">
        <f t="shared" si="66"/>
        <v>0</v>
      </c>
      <c r="D2106">
        <v>70005</v>
      </c>
      <c r="E2106">
        <f>_xlfn.XLOOKUP(J2106,macros!Y:Y,macros!R:R)</f>
        <v>123</v>
      </c>
      <c r="H2106">
        <f>_xlfn.XLOOKUP(J2106,macros!Y:Y,macros!L:L)</f>
        <v>0</v>
      </c>
      <c r="J2106" s="636" t="s">
        <v>637</v>
      </c>
      <c r="K2106">
        <v>10090</v>
      </c>
    </row>
    <row r="2107" spans="1:11">
      <c r="A2107">
        <v>70005</v>
      </c>
      <c r="B2107" s="46" t="str">
        <f t="shared" si="57"/>
        <v>BP.VM.00052-10090</v>
      </c>
      <c r="C2107">
        <f t="shared" si="66"/>
        <v>0</v>
      </c>
      <c r="D2107">
        <v>70005</v>
      </c>
      <c r="E2107">
        <f>_xlfn.XLOOKUP(J2107,macros!Y:Y,macros!R:R)</f>
        <v>131.25</v>
      </c>
      <c r="H2107">
        <f>_xlfn.XLOOKUP(J2107,macros!Y:Y,macros!L:L)</f>
        <v>0</v>
      </c>
      <c r="J2107" s="636" t="s">
        <v>639</v>
      </c>
      <c r="K2107">
        <v>10090</v>
      </c>
    </row>
    <row r="2108" spans="1:11">
      <c r="A2108">
        <v>70005</v>
      </c>
      <c r="B2108" s="46" t="str">
        <f t="shared" si="57"/>
        <v>BP.VM.00053-10139</v>
      </c>
      <c r="C2108">
        <f t="shared" si="66"/>
        <v>0</v>
      </c>
      <c r="D2108">
        <v>70005</v>
      </c>
      <c r="E2108">
        <f>_xlfn.XLOOKUP(J2108,macros!Y:Y,macros!R:R)</f>
        <v>261.5</v>
      </c>
      <c r="H2108">
        <f>_xlfn.XLOOKUP(J2108,macros!Y:Y,macros!L:L)</f>
        <v>0</v>
      </c>
      <c r="J2108" s="636" t="s">
        <v>641</v>
      </c>
      <c r="K2108">
        <v>10139</v>
      </c>
    </row>
    <row r="2109" spans="1:11">
      <c r="A2109">
        <v>70005</v>
      </c>
      <c r="B2109" s="46" t="str">
        <f t="shared" si="57"/>
        <v>BP.VM.00054-10139</v>
      </c>
      <c r="C2109">
        <f t="shared" si="66"/>
        <v>0</v>
      </c>
      <c r="D2109">
        <v>70005</v>
      </c>
      <c r="E2109">
        <f>_xlfn.XLOOKUP(J2109,macros!Y:Y,macros!R:R)</f>
        <v>265.75</v>
      </c>
      <c r="H2109">
        <f>_xlfn.XLOOKUP(J2109,macros!Y:Y,macros!L:L)</f>
        <v>0</v>
      </c>
      <c r="J2109" s="636" t="s">
        <v>642</v>
      </c>
      <c r="K2109">
        <v>10139</v>
      </c>
    </row>
    <row r="2110" spans="1:11">
      <c r="A2110">
        <v>70005</v>
      </c>
      <c r="B2110" s="46" t="str">
        <f t="shared" si="57"/>
        <v>BP.VM.00055-10139</v>
      </c>
      <c r="C2110">
        <f t="shared" si="66"/>
        <v>0</v>
      </c>
      <c r="D2110">
        <v>70005</v>
      </c>
      <c r="E2110">
        <f>_xlfn.XLOOKUP(J2110,macros!Y:Y,macros!R:R)</f>
        <v>165</v>
      </c>
      <c r="H2110">
        <f>_xlfn.XLOOKUP(J2110,macros!Y:Y,macros!L:L)</f>
        <v>0</v>
      </c>
      <c r="J2110" s="636" t="s">
        <v>643</v>
      </c>
      <c r="K2110">
        <v>10139</v>
      </c>
    </row>
    <row r="2111" spans="1:11">
      <c r="A2111">
        <v>70005</v>
      </c>
      <c r="B2111" s="46" t="str">
        <f t="shared" si="57"/>
        <v>BP.VM.00056-10139</v>
      </c>
      <c r="C2111">
        <f t="shared" si="66"/>
        <v>0</v>
      </c>
      <c r="D2111">
        <v>70005</v>
      </c>
      <c r="E2111">
        <f>_xlfn.XLOOKUP(J2111,macros!Y:Y,macros!R:R)</f>
        <v>160.75</v>
      </c>
      <c r="H2111">
        <f>_xlfn.XLOOKUP(J2111,macros!Y:Y,macros!L:L)</f>
        <v>0</v>
      </c>
      <c r="J2111" s="636" t="s">
        <v>644</v>
      </c>
      <c r="K2111">
        <v>10139</v>
      </c>
    </row>
    <row r="2112" spans="1:11">
      <c r="A2112">
        <v>70005</v>
      </c>
      <c r="B2112" s="46" t="str">
        <f t="shared" si="57"/>
        <v>BP.VM.00057-10139</v>
      </c>
      <c r="C2112">
        <f t="shared" si="66"/>
        <v>0</v>
      </c>
      <c r="D2112">
        <v>70005</v>
      </c>
      <c r="E2112">
        <f>_xlfn.XLOOKUP(J2112,macros!Y:Y,macros!R:R)</f>
        <v>164</v>
      </c>
      <c r="H2112">
        <f>_xlfn.XLOOKUP(J2112,macros!Y:Y,macros!L:L)</f>
        <v>0</v>
      </c>
      <c r="J2112" s="636" t="s">
        <v>645</v>
      </c>
      <c r="K2112">
        <v>10139</v>
      </c>
    </row>
    <row r="2113" spans="1:11">
      <c r="A2113">
        <v>70005</v>
      </c>
      <c r="B2113" s="46" t="str">
        <f t="shared" si="57"/>
        <v>BP.VM.00058-10139</v>
      </c>
      <c r="C2113">
        <f t="shared" si="66"/>
        <v>0</v>
      </c>
      <c r="D2113">
        <v>70005</v>
      </c>
      <c r="E2113">
        <f>_xlfn.XLOOKUP(J2113,macros!Y:Y,macros!R:R)</f>
        <v>159.75</v>
      </c>
      <c r="H2113">
        <f>_xlfn.XLOOKUP(J2113,macros!Y:Y,macros!L:L)</f>
        <v>0</v>
      </c>
      <c r="J2113" s="636" t="s">
        <v>646</v>
      </c>
      <c r="K2113">
        <v>10139</v>
      </c>
    </row>
    <row r="2114" spans="1:11">
      <c r="A2114">
        <v>70005</v>
      </c>
      <c r="B2114" s="46" t="str">
        <f t="shared" si="57"/>
        <v>BP.VM.00059-10139</v>
      </c>
      <c r="C2114">
        <f t="shared" ref="C2114:C2177" si="67">SUM(G2114:H2114)</f>
        <v>0</v>
      </c>
      <c r="D2114">
        <v>70005</v>
      </c>
      <c r="E2114">
        <f>_xlfn.XLOOKUP(J2114,macros!Y:Y,macros!R:R)</f>
        <v>150.25</v>
      </c>
      <c r="H2114">
        <f>_xlfn.XLOOKUP(J2114,macros!Y:Y,macros!L:L)</f>
        <v>0</v>
      </c>
      <c r="J2114" s="636" t="s">
        <v>647</v>
      </c>
      <c r="K2114">
        <v>10139</v>
      </c>
    </row>
    <row r="2115" spans="1:11">
      <c r="A2115">
        <v>70005</v>
      </c>
      <c r="B2115" s="46" t="str">
        <f t="shared" si="57"/>
        <v>BP.VM.00060-10139</v>
      </c>
      <c r="C2115">
        <f t="shared" si="67"/>
        <v>0</v>
      </c>
      <c r="D2115">
        <v>70005</v>
      </c>
      <c r="E2115">
        <f>_xlfn.XLOOKUP(J2115,macros!Y:Y,macros!R:R)</f>
        <v>165</v>
      </c>
      <c r="H2115">
        <f>_xlfn.XLOOKUP(J2115,macros!Y:Y,macros!L:L)</f>
        <v>0</v>
      </c>
      <c r="J2115" s="636" t="s">
        <v>648</v>
      </c>
      <c r="K2115">
        <v>10139</v>
      </c>
    </row>
    <row r="2116" spans="1:11">
      <c r="A2116">
        <v>70005</v>
      </c>
      <c r="B2116" s="46" t="str">
        <f t="shared" si="57"/>
        <v>BP.VM.00061-10090</v>
      </c>
      <c r="C2116">
        <f t="shared" si="67"/>
        <v>0</v>
      </c>
      <c r="D2116">
        <v>70005</v>
      </c>
      <c r="E2116">
        <f>_xlfn.XLOOKUP(J2116,macros!Y:Y,macros!R:R)</f>
        <v>332</v>
      </c>
      <c r="H2116">
        <f>_xlfn.XLOOKUP(J2116,macros!Y:Y,macros!L:L)</f>
        <v>0</v>
      </c>
      <c r="J2116" s="636" t="s">
        <v>507</v>
      </c>
      <c r="K2116">
        <v>10090</v>
      </c>
    </row>
    <row r="2117" spans="1:11">
      <c r="A2117">
        <v>70005</v>
      </c>
      <c r="B2117" s="46" t="str">
        <f t="shared" si="57"/>
        <v>BP.VM.00062-10090</v>
      </c>
      <c r="C2117">
        <f t="shared" si="67"/>
        <v>0</v>
      </c>
      <c r="D2117">
        <v>70005</v>
      </c>
      <c r="E2117">
        <f>_xlfn.XLOOKUP(J2117,macros!Y:Y,macros!R:R)</f>
        <v>266.75</v>
      </c>
      <c r="H2117">
        <f>_xlfn.XLOOKUP(J2117,macros!Y:Y,macros!L:L)</f>
        <v>0</v>
      </c>
      <c r="J2117" s="636" t="s">
        <v>510</v>
      </c>
      <c r="K2117">
        <v>10090</v>
      </c>
    </row>
    <row r="2118" spans="1:11">
      <c r="A2118">
        <v>70005</v>
      </c>
      <c r="B2118" s="46" t="str">
        <f t="shared" si="57"/>
        <v>BP.VM.00063-10090</v>
      </c>
      <c r="C2118">
        <f t="shared" si="67"/>
        <v>0</v>
      </c>
      <c r="D2118">
        <v>70005</v>
      </c>
      <c r="E2118">
        <f>_xlfn.XLOOKUP(J2118,macros!Y:Y,macros!R:R)</f>
        <v>225.75</v>
      </c>
      <c r="H2118">
        <f>_xlfn.XLOOKUP(J2118,macros!Y:Y,macros!L:L)</f>
        <v>0</v>
      </c>
      <c r="J2118" s="636" t="s">
        <v>513</v>
      </c>
      <c r="K2118">
        <v>10090</v>
      </c>
    </row>
    <row r="2119" spans="1:11">
      <c r="A2119">
        <v>70005</v>
      </c>
      <c r="B2119" s="46" t="str">
        <f t="shared" si="57"/>
        <v>BP.VM.00064-10090</v>
      </c>
      <c r="C2119">
        <f t="shared" si="67"/>
        <v>0</v>
      </c>
      <c r="D2119">
        <v>70005</v>
      </c>
      <c r="E2119">
        <f>_xlfn.XLOOKUP(J2119,macros!Y:Y,macros!R:R)</f>
        <v>207</v>
      </c>
      <c r="H2119">
        <f>_xlfn.XLOOKUP(J2119,macros!Y:Y,macros!L:L)</f>
        <v>0</v>
      </c>
      <c r="J2119" s="636" t="s">
        <v>516</v>
      </c>
      <c r="K2119">
        <v>10090</v>
      </c>
    </row>
    <row r="2120" spans="1:11">
      <c r="A2120">
        <v>70005</v>
      </c>
      <c r="B2120" s="46" t="str">
        <f t="shared" si="57"/>
        <v>BP.VM.00065-10090</v>
      </c>
      <c r="C2120">
        <f t="shared" si="67"/>
        <v>0</v>
      </c>
      <c r="D2120">
        <v>70005</v>
      </c>
      <c r="E2120">
        <f>_xlfn.XLOOKUP(J2120,macros!Y:Y,macros!R:R)</f>
        <v>266.75</v>
      </c>
      <c r="H2120">
        <f>_xlfn.XLOOKUP(J2120,macros!Y:Y,macros!L:L)</f>
        <v>0</v>
      </c>
      <c r="J2120" s="636" t="s">
        <v>519</v>
      </c>
      <c r="K2120">
        <v>10090</v>
      </c>
    </row>
    <row r="2121" spans="1:11">
      <c r="A2121">
        <v>70005</v>
      </c>
      <c r="B2121" s="46" t="str">
        <f t="shared" si="57"/>
        <v>BP.VM.00066-10090</v>
      </c>
      <c r="C2121">
        <f t="shared" si="67"/>
        <v>0</v>
      </c>
      <c r="D2121">
        <v>70005</v>
      </c>
      <c r="E2121">
        <f>_xlfn.XLOOKUP(J2121,macros!Y:Y,macros!R:R)</f>
        <v>174.5</v>
      </c>
      <c r="H2121">
        <f>_xlfn.XLOOKUP(J2121,macros!Y:Y,macros!L:L)</f>
        <v>0</v>
      </c>
      <c r="J2121" s="636" t="s">
        <v>522</v>
      </c>
      <c r="K2121">
        <v>10090</v>
      </c>
    </row>
    <row r="2122" spans="1:11">
      <c r="A2122">
        <v>70005</v>
      </c>
      <c r="B2122" s="46" t="str">
        <f t="shared" si="57"/>
        <v>BP.VM.00067-10090</v>
      </c>
      <c r="C2122">
        <f t="shared" si="67"/>
        <v>0</v>
      </c>
      <c r="D2122">
        <v>70005</v>
      </c>
      <c r="E2122">
        <f>_xlfn.XLOOKUP(J2122,macros!Y:Y,macros!R:R)</f>
        <v>281.5</v>
      </c>
      <c r="H2122">
        <f>_xlfn.XLOOKUP(J2122,macros!Y:Y,macros!L:L)</f>
        <v>0</v>
      </c>
      <c r="J2122" s="636" t="s">
        <v>525</v>
      </c>
      <c r="K2122">
        <v>10090</v>
      </c>
    </row>
    <row r="2123" spans="1:11">
      <c r="A2123">
        <v>70005</v>
      </c>
      <c r="B2123" s="46" t="str">
        <f t="shared" si="57"/>
        <v>BP.VM.00068-10090</v>
      </c>
      <c r="C2123">
        <f t="shared" si="67"/>
        <v>0</v>
      </c>
      <c r="D2123">
        <v>70005</v>
      </c>
      <c r="E2123">
        <f>_xlfn.XLOOKUP(J2123,macros!Y:Y,macros!R:R)</f>
        <v>212.25</v>
      </c>
      <c r="H2123">
        <f>_xlfn.XLOOKUP(J2123,macros!Y:Y,macros!L:L)</f>
        <v>0</v>
      </c>
      <c r="J2123" s="636" t="s">
        <v>528</v>
      </c>
      <c r="K2123">
        <v>10090</v>
      </c>
    </row>
    <row r="2124" spans="1:11">
      <c r="A2124">
        <v>70005</v>
      </c>
      <c r="B2124" s="46" t="str">
        <f t="shared" si="57"/>
        <v>BP.VM.00069-10090</v>
      </c>
      <c r="C2124">
        <f t="shared" si="67"/>
        <v>0</v>
      </c>
      <c r="D2124">
        <v>70005</v>
      </c>
      <c r="E2124">
        <f>_xlfn.XLOOKUP(J2124,macros!Y:Y,macros!R:R)</f>
        <v>244.75</v>
      </c>
      <c r="H2124">
        <f>_xlfn.XLOOKUP(J2124,macros!Y:Y,macros!L:L)</f>
        <v>0</v>
      </c>
      <c r="J2124" s="636" t="s">
        <v>531</v>
      </c>
      <c r="K2124">
        <v>10090</v>
      </c>
    </row>
    <row r="2125" spans="1:11">
      <c r="A2125">
        <v>70005</v>
      </c>
      <c r="B2125" s="46" t="str">
        <f t="shared" si="57"/>
        <v>BP.VM.00070-10090</v>
      </c>
      <c r="C2125">
        <f t="shared" si="67"/>
        <v>0</v>
      </c>
      <c r="D2125">
        <v>70005</v>
      </c>
      <c r="E2125">
        <f>_xlfn.XLOOKUP(J2125,macros!Y:Y,macros!R:R)</f>
        <v>241.5</v>
      </c>
      <c r="H2125">
        <f>_xlfn.XLOOKUP(J2125,macros!Y:Y,macros!L:L)</f>
        <v>0</v>
      </c>
      <c r="J2125" s="636" t="s">
        <v>534</v>
      </c>
      <c r="K2125">
        <v>10090</v>
      </c>
    </row>
    <row r="2126" spans="1:11">
      <c r="A2126">
        <v>70005</v>
      </c>
      <c r="B2126" s="46" t="str">
        <f t="shared" si="57"/>
        <v>BP.VM.00071-10090</v>
      </c>
      <c r="C2126">
        <f t="shared" si="67"/>
        <v>0</v>
      </c>
      <c r="D2126">
        <v>70005</v>
      </c>
      <c r="E2126">
        <f>_xlfn.XLOOKUP(J2126,macros!Y:Y,macros!R:R)</f>
        <v>186</v>
      </c>
      <c r="H2126">
        <f>_xlfn.XLOOKUP(J2126,macros!Y:Y,macros!L:L)</f>
        <v>0</v>
      </c>
      <c r="J2126" s="636" t="s">
        <v>537</v>
      </c>
      <c r="K2126">
        <v>10090</v>
      </c>
    </row>
    <row r="2127" spans="1:11">
      <c r="A2127">
        <v>70005</v>
      </c>
      <c r="B2127" s="46" t="str">
        <f t="shared" si="57"/>
        <v>BP.VM.00072-10090</v>
      </c>
      <c r="C2127">
        <f t="shared" si="67"/>
        <v>0</v>
      </c>
      <c r="D2127">
        <v>70005</v>
      </c>
      <c r="E2127">
        <f>_xlfn.XLOOKUP(J2127,macros!Y:Y,macros!R:R)</f>
        <v>162.75</v>
      </c>
      <c r="H2127">
        <f>_xlfn.XLOOKUP(J2127,macros!Y:Y,macros!L:L)</f>
        <v>0</v>
      </c>
      <c r="J2127" s="636" t="s">
        <v>540</v>
      </c>
      <c r="K2127">
        <v>10090</v>
      </c>
    </row>
    <row r="2128" spans="1:11">
      <c r="A2128">
        <v>70005</v>
      </c>
      <c r="B2128" s="46" t="str">
        <f t="shared" si="57"/>
        <v>BP.VM.00073-10090</v>
      </c>
      <c r="C2128">
        <f t="shared" si="67"/>
        <v>0</v>
      </c>
      <c r="D2128">
        <v>70005</v>
      </c>
      <c r="E2128">
        <f>_xlfn.XLOOKUP(J2128,macros!Y:Y,macros!R:R)</f>
        <v>157.5</v>
      </c>
      <c r="H2128">
        <f>_xlfn.XLOOKUP(J2128,macros!Y:Y,macros!L:L)</f>
        <v>0</v>
      </c>
      <c r="J2128" s="636" t="s">
        <v>543</v>
      </c>
      <c r="K2128">
        <v>10090</v>
      </c>
    </row>
    <row r="2129" spans="1:11">
      <c r="A2129">
        <v>70005</v>
      </c>
      <c r="B2129" s="46" t="str">
        <f t="shared" si="57"/>
        <v>BP.VM.00074-10090</v>
      </c>
      <c r="C2129">
        <f t="shared" si="67"/>
        <v>0</v>
      </c>
      <c r="D2129">
        <v>70005</v>
      </c>
      <c r="E2129">
        <f>_xlfn.XLOOKUP(J2129,macros!Y:Y,macros!R:R)</f>
        <v>283.5</v>
      </c>
      <c r="H2129">
        <f>_xlfn.XLOOKUP(J2129,macros!Y:Y,macros!L:L)</f>
        <v>0</v>
      </c>
      <c r="J2129" s="636" t="s">
        <v>546</v>
      </c>
      <c r="K2129">
        <v>10090</v>
      </c>
    </row>
    <row r="2130" spans="1:11">
      <c r="A2130">
        <v>70005</v>
      </c>
      <c r="B2130" s="46" t="str">
        <f t="shared" si="57"/>
        <v>BP.VM.00075-10090</v>
      </c>
      <c r="C2130">
        <f t="shared" si="67"/>
        <v>0</v>
      </c>
      <c r="D2130">
        <v>70005</v>
      </c>
      <c r="E2130">
        <f>_xlfn.XLOOKUP(J2130,macros!Y:Y,macros!R:R)</f>
        <v>244.75</v>
      </c>
      <c r="H2130">
        <f>_xlfn.XLOOKUP(J2130,macros!Y:Y,macros!L:L)</f>
        <v>0</v>
      </c>
      <c r="J2130" s="636" t="s">
        <v>549</v>
      </c>
      <c r="K2130">
        <v>10090</v>
      </c>
    </row>
    <row r="2131" spans="1:11">
      <c r="A2131">
        <v>70005</v>
      </c>
      <c r="B2131" s="46" t="str">
        <f t="shared" si="57"/>
        <v>BP.VM.00076-10090</v>
      </c>
      <c r="C2131">
        <f t="shared" si="67"/>
        <v>0</v>
      </c>
      <c r="D2131">
        <v>70005</v>
      </c>
      <c r="E2131">
        <f>_xlfn.XLOOKUP(J2131,macros!Y:Y,macros!R:R)</f>
        <v>248</v>
      </c>
      <c r="H2131">
        <f>_xlfn.XLOOKUP(J2131,macros!Y:Y,macros!L:L)</f>
        <v>0</v>
      </c>
      <c r="J2131" s="636" t="s">
        <v>552</v>
      </c>
      <c r="K2131">
        <v>10090</v>
      </c>
    </row>
    <row r="2132" spans="1:11">
      <c r="A2132">
        <v>70005</v>
      </c>
      <c r="B2132" s="46" t="str">
        <f t="shared" si="57"/>
        <v>BP.VM.00077-10090</v>
      </c>
      <c r="C2132">
        <f t="shared" si="67"/>
        <v>0</v>
      </c>
      <c r="D2132">
        <v>70005</v>
      </c>
      <c r="E2132">
        <f>_xlfn.XLOOKUP(J2132,macros!Y:Y,macros!R:R)</f>
        <v>230</v>
      </c>
      <c r="H2132">
        <f>_xlfn.XLOOKUP(J2132,macros!Y:Y,macros!L:L)</f>
        <v>0</v>
      </c>
      <c r="J2132" s="636" t="s">
        <v>555</v>
      </c>
      <c r="K2132">
        <v>10090</v>
      </c>
    </row>
    <row r="2133" spans="1:11">
      <c r="A2133">
        <v>70005</v>
      </c>
      <c r="B2133" s="46" t="str">
        <f t="shared" si="57"/>
        <v>BP.VM.00079-10090</v>
      </c>
      <c r="C2133">
        <f t="shared" si="67"/>
        <v>0</v>
      </c>
      <c r="D2133">
        <v>70005</v>
      </c>
      <c r="E2133">
        <f>_xlfn.XLOOKUP(J2133,macros!Y:Y,macros!R:R)</f>
        <v>199.5</v>
      </c>
      <c r="H2133">
        <f>_xlfn.XLOOKUP(J2133,macros!Y:Y,macros!L:L)</f>
        <v>0</v>
      </c>
      <c r="J2133" s="636" t="s">
        <v>557</v>
      </c>
      <c r="K2133">
        <v>10090</v>
      </c>
    </row>
    <row r="2134" spans="1:11">
      <c r="A2134">
        <v>70005</v>
      </c>
      <c r="B2134" s="46" t="str">
        <f t="shared" si="57"/>
        <v>BP.VM.00080-10090</v>
      </c>
      <c r="C2134">
        <f t="shared" si="67"/>
        <v>0</v>
      </c>
      <c r="D2134">
        <v>70005</v>
      </c>
      <c r="E2134">
        <f>_xlfn.XLOOKUP(J2134,macros!Y:Y,macros!R:R)</f>
        <v>161.75</v>
      </c>
      <c r="H2134">
        <f>_xlfn.XLOOKUP(J2134,macros!Y:Y,macros!L:L)</f>
        <v>0</v>
      </c>
      <c r="J2134" s="636" t="s">
        <v>560</v>
      </c>
      <c r="K2134">
        <v>10090</v>
      </c>
    </row>
    <row r="2135" spans="1:11">
      <c r="A2135">
        <v>70005</v>
      </c>
      <c r="B2135" s="46" t="str">
        <f t="shared" si="57"/>
        <v>BP.VM.00081-10090</v>
      </c>
      <c r="C2135">
        <f t="shared" si="67"/>
        <v>0</v>
      </c>
      <c r="D2135">
        <v>70005</v>
      </c>
      <c r="E2135">
        <f>_xlfn.XLOOKUP(J2135,macros!Y:Y,macros!R:R)</f>
        <v>154.5</v>
      </c>
      <c r="H2135">
        <f>_xlfn.XLOOKUP(J2135,macros!Y:Y,macros!L:L)</f>
        <v>0</v>
      </c>
      <c r="J2135" s="636" t="s">
        <v>563</v>
      </c>
      <c r="K2135">
        <v>10090</v>
      </c>
    </row>
    <row r="2136" spans="1:11">
      <c r="A2136">
        <v>70005</v>
      </c>
      <c r="B2136" s="46" t="str">
        <f t="shared" si="57"/>
        <v>BP.VM.00082-10090</v>
      </c>
      <c r="C2136">
        <f t="shared" si="67"/>
        <v>0</v>
      </c>
      <c r="D2136">
        <v>70005</v>
      </c>
      <c r="E2136">
        <f>_xlfn.XLOOKUP(J2136,macros!Y:Y,macros!R:R)</f>
        <v>160.75</v>
      </c>
      <c r="H2136">
        <f>_xlfn.XLOOKUP(J2136,macros!Y:Y,macros!L:L)</f>
        <v>0</v>
      </c>
      <c r="J2136" s="636" t="s">
        <v>566</v>
      </c>
      <c r="K2136">
        <v>10090</v>
      </c>
    </row>
    <row r="2137" spans="1:11">
      <c r="A2137">
        <v>70005</v>
      </c>
      <c r="B2137" s="46" t="str">
        <f t="shared" si="57"/>
        <v>BP.VM.00083-10090</v>
      </c>
      <c r="C2137">
        <f t="shared" si="67"/>
        <v>0</v>
      </c>
      <c r="D2137">
        <v>70005</v>
      </c>
      <c r="E2137">
        <f>_xlfn.XLOOKUP(J2137,macros!Y:Y,macros!R:R)</f>
        <v>155.5</v>
      </c>
      <c r="H2137">
        <f>_xlfn.XLOOKUP(J2137,macros!Y:Y,macros!L:L)</f>
        <v>0</v>
      </c>
      <c r="J2137" s="636" t="s">
        <v>568</v>
      </c>
      <c r="K2137">
        <v>10090</v>
      </c>
    </row>
    <row r="2138" spans="1:11">
      <c r="A2138">
        <v>70005</v>
      </c>
      <c r="B2138" s="46" t="str">
        <f t="shared" si="57"/>
        <v>BP.VM.00084-10090</v>
      </c>
      <c r="C2138">
        <f t="shared" si="67"/>
        <v>0</v>
      </c>
      <c r="D2138">
        <v>70005</v>
      </c>
      <c r="E2138">
        <f>_xlfn.XLOOKUP(J2138,macros!Y:Y,macros!R:R)</f>
        <v>149.25</v>
      </c>
      <c r="H2138">
        <f>_xlfn.XLOOKUP(J2138,macros!Y:Y,macros!L:L)</f>
        <v>0</v>
      </c>
      <c r="J2138" s="636" t="s">
        <v>571</v>
      </c>
      <c r="K2138">
        <v>10090</v>
      </c>
    </row>
    <row r="2139" spans="1:11">
      <c r="A2139">
        <v>70005</v>
      </c>
      <c r="B2139" s="46" t="str">
        <f t="shared" si="57"/>
        <v>BP.VM.00085-10090</v>
      </c>
      <c r="C2139">
        <f t="shared" si="67"/>
        <v>0</v>
      </c>
      <c r="D2139">
        <v>70005</v>
      </c>
      <c r="E2139">
        <f>_xlfn.XLOOKUP(J2139,macros!Y:Y,macros!R:R)</f>
        <v>151.25</v>
      </c>
      <c r="H2139">
        <f>_xlfn.XLOOKUP(J2139,macros!Y:Y,macros!L:L)</f>
        <v>0</v>
      </c>
      <c r="J2139" s="636" t="s">
        <v>573</v>
      </c>
      <c r="K2139">
        <v>10090</v>
      </c>
    </row>
    <row r="2140" spans="1:11">
      <c r="A2140">
        <v>70005</v>
      </c>
      <c r="B2140" s="46" t="str">
        <f t="shared" si="57"/>
        <v>BP.VM.00086-10090</v>
      </c>
      <c r="C2140">
        <f t="shared" si="67"/>
        <v>0</v>
      </c>
      <c r="D2140">
        <v>70005</v>
      </c>
      <c r="E2140">
        <f>_xlfn.XLOOKUP(J2140,macros!Y:Y,macros!R:R)</f>
        <v>133.5</v>
      </c>
      <c r="H2140">
        <f>_xlfn.XLOOKUP(J2140,macros!Y:Y,macros!L:L)</f>
        <v>0</v>
      </c>
      <c r="J2140" s="636" t="s">
        <v>575</v>
      </c>
      <c r="K2140">
        <v>10090</v>
      </c>
    </row>
    <row r="2141" spans="1:11">
      <c r="A2141">
        <v>70005</v>
      </c>
      <c r="B2141" s="46" t="str">
        <f t="shared" si="57"/>
        <v>BP.VM.00087-10090</v>
      </c>
      <c r="C2141">
        <f t="shared" si="67"/>
        <v>0</v>
      </c>
      <c r="D2141">
        <v>70005</v>
      </c>
      <c r="E2141">
        <f>_xlfn.XLOOKUP(J2141,macros!Y:Y,macros!R:R)</f>
        <v>125</v>
      </c>
      <c r="H2141">
        <f>_xlfn.XLOOKUP(J2141,macros!Y:Y,macros!L:L)</f>
        <v>0</v>
      </c>
      <c r="J2141" s="636" t="s">
        <v>578</v>
      </c>
      <c r="K2141">
        <v>10090</v>
      </c>
    </row>
    <row r="2142" spans="1:11">
      <c r="A2142">
        <v>70005</v>
      </c>
      <c r="B2142" s="46" t="str">
        <f t="shared" si="57"/>
        <v>BP.VM.00088-10090</v>
      </c>
      <c r="C2142">
        <f t="shared" si="67"/>
        <v>0</v>
      </c>
      <c r="D2142">
        <v>70005</v>
      </c>
      <c r="E2142">
        <f>_xlfn.XLOOKUP(J2142,macros!Y:Y,macros!R:R)</f>
        <v>126</v>
      </c>
      <c r="H2142">
        <f>_xlfn.XLOOKUP(J2142,macros!Y:Y,macros!L:L)</f>
        <v>0</v>
      </c>
      <c r="J2142" s="636" t="s">
        <v>581</v>
      </c>
      <c r="K2142">
        <v>10090</v>
      </c>
    </row>
    <row r="2143" spans="1:11">
      <c r="A2143">
        <v>70005</v>
      </c>
      <c r="B2143" s="46" t="str">
        <f t="shared" si="57"/>
        <v>BP.VM.00089-10090</v>
      </c>
      <c r="C2143">
        <f t="shared" si="67"/>
        <v>0</v>
      </c>
      <c r="D2143">
        <v>70005</v>
      </c>
      <c r="E2143">
        <f>_xlfn.XLOOKUP(J2143,macros!Y:Y,macros!R:R)</f>
        <v>162.75</v>
      </c>
      <c r="H2143">
        <f>_xlfn.XLOOKUP(J2143,macros!Y:Y,macros!L:L)</f>
        <v>0</v>
      </c>
      <c r="J2143" s="636" t="s">
        <v>583</v>
      </c>
      <c r="K2143">
        <v>10090</v>
      </c>
    </row>
    <row r="2144" spans="1:11">
      <c r="A2144">
        <v>70005</v>
      </c>
      <c r="B2144" s="46" t="str">
        <f t="shared" si="57"/>
        <v>BP.VM.00091-10090</v>
      </c>
      <c r="C2144">
        <f t="shared" si="67"/>
        <v>0</v>
      </c>
      <c r="D2144">
        <v>70005</v>
      </c>
      <c r="E2144">
        <f>_xlfn.XLOOKUP(J2144,macros!Y:Y,macros!R:R)</f>
        <v>167</v>
      </c>
      <c r="H2144">
        <f>_xlfn.XLOOKUP(J2144,macros!Y:Y,macros!L:L)</f>
        <v>0</v>
      </c>
      <c r="J2144" s="636" t="s">
        <v>586</v>
      </c>
      <c r="K2144">
        <v>10090</v>
      </c>
    </row>
    <row r="2145" spans="1:11">
      <c r="A2145">
        <v>70005</v>
      </c>
      <c r="B2145" s="46" t="str">
        <f t="shared" si="57"/>
        <v>BP.VM.00092-10139</v>
      </c>
      <c r="C2145">
        <f t="shared" si="67"/>
        <v>0</v>
      </c>
      <c r="D2145">
        <v>70005</v>
      </c>
      <c r="E2145">
        <f>_xlfn.XLOOKUP(J2145,macros!Y:Y,macros!R:R)</f>
        <v>472.5</v>
      </c>
      <c r="H2145">
        <f>_xlfn.XLOOKUP(J2145,macros!Y:Y,macros!L:L)</f>
        <v>0</v>
      </c>
      <c r="J2145" s="636" t="s">
        <v>589</v>
      </c>
      <c r="K2145">
        <v>10139</v>
      </c>
    </row>
    <row r="2146" spans="1:11">
      <c r="A2146">
        <v>70005</v>
      </c>
      <c r="B2146" s="46" t="str">
        <f t="shared" si="57"/>
        <v>BP.VM.00093-10139</v>
      </c>
      <c r="C2146">
        <f t="shared" si="67"/>
        <v>0</v>
      </c>
      <c r="D2146">
        <v>70005</v>
      </c>
      <c r="E2146">
        <f>_xlfn.XLOOKUP(J2146,macros!Y:Y,macros!R:R)</f>
        <v>364.5</v>
      </c>
      <c r="H2146">
        <f>_xlfn.XLOOKUP(J2146,macros!Y:Y,macros!L:L)</f>
        <v>0</v>
      </c>
      <c r="J2146" s="636" t="s">
        <v>590</v>
      </c>
      <c r="K2146">
        <v>10139</v>
      </c>
    </row>
    <row r="2147" spans="1:11">
      <c r="A2147">
        <v>70005</v>
      </c>
      <c r="B2147" s="46" t="str">
        <f t="shared" si="57"/>
        <v>BP.VM.00094-10139</v>
      </c>
      <c r="C2147">
        <f t="shared" si="67"/>
        <v>0</v>
      </c>
      <c r="D2147">
        <v>70005</v>
      </c>
      <c r="E2147">
        <f>_xlfn.XLOOKUP(J2147,macros!Y:Y,macros!R:R)</f>
        <v>296.25</v>
      </c>
      <c r="H2147">
        <f>_xlfn.XLOOKUP(J2147,macros!Y:Y,macros!L:L)</f>
        <v>0</v>
      </c>
      <c r="J2147" s="636" t="s">
        <v>591</v>
      </c>
      <c r="K2147">
        <v>10139</v>
      </c>
    </row>
    <row r="2148" spans="1:11">
      <c r="A2148">
        <v>70005</v>
      </c>
      <c r="B2148" s="46" t="str">
        <f t="shared" si="57"/>
        <v>BP.VM.00095-10139</v>
      </c>
      <c r="C2148">
        <f t="shared" si="67"/>
        <v>0</v>
      </c>
      <c r="D2148">
        <v>70005</v>
      </c>
      <c r="E2148">
        <f>_xlfn.XLOOKUP(J2148,macros!Y:Y,macros!R:R)</f>
        <v>262.5</v>
      </c>
      <c r="H2148">
        <f>_xlfn.XLOOKUP(J2148,macros!Y:Y,macros!L:L)</f>
        <v>0</v>
      </c>
      <c r="J2148" s="636" t="s">
        <v>592</v>
      </c>
      <c r="K2148">
        <v>10139</v>
      </c>
    </row>
    <row r="2149" spans="1:11">
      <c r="A2149">
        <v>70005</v>
      </c>
      <c r="B2149" s="46" t="str">
        <f t="shared" si="57"/>
        <v>BP.VM.00096-10139</v>
      </c>
      <c r="C2149">
        <f t="shared" si="67"/>
        <v>0</v>
      </c>
      <c r="D2149">
        <v>70005</v>
      </c>
      <c r="E2149">
        <f>_xlfn.XLOOKUP(J2149,macros!Y:Y,macros!R:R)</f>
        <v>364.5</v>
      </c>
      <c r="H2149">
        <f>_xlfn.XLOOKUP(J2149,macros!Y:Y,macros!L:L)</f>
        <v>0</v>
      </c>
      <c r="J2149" s="636" t="s">
        <v>593</v>
      </c>
      <c r="K2149">
        <v>10139</v>
      </c>
    </row>
    <row r="2150" spans="1:11">
      <c r="A2150">
        <v>70005</v>
      </c>
      <c r="B2150" s="46" t="str">
        <f t="shared" si="57"/>
        <v>BP.VM.00097-10139</v>
      </c>
      <c r="C2150">
        <f t="shared" si="67"/>
        <v>0</v>
      </c>
      <c r="D2150">
        <v>70005</v>
      </c>
      <c r="E2150">
        <f>_xlfn.XLOOKUP(J2150,macros!Y:Y,macros!R:R)</f>
        <v>212.25</v>
      </c>
      <c r="H2150">
        <f>_xlfn.XLOOKUP(J2150,macros!Y:Y,macros!L:L)</f>
        <v>0</v>
      </c>
      <c r="J2150" s="636" t="s">
        <v>594</v>
      </c>
      <c r="K2150">
        <v>10139</v>
      </c>
    </row>
    <row r="2151" spans="1:11">
      <c r="A2151">
        <v>70005</v>
      </c>
      <c r="B2151" s="46" t="str">
        <f t="shared" si="57"/>
        <v>BP.VM.00098-10139</v>
      </c>
      <c r="C2151">
        <f t="shared" si="67"/>
        <v>0</v>
      </c>
      <c r="D2151">
        <v>70005</v>
      </c>
      <c r="E2151">
        <f>_xlfn.XLOOKUP(J2151,macros!Y:Y,macros!R:R)</f>
        <v>385.5</v>
      </c>
      <c r="H2151">
        <f>_xlfn.XLOOKUP(J2151,macros!Y:Y,macros!L:L)</f>
        <v>0</v>
      </c>
      <c r="J2151" s="636" t="s">
        <v>595</v>
      </c>
      <c r="K2151">
        <v>10139</v>
      </c>
    </row>
    <row r="2152" spans="1:11">
      <c r="A2152">
        <v>70005</v>
      </c>
      <c r="B2152" s="46" t="str">
        <f t="shared" si="57"/>
        <v>BP.VM.00099-10139</v>
      </c>
      <c r="C2152">
        <f t="shared" si="67"/>
        <v>0</v>
      </c>
      <c r="D2152">
        <v>70005</v>
      </c>
      <c r="E2152">
        <f>_xlfn.XLOOKUP(J2152,macros!Y:Y,macros!R:R)</f>
        <v>280.5</v>
      </c>
      <c r="H2152">
        <f>_xlfn.XLOOKUP(J2152,macros!Y:Y,macros!L:L)</f>
        <v>0</v>
      </c>
      <c r="J2152" s="636" t="s">
        <v>596</v>
      </c>
      <c r="K2152">
        <v>10139</v>
      </c>
    </row>
    <row r="2153" spans="1:11">
      <c r="A2153">
        <v>70005</v>
      </c>
      <c r="B2153" s="46" t="str">
        <f t="shared" si="57"/>
        <v>BP.VM.00100-10139</v>
      </c>
      <c r="C2153">
        <f t="shared" si="67"/>
        <v>0</v>
      </c>
      <c r="D2153">
        <v>70005</v>
      </c>
      <c r="E2153">
        <f>_xlfn.XLOOKUP(J2153,macros!Y:Y,macros!R:R)</f>
        <v>322.5</v>
      </c>
      <c r="H2153">
        <f>_xlfn.XLOOKUP(J2153,macros!Y:Y,macros!L:L)</f>
        <v>0</v>
      </c>
      <c r="J2153" s="636" t="s">
        <v>597</v>
      </c>
      <c r="K2153">
        <v>10139</v>
      </c>
    </row>
    <row r="2154" spans="1:11">
      <c r="A2154">
        <v>70005</v>
      </c>
      <c r="B2154" s="46" t="str">
        <f t="shared" si="57"/>
        <v>BP.VM.00101-10139</v>
      </c>
      <c r="C2154">
        <f t="shared" si="67"/>
        <v>0</v>
      </c>
      <c r="D2154">
        <v>70005</v>
      </c>
      <c r="E2154">
        <f>_xlfn.XLOOKUP(J2154,macros!Y:Y,macros!R:R)</f>
        <v>315</v>
      </c>
      <c r="H2154">
        <f>_xlfn.XLOOKUP(J2154,macros!Y:Y,macros!L:L)</f>
        <v>0</v>
      </c>
      <c r="J2154" s="636" t="s">
        <v>598</v>
      </c>
      <c r="K2154">
        <v>10139</v>
      </c>
    </row>
    <row r="2155" spans="1:11">
      <c r="A2155">
        <v>70005</v>
      </c>
      <c r="B2155" s="46" t="str">
        <f t="shared" si="57"/>
        <v>BP.VM.00102-10139</v>
      </c>
      <c r="C2155">
        <f t="shared" si="67"/>
        <v>0</v>
      </c>
      <c r="D2155">
        <v>70005</v>
      </c>
      <c r="E2155">
        <f>_xlfn.XLOOKUP(J2155,macros!Y:Y,macros!R:R)</f>
        <v>229</v>
      </c>
      <c r="H2155">
        <f>_xlfn.XLOOKUP(J2155,macros!Y:Y,macros!L:L)</f>
        <v>0</v>
      </c>
      <c r="J2155" s="636" t="s">
        <v>599</v>
      </c>
      <c r="K2155">
        <v>10139</v>
      </c>
    </row>
    <row r="2156" spans="1:11">
      <c r="A2156">
        <v>70005</v>
      </c>
      <c r="B2156" s="46" t="str">
        <f t="shared" si="57"/>
        <v>BP.VM.00103-10139</v>
      </c>
      <c r="C2156">
        <f t="shared" si="67"/>
        <v>0</v>
      </c>
      <c r="D2156">
        <v>70005</v>
      </c>
      <c r="E2156">
        <f>_xlfn.XLOOKUP(J2156,macros!Y:Y,macros!R:R)</f>
        <v>204.75</v>
      </c>
      <c r="H2156">
        <f>_xlfn.XLOOKUP(J2156,macros!Y:Y,macros!L:L)</f>
        <v>0</v>
      </c>
      <c r="J2156" s="636" t="s">
        <v>600</v>
      </c>
      <c r="K2156">
        <v>10139</v>
      </c>
    </row>
    <row r="2157" spans="1:11">
      <c r="A2157">
        <v>70005</v>
      </c>
      <c r="B2157" s="46" t="str">
        <f t="shared" si="57"/>
        <v>BP.VM.00104-10139</v>
      </c>
      <c r="C2157">
        <f t="shared" si="67"/>
        <v>0</v>
      </c>
      <c r="D2157">
        <v>70005</v>
      </c>
      <c r="E2157">
        <f>_xlfn.XLOOKUP(J2157,macros!Y:Y,macros!R:R)</f>
        <v>194.25</v>
      </c>
      <c r="H2157">
        <f>_xlfn.XLOOKUP(J2157,macros!Y:Y,macros!L:L)</f>
        <v>0</v>
      </c>
      <c r="J2157" s="636" t="s">
        <v>601</v>
      </c>
      <c r="K2157">
        <v>10139</v>
      </c>
    </row>
    <row r="2158" spans="1:11">
      <c r="A2158">
        <v>70005</v>
      </c>
      <c r="B2158" s="46" t="str">
        <f t="shared" si="57"/>
        <v>BP.VM.00105-10139</v>
      </c>
      <c r="C2158">
        <f t="shared" si="67"/>
        <v>0</v>
      </c>
      <c r="D2158">
        <v>70005</v>
      </c>
      <c r="E2158">
        <f>_xlfn.XLOOKUP(J2158,macros!Y:Y,macros!R:R)</f>
        <v>386.5</v>
      </c>
      <c r="H2158">
        <f>_xlfn.XLOOKUP(J2158,macros!Y:Y,macros!L:L)</f>
        <v>0</v>
      </c>
      <c r="J2158" s="636" t="s">
        <v>602</v>
      </c>
      <c r="K2158">
        <v>10139</v>
      </c>
    </row>
    <row r="2159" spans="1:11">
      <c r="A2159">
        <v>70005</v>
      </c>
      <c r="B2159" s="46" t="str">
        <f t="shared" si="57"/>
        <v>BP.VM.00106-10139</v>
      </c>
      <c r="C2159">
        <f t="shared" si="67"/>
        <v>0</v>
      </c>
      <c r="D2159">
        <v>70005</v>
      </c>
      <c r="E2159">
        <f>_xlfn.XLOOKUP(J2159,macros!Y:Y,macros!R:R)</f>
        <v>323.5</v>
      </c>
      <c r="H2159">
        <f>_xlfn.XLOOKUP(J2159,macros!Y:Y,macros!L:L)</f>
        <v>0</v>
      </c>
      <c r="J2159" s="636" t="s">
        <v>603</v>
      </c>
      <c r="K2159">
        <v>10139</v>
      </c>
    </row>
    <row r="2160" spans="1:11">
      <c r="A2160">
        <v>70005</v>
      </c>
      <c r="B2160" s="46" t="str">
        <f t="shared" si="57"/>
        <v>BP.VM.00107-10139</v>
      </c>
      <c r="C2160">
        <f t="shared" si="67"/>
        <v>0</v>
      </c>
      <c r="D2160">
        <v>70005</v>
      </c>
      <c r="E2160">
        <f>_xlfn.XLOOKUP(J2160,macros!Y:Y,macros!R:R)</f>
        <v>329.75</v>
      </c>
      <c r="H2160">
        <f>_xlfn.XLOOKUP(J2160,macros!Y:Y,macros!L:L)</f>
        <v>0</v>
      </c>
      <c r="J2160" s="636" t="s">
        <v>604</v>
      </c>
      <c r="K2160">
        <v>10139</v>
      </c>
    </row>
    <row r="2161" spans="1:11">
      <c r="A2161">
        <v>70005</v>
      </c>
      <c r="B2161" s="46" t="str">
        <f t="shared" si="57"/>
        <v>BP.VM.00108-10139</v>
      </c>
      <c r="C2161">
        <f t="shared" si="67"/>
        <v>0</v>
      </c>
      <c r="D2161">
        <v>70005</v>
      </c>
      <c r="E2161">
        <f>_xlfn.XLOOKUP(J2161,macros!Y:Y,macros!R:R)</f>
        <v>298.25</v>
      </c>
      <c r="H2161">
        <f>_xlfn.XLOOKUP(J2161,macros!Y:Y,macros!L:L)</f>
        <v>0</v>
      </c>
      <c r="J2161" s="636" t="s">
        <v>605</v>
      </c>
      <c r="K2161">
        <v>10139</v>
      </c>
    </row>
    <row r="2162" spans="1:11">
      <c r="A2162">
        <v>70005</v>
      </c>
      <c r="B2162" s="46" t="str">
        <f t="shared" si="57"/>
        <v>BP.VM.00110-10139</v>
      </c>
      <c r="C2162">
        <f t="shared" si="67"/>
        <v>0</v>
      </c>
      <c r="D2162">
        <v>70005</v>
      </c>
      <c r="E2162">
        <f>_xlfn.XLOOKUP(J2162,macros!Y:Y,macros!R:R)</f>
        <v>266.75</v>
      </c>
      <c r="H2162">
        <f>_xlfn.XLOOKUP(J2162,macros!Y:Y,macros!L:L)</f>
        <v>0</v>
      </c>
      <c r="J2162" s="636" t="s">
        <v>606</v>
      </c>
      <c r="K2162">
        <v>10139</v>
      </c>
    </row>
    <row r="2163" spans="1:11">
      <c r="A2163">
        <v>70005</v>
      </c>
      <c r="B2163" s="46" t="str">
        <f t="shared" si="57"/>
        <v>BP.VM.00111-10139</v>
      </c>
      <c r="C2163">
        <f t="shared" si="67"/>
        <v>0</v>
      </c>
      <c r="D2163">
        <v>70005</v>
      </c>
      <c r="E2163">
        <f>_xlfn.XLOOKUP(J2163,macros!Y:Y,macros!R:R)</f>
        <v>206</v>
      </c>
      <c r="H2163">
        <f>_xlfn.XLOOKUP(J2163,macros!Y:Y,macros!L:L)</f>
        <v>0</v>
      </c>
      <c r="J2163" s="636" t="s">
        <v>607</v>
      </c>
      <c r="K2163">
        <v>10139</v>
      </c>
    </row>
    <row r="2164" spans="1:11">
      <c r="A2164">
        <v>70005</v>
      </c>
      <c r="B2164" s="46" t="str">
        <f t="shared" si="57"/>
        <v>BP.VM.00112-10139</v>
      </c>
      <c r="C2164">
        <f t="shared" si="67"/>
        <v>0</v>
      </c>
      <c r="D2164">
        <v>70005</v>
      </c>
      <c r="E2164">
        <f>_xlfn.XLOOKUP(J2164,macros!Y:Y,macros!R:R)</f>
        <v>193.25</v>
      </c>
      <c r="H2164">
        <f>_xlfn.XLOOKUP(J2164,macros!Y:Y,macros!L:L)</f>
        <v>0</v>
      </c>
      <c r="J2164" s="636" t="s">
        <v>608</v>
      </c>
      <c r="K2164">
        <v>10139</v>
      </c>
    </row>
    <row r="2165" spans="1:11">
      <c r="A2165">
        <v>70005</v>
      </c>
      <c r="B2165" s="46" t="str">
        <f t="shared" si="57"/>
        <v>BP.VM.00113-10139</v>
      </c>
      <c r="C2165">
        <f t="shared" si="67"/>
        <v>0</v>
      </c>
      <c r="D2165">
        <v>70005</v>
      </c>
      <c r="E2165">
        <f>_xlfn.XLOOKUP(J2165,macros!Y:Y,macros!R:R)</f>
        <v>202.75</v>
      </c>
      <c r="H2165">
        <f>_xlfn.XLOOKUP(J2165,macros!Y:Y,macros!L:L)</f>
        <v>0</v>
      </c>
      <c r="J2165" s="636" t="s">
        <v>609</v>
      </c>
      <c r="K2165">
        <v>10139</v>
      </c>
    </row>
    <row r="2166" spans="1:11">
      <c r="A2166">
        <v>70005</v>
      </c>
      <c r="B2166" s="46" t="str">
        <f t="shared" si="57"/>
        <v>BP.VM.00114-10139</v>
      </c>
      <c r="C2166">
        <f t="shared" si="67"/>
        <v>0</v>
      </c>
      <c r="D2166">
        <v>70005</v>
      </c>
      <c r="E2166">
        <f>_xlfn.XLOOKUP(J2166,macros!Y:Y,macros!R:R)</f>
        <v>196.5</v>
      </c>
      <c r="H2166">
        <f>_xlfn.XLOOKUP(J2166,macros!Y:Y,macros!L:L)</f>
        <v>0</v>
      </c>
      <c r="J2166" s="636" t="s">
        <v>610</v>
      </c>
      <c r="K2166">
        <v>10139</v>
      </c>
    </row>
    <row r="2167" spans="1:11">
      <c r="A2167">
        <v>70005</v>
      </c>
      <c r="B2167" s="46" t="str">
        <f t="shared" si="57"/>
        <v>BP.VM.00115-10139</v>
      </c>
      <c r="C2167">
        <f t="shared" si="67"/>
        <v>0</v>
      </c>
      <c r="D2167">
        <v>70005</v>
      </c>
      <c r="E2167">
        <f>_xlfn.XLOOKUP(J2167,macros!Y:Y,macros!R:R)</f>
        <v>185</v>
      </c>
      <c r="H2167">
        <f>_xlfn.XLOOKUP(J2167,macros!Y:Y,macros!L:L)</f>
        <v>0</v>
      </c>
      <c r="J2167" s="636" t="s">
        <v>611</v>
      </c>
      <c r="K2167">
        <v>10139</v>
      </c>
    </row>
    <row r="2168" spans="1:11">
      <c r="A2168">
        <v>70005</v>
      </c>
      <c r="B2168" s="46" t="str">
        <f t="shared" si="57"/>
        <v>BP.VM.00116-10139</v>
      </c>
      <c r="C2168">
        <f t="shared" si="67"/>
        <v>0</v>
      </c>
      <c r="D2168">
        <v>70005</v>
      </c>
      <c r="E2168">
        <f>_xlfn.XLOOKUP(J2168,macros!Y:Y,macros!R:R)</f>
        <v>189</v>
      </c>
      <c r="H2168">
        <f>_xlfn.XLOOKUP(J2168,macros!Y:Y,macros!L:L)</f>
        <v>0</v>
      </c>
      <c r="J2168" s="636" t="s">
        <v>612</v>
      </c>
      <c r="K2168">
        <v>10139</v>
      </c>
    </row>
    <row r="2169" spans="1:11">
      <c r="A2169">
        <v>70005</v>
      </c>
      <c r="B2169" s="46" t="str">
        <f t="shared" si="57"/>
        <v>BP.VM.00117-10139</v>
      </c>
      <c r="C2169">
        <f t="shared" si="67"/>
        <v>0</v>
      </c>
      <c r="D2169">
        <v>70005</v>
      </c>
      <c r="E2169">
        <f>_xlfn.XLOOKUP(J2169,macros!Y:Y,macros!R:R)</f>
        <v>160.75</v>
      </c>
      <c r="H2169">
        <f>_xlfn.XLOOKUP(J2169,macros!Y:Y,macros!L:L)</f>
        <v>0</v>
      </c>
      <c r="J2169" s="636" t="s">
        <v>613</v>
      </c>
      <c r="K2169">
        <v>10139</v>
      </c>
    </row>
    <row r="2170" spans="1:11">
      <c r="A2170">
        <v>70005</v>
      </c>
      <c r="B2170" s="46" t="str">
        <f t="shared" si="57"/>
        <v>BP.VM.00118-10139</v>
      </c>
      <c r="C2170">
        <f t="shared" si="67"/>
        <v>0</v>
      </c>
      <c r="D2170">
        <v>70005</v>
      </c>
      <c r="E2170">
        <f>_xlfn.XLOOKUP(J2170,macros!Y:Y,macros!R:R)</f>
        <v>147</v>
      </c>
      <c r="H2170">
        <f>_xlfn.XLOOKUP(J2170,macros!Y:Y,macros!L:L)</f>
        <v>0</v>
      </c>
      <c r="J2170" s="636" t="s">
        <v>614</v>
      </c>
      <c r="K2170">
        <v>10139</v>
      </c>
    </row>
    <row r="2171" spans="1:11">
      <c r="A2171">
        <v>70005</v>
      </c>
      <c r="B2171" s="46" t="str">
        <f t="shared" si="57"/>
        <v>BP.VM.00119-10139</v>
      </c>
      <c r="C2171">
        <f t="shared" si="67"/>
        <v>0</v>
      </c>
      <c r="D2171">
        <v>70005</v>
      </c>
      <c r="E2171">
        <f>_xlfn.XLOOKUP(J2171,macros!Y:Y,macros!R:R)</f>
        <v>149.25</v>
      </c>
      <c r="H2171">
        <f>_xlfn.XLOOKUP(J2171,macros!Y:Y,macros!L:L)</f>
        <v>0</v>
      </c>
      <c r="J2171" s="636" t="s">
        <v>615</v>
      </c>
      <c r="K2171">
        <v>10139</v>
      </c>
    </row>
    <row r="2172" spans="1:11">
      <c r="A2172">
        <v>70005</v>
      </c>
      <c r="B2172" s="46" t="str">
        <f t="shared" si="57"/>
        <v>BP.VM.00120-10139</v>
      </c>
      <c r="C2172">
        <f t="shared" si="67"/>
        <v>0</v>
      </c>
      <c r="D2172">
        <v>70005</v>
      </c>
      <c r="E2172">
        <f>_xlfn.XLOOKUP(J2172,macros!Y:Y,macros!R:R)</f>
        <v>207</v>
      </c>
      <c r="H2172">
        <f>_xlfn.XLOOKUP(J2172,macros!Y:Y,macros!L:L)</f>
        <v>0</v>
      </c>
      <c r="J2172" s="636" t="s">
        <v>616</v>
      </c>
      <c r="K2172">
        <v>10139</v>
      </c>
    </row>
    <row r="2173" spans="1:11">
      <c r="A2173">
        <v>70005</v>
      </c>
      <c r="B2173" s="46" t="str">
        <f t="shared" si="57"/>
        <v>BP.VM.00122-10139</v>
      </c>
      <c r="C2173">
        <f t="shared" si="67"/>
        <v>0</v>
      </c>
      <c r="D2173">
        <v>70005</v>
      </c>
      <c r="E2173">
        <f>_xlfn.XLOOKUP(J2173,macros!Y:Y,macros!R:R)</f>
        <v>214.25</v>
      </c>
      <c r="H2173">
        <f>_xlfn.XLOOKUP(J2173,macros!Y:Y,macros!L:L)</f>
        <v>0</v>
      </c>
      <c r="J2173" s="636" t="s">
        <v>617</v>
      </c>
      <c r="K2173">
        <v>10139</v>
      </c>
    </row>
    <row r="2174" spans="1:11">
      <c r="A2174">
        <v>70005</v>
      </c>
      <c r="B2174" s="46" t="str">
        <f t="shared" ref="B2174:B2263" si="68">J2174&amp;"-"&amp;K2174</f>
        <v>BP.VM.00029-10091</v>
      </c>
      <c r="C2174">
        <f t="shared" si="67"/>
        <v>0</v>
      </c>
      <c r="D2174">
        <v>70005</v>
      </c>
      <c r="E2174">
        <f>_xlfn.XLOOKUP(J2174,macros!Y:Y,macros!R:R)</f>
        <v>143</v>
      </c>
      <c r="H2174">
        <f>_xlfn.XLOOKUP(J2174,macros!Y:Y,macros!G:G)</f>
        <v>0</v>
      </c>
      <c r="J2174" s="636" t="s">
        <v>679</v>
      </c>
      <c r="K2174">
        <v>10091</v>
      </c>
    </row>
    <row r="2175" spans="1:11">
      <c r="A2175">
        <v>70005</v>
      </c>
      <c r="B2175" s="46" t="str">
        <f t="shared" si="68"/>
        <v>BP.VM.00030-10091</v>
      </c>
      <c r="C2175">
        <f t="shared" si="67"/>
        <v>0</v>
      </c>
      <c r="D2175">
        <v>70005</v>
      </c>
      <c r="E2175">
        <f>_xlfn.XLOOKUP(J2175,macros!Y:Y,macros!R:R)</f>
        <v>138.75</v>
      </c>
      <c r="H2175">
        <f>_xlfn.XLOOKUP(J2175,macros!Y:Y,macros!G:G)</f>
        <v>0</v>
      </c>
      <c r="J2175" s="636" t="s">
        <v>681</v>
      </c>
      <c r="K2175">
        <v>10091</v>
      </c>
    </row>
    <row r="2176" spans="1:11">
      <c r="A2176">
        <v>70005</v>
      </c>
      <c r="B2176" s="46" t="str">
        <f t="shared" si="68"/>
        <v>BP.VM.00031-10091</v>
      </c>
      <c r="C2176">
        <f t="shared" si="67"/>
        <v>0</v>
      </c>
      <c r="D2176">
        <v>70005</v>
      </c>
      <c r="E2176">
        <f>_xlfn.XLOOKUP(J2176,macros!Y:Y,macros!R:R)</f>
        <v>160.75</v>
      </c>
      <c r="H2176">
        <f>_xlfn.XLOOKUP(J2176,macros!Y:Y,macros!G:G)</f>
        <v>0</v>
      </c>
      <c r="J2176" s="636" t="s">
        <v>683</v>
      </c>
      <c r="K2176">
        <v>10091</v>
      </c>
    </row>
    <row r="2177" spans="1:11">
      <c r="A2177">
        <v>70005</v>
      </c>
      <c r="B2177" s="46" t="str">
        <f t="shared" si="68"/>
        <v>BP.VM.00032-10091</v>
      </c>
      <c r="C2177">
        <f t="shared" si="67"/>
        <v>0</v>
      </c>
      <c r="D2177">
        <v>70005</v>
      </c>
      <c r="E2177">
        <f>_xlfn.XLOOKUP(J2177,macros!Y:Y,macros!R:R)</f>
        <v>176.5</v>
      </c>
      <c r="H2177">
        <f>_xlfn.XLOOKUP(J2177,macros!Y:Y,macros!G:G)</f>
        <v>0</v>
      </c>
      <c r="J2177" s="636" t="s">
        <v>685</v>
      </c>
      <c r="K2177">
        <v>10091</v>
      </c>
    </row>
    <row r="2178" spans="1:11">
      <c r="A2178">
        <v>70005</v>
      </c>
      <c r="B2178" s="46" t="str">
        <f t="shared" si="68"/>
        <v>BP.VM.00033-10091</v>
      </c>
      <c r="C2178">
        <f t="shared" ref="C2178:C2241" si="69">SUM(G2178:H2178)</f>
        <v>0</v>
      </c>
      <c r="D2178">
        <v>70005</v>
      </c>
      <c r="E2178">
        <f>_xlfn.XLOOKUP(J2178,macros!Y:Y,macros!R:R)</f>
        <v>144</v>
      </c>
      <c r="H2178">
        <f>_xlfn.XLOOKUP(J2178,macros!Y:Y,macros!G:G)</f>
        <v>0</v>
      </c>
      <c r="J2178" s="636" t="s">
        <v>687</v>
      </c>
      <c r="K2178">
        <v>10091</v>
      </c>
    </row>
    <row r="2179" spans="1:11">
      <c r="A2179">
        <v>70005</v>
      </c>
      <c r="B2179" s="46" t="str">
        <f t="shared" si="68"/>
        <v>BP.VM.00034-10091</v>
      </c>
      <c r="C2179">
        <f t="shared" si="69"/>
        <v>0</v>
      </c>
      <c r="D2179">
        <v>70005</v>
      </c>
      <c r="E2179">
        <f>_xlfn.XLOOKUP(J2179,macros!Y:Y,macros!R:R)</f>
        <v>148.25</v>
      </c>
      <c r="H2179">
        <f>_xlfn.XLOOKUP(J2179,macros!Y:Y,macros!G:G)</f>
        <v>0</v>
      </c>
      <c r="J2179" s="636" t="s">
        <v>689</v>
      </c>
      <c r="K2179">
        <v>10091</v>
      </c>
    </row>
    <row r="2180" spans="1:11">
      <c r="A2180">
        <v>70005</v>
      </c>
      <c r="B2180" s="46" t="str">
        <f t="shared" si="68"/>
        <v>BP.VM.00035-10091</v>
      </c>
      <c r="C2180">
        <f t="shared" si="69"/>
        <v>0</v>
      </c>
      <c r="D2180">
        <v>70005</v>
      </c>
      <c r="E2180">
        <f>_xlfn.XLOOKUP(J2180,macros!Y:Y,macros!R:R)</f>
        <v>154.5</v>
      </c>
      <c r="H2180">
        <f>_xlfn.XLOOKUP(J2180,macros!Y:Y,macros!G:G)</f>
        <v>0</v>
      </c>
      <c r="J2180" s="636" t="s">
        <v>691</v>
      </c>
      <c r="K2180">
        <v>10091</v>
      </c>
    </row>
    <row r="2181" spans="1:11">
      <c r="A2181">
        <v>70005</v>
      </c>
      <c r="B2181" s="46" t="str">
        <f t="shared" si="68"/>
        <v>BP.VM.00036-10091</v>
      </c>
      <c r="C2181">
        <f t="shared" si="69"/>
        <v>0</v>
      </c>
      <c r="D2181">
        <v>70005</v>
      </c>
      <c r="E2181">
        <f>_xlfn.XLOOKUP(J2181,macros!Y:Y,macros!R:R)</f>
        <v>162.75</v>
      </c>
      <c r="H2181">
        <f>_xlfn.XLOOKUP(J2181,macros!Y:Y,macros!G:G)</f>
        <v>0</v>
      </c>
      <c r="J2181" s="636" t="s">
        <v>693</v>
      </c>
      <c r="K2181">
        <v>10091</v>
      </c>
    </row>
    <row r="2182" spans="1:11">
      <c r="A2182">
        <v>70005</v>
      </c>
      <c r="B2182" s="46" t="str">
        <f t="shared" si="68"/>
        <v>BP.VM.00037-10131</v>
      </c>
      <c r="C2182">
        <f t="shared" si="69"/>
        <v>0</v>
      </c>
      <c r="D2182">
        <v>70005</v>
      </c>
      <c r="E2182">
        <f>_xlfn.XLOOKUP(J2182,macros!Y:Y,macros!R:R)</f>
        <v>170.25</v>
      </c>
      <c r="H2182">
        <f>_xlfn.XLOOKUP(J2182,macros!Y:Y,macros!M:M)</f>
        <v>0</v>
      </c>
      <c r="J2182" s="636" t="s">
        <v>709</v>
      </c>
      <c r="K2182">
        <v>10131</v>
      </c>
    </row>
    <row r="2183" spans="1:11">
      <c r="A2183">
        <v>70005</v>
      </c>
      <c r="B2183" s="46" t="str">
        <f t="shared" si="68"/>
        <v>BP.VM.00038-10131</v>
      </c>
      <c r="C2183">
        <f t="shared" si="69"/>
        <v>0</v>
      </c>
      <c r="D2183">
        <v>70005</v>
      </c>
      <c r="E2183">
        <f>_xlfn.XLOOKUP(J2183,macros!Y:Y,macros!R:R)</f>
        <v>168</v>
      </c>
      <c r="H2183">
        <f>_xlfn.XLOOKUP(J2183,macros!Y:Y,macros!M:M)</f>
        <v>0</v>
      </c>
      <c r="J2183" s="636" t="s">
        <v>710</v>
      </c>
      <c r="K2183">
        <v>10131</v>
      </c>
    </row>
    <row r="2184" spans="1:11">
      <c r="A2184">
        <v>70005</v>
      </c>
      <c r="B2184" s="46" t="str">
        <f t="shared" si="68"/>
        <v>BP.VM.00039-10131</v>
      </c>
      <c r="C2184">
        <f t="shared" si="69"/>
        <v>0</v>
      </c>
      <c r="D2184">
        <v>70005</v>
      </c>
      <c r="E2184">
        <f>_xlfn.XLOOKUP(J2184,macros!Y:Y,macros!R:R)</f>
        <v>196.5</v>
      </c>
      <c r="H2184">
        <f>_xlfn.XLOOKUP(J2184,macros!Y:Y,macros!M:M)</f>
        <v>0</v>
      </c>
      <c r="J2184" s="636" t="s">
        <v>711</v>
      </c>
      <c r="K2184">
        <v>10131</v>
      </c>
    </row>
    <row r="2185" spans="1:11">
      <c r="A2185">
        <v>70005</v>
      </c>
      <c r="B2185" s="46" t="str">
        <f t="shared" si="68"/>
        <v>BP.VM.00040-10131</v>
      </c>
      <c r="C2185">
        <f t="shared" si="69"/>
        <v>0</v>
      </c>
      <c r="D2185">
        <v>70005</v>
      </c>
      <c r="E2185">
        <f>_xlfn.XLOOKUP(J2185,macros!Y:Y,macros!R:R)</f>
        <v>219.5</v>
      </c>
      <c r="H2185">
        <f>_xlfn.XLOOKUP(J2185,macros!Y:Y,macros!M:M)</f>
        <v>0</v>
      </c>
      <c r="J2185" s="636" t="s">
        <v>712</v>
      </c>
      <c r="K2185">
        <v>10131</v>
      </c>
    </row>
    <row r="2186" spans="1:11">
      <c r="A2186">
        <v>70005</v>
      </c>
      <c r="B2186" s="46" t="str">
        <f t="shared" si="68"/>
        <v>BP.VM.00041-10131</v>
      </c>
      <c r="C2186">
        <f t="shared" si="69"/>
        <v>0</v>
      </c>
      <c r="D2186">
        <v>70005</v>
      </c>
      <c r="E2186">
        <f>_xlfn.XLOOKUP(J2186,macros!Y:Y,macros!R:R)</f>
        <v>170.25</v>
      </c>
      <c r="H2186">
        <f>_xlfn.XLOOKUP(J2186,macros!Y:Y,macros!M:M)</f>
        <v>0</v>
      </c>
      <c r="J2186" s="636" t="s">
        <v>713</v>
      </c>
      <c r="K2186">
        <v>10131</v>
      </c>
    </row>
    <row r="2187" spans="1:11">
      <c r="A2187">
        <v>70005</v>
      </c>
      <c r="B2187" s="46" t="str">
        <f t="shared" si="68"/>
        <v>BP.VM.00042-10131</v>
      </c>
      <c r="C2187">
        <f t="shared" si="69"/>
        <v>0</v>
      </c>
      <c r="D2187">
        <v>70005</v>
      </c>
      <c r="E2187">
        <f>_xlfn.XLOOKUP(J2187,macros!Y:Y,macros!R:R)</f>
        <v>180.75</v>
      </c>
      <c r="H2187">
        <f>_xlfn.XLOOKUP(J2187,macros!Y:Y,macros!M:M)</f>
        <v>0</v>
      </c>
      <c r="J2187" s="636" t="s">
        <v>714</v>
      </c>
      <c r="K2187">
        <v>10131</v>
      </c>
    </row>
    <row r="2188" spans="1:11">
      <c r="A2188">
        <v>70005</v>
      </c>
      <c r="B2188" s="46" t="str">
        <f t="shared" si="68"/>
        <v>BP.VM.00043-10131</v>
      </c>
      <c r="C2188">
        <f t="shared" si="69"/>
        <v>0</v>
      </c>
      <c r="D2188">
        <v>70005</v>
      </c>
      <c r="E2188">
        <f>_xlfn.XLOOKUP(J2188,macros!Y:Y,macros!R:R)</f>
        <v>190.25</v>
      </c>
      <c r="H2188">
        <f>_xlfn.XLOOKUP(J2188,macros!Y:Y,macros!M:M)</f>
        <v>0</v>
      </c>
      <c r="J2188" s="636" t="s">
        <v>715</v>
      </c>
      <c r="K2188">
        <v>10131</v>
      </c>
    </row>
    <row r="2189" spans="1:11">
      <c r="A2189">
        <v>70005</v>
      </c>
      <c r="B2189" s="46" t="str">
        <f t="shared" si="68"/>
        <v>BP.VM.00044-10131</v>
      </c>
      <c r="C2189">
        <f t="shared" si="69"/>
        <v>0</v>
      </c>
      <c r="D2189">
        <v>70005</v>
      </c>
      <c r="E2189">
        <f>_xlfn.XLOOKUP(J2189,macros!Y:Y,macros!R:R)</f>
        <v>200.75</v>
      </c>
      <c r="H2189">
        <f>_xlfn.XLOOKUP(J2189,macros!Y:Y,macros!M:M)</f>
        <v>0</v>
      </c>
      <c r="J2189" s="636" t="s">
        <v>716</v>
      </c>
      <c r="K2189">
        <v>10131</v>
      </c>
    </row>
    <row r="2190" spans="1:11">
      <c r="A2190">
        <v>70005</v>
      </c>
      <c r="B2190" s="46" t="str">
        <f t="shared" si="68"/>
        <v>BP.VM.00045-10091</v>
      </c>
      <c r="C2190">
        <f t="shared" si="69"/>
        <v>0</v>
      </c>
      <c r="D2190">
        <v>70005</v>
      </c>
      <c r="E2190">
        <f>_xlfn.XLOOKUP(J2190,macros!Y:Y,macros!R:R)</f>
        <v>192.25</v>
      </c>
      <c r="H2190">
        <f>_xlfn.XLOOKUP(J2190,macros!Y:Y,macros!M:M)</f>
        <v>0</v>
      </c>
      <c r="J2190" s="636" t="s">
        <v>625</v>
      </c>
      <c r="K2190">
        <v>10091</v>
      </c>
    </row>
    <row r="2191" spans="1:11">
      <c r="A2191">
        <v>70005</v>
      </c>
      <c r="B2191" s="46" t="str">
        <f t="shared" si="68"/>
        <v>BP.VM.00046-10091</v>
      </c>
      <c r="C2191">
        <f t="shared" si="69"/>
        <v>0</v>
      </c>
      <c r="D2191">
        <v>70005</v>
      </c>
      <c r="E2191">
        <f>_xlfn.XLOOKUP(J2191,macros!Y:Y,macros!R:R)</f>
        <v>195.5</v>
      </c>
      <c r="H2191">
        <f>_xlfn.XLOOKUP(J2191,macros!Y:Y,macros!M:M)</f>
        <v>0</v>
      </c>
      <c r="J2191" s="636" t="s">
        <v>627</v>
      </c>
      <c r="K2191">
        <v>10091</v>
      </c>
    </row>
    <row r="2192" spans="1:11">
      <c r="A2192">
        <v>70005</v>
      </c>
      <c r="B2192" s="46" t="str">
        <f t="shared" si="68"/>
        <v>BP.VM.00047-10091</v>
      </c>
      <c r="C2192">
        <f t="shared" si="69"/>
        <v>0</v>
      </c>
      <c r="D2192">
        <v>70005</v>
      </c>
      <c r="E2192">
        <f>_xlfn.XLOOKUP(J2192,macros!Y:Y,macros!R:R)</f>
        <v>131.25</v>
      </c>
      <c r="H2192">
        <f>_xlfn.XLOOKUP(J2192,macros!Y:Y,macros!M:M)</f>
        <v>0</v>
      </c>
      <c r="J2192" s="636" t="s">
        <v>629</v>
      </c>
      <c r="K2192">
        <v>10091</v>
      </c>
    </row>
    <row r="2193" spans="1:11">
      <c r="A2193">
        <v>70005</v>
      </c>
      <c r="B2193" s="46" t="str">
        <f t="shared" si="68"/>
        <v>BP.VM.00048-10091</v>
      </c>
      <c r="C2193">
        <f t="shared" si="69"/>
        <v>0</v>
      </c>
      <c r="D2193">
        <v>70005</v>
      </c>
      <c r="E2193">
        <f>_xlfn.XLOOKUP(J2193,macros!Y:Y,macros!R:R)</f>
        <v>129.25</v>
      </c>
      <c r="H2193">
        <f>_xlfn.XLOOKUP(J2193,macros!Y:Y,macros!M:M)</f>
        <v>0</v>
      </c>
      <c r="J2193" s="636" t="s">
        <v>631</v>
      </c>
      <c r="K2193">
        <v>10091</v>
      </c>
    </row>
    <row r="2194" spans="1:11">
      <c r="A2194">
        <v>70005</v>
      </c>
      <c r="B2194" s="46" t="str">
        <f t="shared" si="68"/>
        <v>BP.VM.00049-10091</v>
      </c>
      <c r="C2194">
        <f t="shared" si="69"/>
        <v>0</v>
      </c>
      <c r="D2194">
        <v>70005</v>
      </c>
      <c r="E2194">
        <f>_xlfn.XLOOKUP(J2194,macros!Y:Y,macros!R:R)</f>
        <v>131.25</v>
      </c>
      <c r="H2194">
        <f>_xlfn.XLOOKUP(J2194,macros!Y:Y,macros!M:M)</f>
        <v>0</v>
      </c>
      <c r="J2194" s="636" t="s">
        <v>633</v>
      </c>
      <c r="K2194">
        <v>10091</v>
      </c>
    </row>
    <row r="2195" spans="1:11">
      <c r="A2195">
        <v>70005</v>
      </c>
      <c r="B2195" s="46" t="str">
        <f t="shared" si="68"/>
        <v>BP.VM.00050-10091</v>
      </c>
      <c r="C2195">
        <f t="shared" si="69"/>
        <v>0</v>
      </c>
      <c r="D2195">
        <v>70005</v>
      </c>
      <c r="E2195">
        <f>_xlfn.XLOOKUP(J2195,macros!Y:Y,macros!R:R)</f>
        <v>129.25</v>
      </c>
      <c r="H2195">
        <f>_xlfn.XLOOKUP(J2195,macros!Y:Y,macros!M:M)</f>
        <v>0</v>
      </c>
      <c r="J2195" s="636" t="s">
        <v>635</v>
      </c>
      <c r="K2195">
        <v>10091</v>
      </c>
    </row>
    <row r="2196" spans="1:11">
      <c r="A2196">
        <v>70005</v>
      </c>
      <c r="B2196" s="46" t="str">
        <f t="shared" si="68"/>
        <v>BP.VM.00051-10091</v>
      </c>
      <c r="C2196">
        <f t="shared" si="69"/>
        <v>0</v>
      </c>
      <c r="D2196">
        <v>70005</v>
      </c>
      <c r="E2196">
        <f>_xlfn.XLOOKUP(J2196,macros!Y:Y,macros!R:R)</f>
        <v>123</v>
      </c>
      <c r="H2196">
        <f>_xlfn.XLOOKUP(J2196,macros!Y:Y,macros!M:M)</f>
        <v>0</v>
      </c>
      <c r="J2196" s="636" t="s">
        <v>637</v>
      </c>
      <c r="K2196">
        <v>10091</v>
      </c>
    </row>
    <row r="2197" spans="1:11">
      <c r="A2197">
        <v>70005</v>
      </c>
      <c r="B2197" s="46" t="str">
        <f t="shared" si="68"/>
        <v>BP.VM.00052-10091</v>
      </c>
      <c r="C2197">
        <f t="shared" si="69"/>
        <v>0</v>
      </c>
      <c r="D2197">
        <v>70005</v>
      </c>
      <c r="E2197">
        <f>_xlfn.XLOOKUP(J2197,macros!Y:Y,macros!R:R)</f>
        <v>131.25</v>
      </c>
      <c r="H2197">
        <f>_xlfn.XLOOKUP(J2197,macros!Y:Y,macros!M:M)</f>
        <v>0</v>
      </c>
      <c r="J2197" s="636" t="s">
        <v>639</v>
      </c>
      <c r="K2197">
        <v>10091</v>
      </c>
    </row>
    <row r="2198" spans="1:11">
      <c r="A2198">
        <v>70005</v>
      </c>
      <c r="B2198" s="46" t="str">
        <f t="shared" si="68"/>
        <v>BP.VM.00053-10131</v>
      </c>
      <c r="C2198">
        <f t="shared" si="69"/>
        <v>0</v>
      </c>
      <c r="D2198">
        <v>70005</v>
      </c>
      <c r="E2198">
        <f>_xlfn.XLOOKUP(J2198,macros!Y:Y,macros!R:R)</f>
        <v>261.5</v>
      </c>
      <c r="H2198">
        <f>_xlfn.XLOOKUP(J2198,macros!Y:Y,macros!M:M)</f>
        <v>0</v>
      </c>
      <c r="J2198" s="636" t="s">
        <v>641</v>
      </c>
      <c r="K2198">
        <v>10131</v>
      </c>
    </row>
    <row r="2199" spans="1:11">
      <c r="A2199">
        <v>70005</v>
      </c>
      <c r="B2199" s="46" t="str">
        <f t="shared" si="68"/>
        <v>BP.VM.00054-10131</v>
      </c>
      <c r="C2199">
        <f t="shared" si="69"/>
        <v>0</v>
      </c>
      <c r="D2199">
        <v>70005</v>
      </c>
      <c r="E2199">
        <f>_xlfn.XLOOKUP(J2199,macros!Y:Y,macros!R:R)</f>
        <v>265.75</v>
      </c>
      <c r="H2199">
        <f>_xlfn.XLOOKUP(J2199,macros!Y:Y,macros!M:M)</f>
        <v>0</v>
      </c>
      <c r="J2199" s="636" t="s">
        <v>642</v>
      </c>
      <c r="K2199">
        <v>10131</v>
      </c>
    </row>
    <row r="2200" spans="1:11">
      <c r="A2200">
        <v>70005</v>
      </c>
      <c r="B2200" s="46" t="str">
        <f t="shared" si="68"/>
        <v>BP.VM.00055-10131</v>
      </c>
      <c r="C2200">
        <f t="shared" si="69"/>
        <v>0</v>
      </c>
      <c r="D2200">
        <v>70005</v>
      </c>
      <c r="E2200">
        <f>_xlfn.XLOOKUP(J2200,macros!Y:Y,macros!R:R)</f>
        <v>165</v>
      </c>
      <c r="H2200">
        <f>_xlfn.XLOOKUP(J2200,macros!Y:Y,macros!M:M)</f>
        <v>0</v>
      </c>
      <c r="J2200" s="636" t="s">
        <v>643</v>
      </c>
      <c r="K2200">
        <v>10131</v>
      </c>
    </row>
    <row r="2201" spans="1:11">
      <c r="A2201">
        <v>70005</v>
      </c>
      <c r="B2201" s="46" t="str">
        <f t="shared" si="68"/>
        <v>BP.VM.00056-10131</v>
      </c>
      <c r="C2201">
        <f t="shared" si="69"/>
        <v>0</v>
      </c>
      <c r="D2201">
        <v>70005</v>
      </c>
      <c r="E2201">
        <f>_xlfn.XLOOKUP(J2201,macros!Y:Y,macros!R:R)</f>
        <v>160.75</v>
      </c>
      <c r="H2201">
        <f>_xlfn.XLOOKUP(J2201,macros!Y:Y,macros!M:M)</f>
        <v>0</v>
      </c>
      <c r="J2201" s="636" t="s">
        <v>644</v>
      </c>
      <c r="K2201">
        <v>10131</v>
      </c>
    </row>
    <row r="2202" spans="1:11">
      <c r="A2202">
        <v>70005</v>
      </c>
      <c r="B2202" s="46" t="str">
        <f t="shared" si="68"/>
        <v>BP.VM.00057-10131</v>
      </c>
      <c r="C2202">
        <f t="shared" si="69"/>
        <v>0</v>
      </c>
      <c r="D2202">
        <v>70005</v>
      </c>
      <c r="E2202">
        <f>_xlfn.XLOOKUP(J2202,macros!Y:Y,macros!R:R)</f>
        <v>164</v>
      </c>
      <c r="H2202">
        <f>_xlfn.XLOOKUP(J2202,macros!Y:Y,macros!M:M)</f>
        <v>0</v>
      </c>
      <c r="J2202" s="636" t="s">
        <v>645</v>
      </c>
      <c r="K2202">
        <v>10131</v>
      </c>
    </row>
    <row r="2203" spans="1:11">
      <c r="A2203">
        <v>70005</v>
      </c>
      <c r="B2203" s="46" t="str">
        <f t="shared" si="68"/>
        <v>BP.VM.00058-10131</v>
      </c>
      <c r="C2203">
        <f t="shared" si="69"/>
        <v>0</v>
      </c>
      <c r="D2203">
        <v>70005</v>
      </c>
      <c r="E2203">
        <f>_xlfn.XLOOKUP(J2203,macros!Y:Y,macros!R:R)</f>
        <v>159.75</v>
      </c>
      <c r="H2203">
        <f>_xlfn.XLOOKUP(J2203,macros!Y:Y,macros!M:M)</f>
        <v>0</v>
      </c>
      <c r="J2203" s="636" t="s">
        <v>646</v>
      </c>
      <c r="K2203">
        <v>10131</v>
      </c>
    </row>
    <row r="2204" spans="1:11">
      <c r="A2204">
        <v>70005</v>
      </c>
      <c r="B2204" s="46" t="str">
        <f t="shared" si="68"/>
        <v>BP.VM.00059-10131</v>
      </c>
      <c r="C2204">
        <f t="shared" si="69"/>
        <v>0</v>
      </c>
      <c r="D2204">
        <v>70005</v>
      </c>
      <c r="E2204">
        <f>_xlfn.XLOOKUP(J2204,macros!Y:Y,macros!R:R)</f>
        <v>150.25</v>
      </c>
      <c r="H2204">
        <f>_xlfn.XLOOKUP(J2204,macros!Y:Y,macros!M:M)</f>
        <v>0</v>
      </c>
      <c r="J2204" s="636" t="s">
        <v>647</v>
      </c>
      <c r="K2204">
        <v>10131</v>
      </c>
    </row>
    <row r="2205" spans="1:11">
      <c r="A2205">
        <v>70005</v>
      </c>
      <c r="B2205" s="46" t="str">
        <f t="shared" si="68"/>
        <v>BP.VM.00060-10131</v>
      </c>
      <c r="C2205">
        <f t="shared" si="69"/>
        <v>0</v>
      </c>
      <c r="D2205">
        <v>70005</v>
      </c>
      <c r="E2205">
        <f>_xlfn.XLOOKUP(J2205,macros!Y:Y,macros!R:R)</f>
        <v>165</v>
      </c>
      <c r="H2205">
        <f>_xlfn.XLOOKUP(J2205,macros!Y:Y,macros!M:M)</f>
        <v>0</v>
      </c>
      <c r="J2205" s="636" t="s">
        <v>648</v>
      </c>
      <c r="K2205">
        <v>10131</v>
      </c>
    </row>
    <row r="2206" spans="1:11">
      <c r="A2206">
        <v>70005</v>
      </c>
      <c r="B2206" s="46" t="str">
        <f t="shared" si="68"/>
        <v>BP.VM.00061-10091</v>
      </c>
      <c r="C2206">
        <f t="shared" si="69"/>
        <v>0</v>
      </c>
      <c r="D2206">
        <v>70005</v>
      </c>
      <c r="E2206">
        <f>_xlfn.XLOOKUP(J2206,macros!Y:Y,macros!R:R)</f>
        <v>332</v>
      </c>
      <c r="H2206">
        <f>_xlfn.XLOOKUP(J2206,macros!Y:Y,macros!M:M)</f>
        <v>0</v>
      </c>
      <c r="J2206" s="636" t="s">
        <v>507</v>
      </c>
      <c r="K2206">
        <v>10091</v>
      </c>
    </row>
    <row r="2207" spans="1:11">
      <c r="A2207">
        <v>70005</v>
      </c>
      <c r="B2207" s="46" t="str">
        <f t="shared" si="68"/>
        <v>BP.VM.00062-10091</v>
      </c>
      <c r="C2207">
        <f t="shared" si="69"/>
        <v>0</v>
      </c>
      <c r="D2207">
        <v>70005</v>
      </c>
      <c r="E2207">
        <f>_xlfn.XLOOKUP(J2207,macros!Y:Y,macros!R:R)</f>
        <v>266.75</v>
      </c>
      <c r="H2207">
        <f>_xlfn.XLOOKUP(J2207,macros!Y:Y,macros!M:M)</f>
        <v>0</v>
      </c>
      <c r="J2207" s="636" t="s">
        <v>510</v>
      </c>
      <c r="K2207">
        <v>10091</v>
      </c>
    </row>
    <row r="2208" spans="1:11">
      <c r="A2208">
        <v>70005</v>
      </c>
      <c r="B2208" s="46" t="str">
        <f t="shared" si="68"/>
        <v>BP.VM.00063-10091</v>
      </c>
      <c r="C2208">
        <f t="shared" si="69"/>
        <v>0</v>
      </c>
      <c r="D2208">
        <v>70005</v>
      </c>
      <c r="E2208">
        <f>_xlfn.XLOOKUP(J2208,macros!Y:Y,macros!R:R)</f>
        <v>225.75</v>
      </c>
      <c r="H2208">
        <f>_xlfn.XLOOKUP(J2208,macros!Y:Y,macros!M:M)</f>
        <v>0</v>
      </c>
      <c r="J2208" s="636" t="s">
        <v>513</v>
      </c>
      <c r="K2208">
        <v>10091</v>
      </c>
    </row>
    <row r="2209" spans="1:11">
      <c r="A2209">
        <v>70005</v>
      </c>
      <c r="B2209" s="46" t="str">
        <f t="shared" si="68"/>
        <v>BP.VM.00064-10091</v>
      </c>
      <c r="C2209">
        <f t="shared" si="69"/>
        <v>0</v>
      </c>
      <c r="D2209">
        <v>70005</v>
      </c>
      <c r="E2209">
        <f>_xlfn.XLOOKUP(J2209,macros!Y:Y,macros!R:R)</f>
        <v>207</v>
      </c>
      <c r="H2209">
        <f>_xlfn.XLOOKUP(J2209,macros!Y:Y,macros!M:M)</f>
        <v>0</v>
      </c>
      <c r="J2209" s="636" t="s">
        <v>516</v>
      </c>
      <c r="K2209">
        <v>10091</v>
      </c>
    </row>
    <row r="2210" spans="1:11">
      <c r="A2210">
        <v>70005</v>
      </c>
      <c r="B2210" s="46" t="str">
        <f t="shared" si="68"/>
        <v>BP.VM.00065-10091</v>
      </c>
      <c r="C2210">
        <f t="shared" si="69"/>
        <v>0</v>
      </c>
      <c r="D2210">
        <v>70005</v>
      </c>
      <c r="E2210">
        <f>_xlfn.XLOOKUP(J2210,macros!Y:Y,macros!R:R)</f>
        <v>266.75</v>
      </c>
      <c r="H2210">
        <f>_xlfn.XLOOKUP(J2210,macros!Y:Y,macros!M:M)</f>
        <v>0</v>
      </c>
      <c r="J2210" s="636" t="s">
        <v>519</v>
      </c>
      <c r="K2210">
        <v>10091</v>
      </c>
    </row>
    <row r="2211" spans="1:11">
      <c r="A2211">
        <v>70005</v>
      </c>
      <c r="B2211" s="46" t="str">
        <f t="shared" si="68"/>
        <v>BP.VM.00066-10091</v>
      </c>
      <c r="C2211">
        <f t="shared" si="69"/>
        <v>0</v>
      </c>
      <c r="D2211">
        <v>70005</v>
      </c>
      <c r="E2211">
        <f>_xlfn.XLOOKUP(J2211,macros!Y:Y,macros!R:R)</f>
        <v>174.5</v>
      </c>
      <c r="H2211">
        <f>_xlfn.XLOOKUP(J2211,macros!Y:Y,macros!M:M)</f>
        <v>0</v>
      </c>
      <c r="J2211" s="636" t="s">
        <v>522</v>
      </c>
      <c r="K2211">
        <v>10091</v>
      </c>
    </row>
    <row r="2212" spans="1:11">
      <c r="A2212">
        <v>70005</v>
      </c>
      <c r="B2212" s="46" t="str">
        <f t="shared" si="68"/>
        <v>BP.VM.00067-10091</v>
      </c>
      <c r="C2212">
        <f t="shared" si="69"/>
        <v>0</v>
      </c>
      <c r="D2212">
        <v>70005</v>
      </c>
      <c r="E2212">
        <f>_xlfn.XLOOKUP(J2212,macros!Y:Y,macros!R:R)</f>
        <v>281.5</v>
      </c>
      <c r="H2212">
        <f>_xlfn.XLOOKUP(J2212,macros!Y:Y,macros!M:M)</f>
        <v>0</v>
      </c>
      <c r="J2212" s="636" t="s">
        <v>525</v>
      </c>
      <c r="K2212">
        <v>10091</v>
      </c>
    </row>
    <row r="2213" spans="1:11">
      <c r="A2213">
        <v>70005</v>
      </c>
      <c r="B2213" s="46" t="str">
        <f t="shared" si="68"/>
        <v>BP.VM.00068-10091</v>
      </c>
      <c r="C2213">
        <f t="shared" si="69"/>
        <v>0</v>
      </c>
      <c r="D2213">
        <v>70005</v>
      </c>
      <c r="E2213">
        <f>_xlfn.XLOOKUP(J2213,macros!Y:Y,macros!R:R)</f>
        <v>212.25</v>
      </c>
      <c r="H2213">
        <f>_xlfn.XLOOKUP(J2213,macros!Y:Y,macros!M:M)</f>
        <v>0</v>
      </c>
      <c r="J2213" s="636" t="s">
        <v>528</v>
      </c>
      <c r="K2213">
        <v>10091</v>
      </c>
    </row>
    <row r="2214" spans="1:11">
      <c r="A2214">
        <v>70005</v>
      </c>
      <c r="B2214" s="46" t="str">
        <f t="shared" si="68"/>
        <v>BP.VM.00069-10091</v>
      </c>
      <c r="C2214">
        <f t="shared" si="69"/>
        <v>0</v>
      </c>
      <c r="D2214">
        <v>70005</v>
      </c>
      <c r="E2214">
        <f>_xlfn.XLOOKUP(J2214,macros!Y:Y,macros!R:R)</f>
        <v>244.75</v>
      </c>
      <c r="H2214">
        <f>_xlfn.XLOOKUP(J2214,macros!Y:Y,macros!M:M)</f>
        <v>0</v>
      </c>
      <c r="J2214" s="636" t="s">
        <v>531</v>
      </c>
      <c r="K2214">
        <v>10091</v>
      </c>
    </row>
    <row r="2215" spans="1:11">
      <c r="A2215">
        <v>70005</v>
      </c>
      <c r="B2215" s="46" t="str">
        <f t="shared" si="68"/>
        <v>BP.VM.00070-10091</v>
      </c>
      <c r="C2215">
        <f t="shared" si="69"/>
        <v>0</v>
      </c>
      <c r="D2215">
        <v>70005</v>
      </c>
      <c r="E2215">
        <f>_xlfn.XLOOKUP(J2215,macros!Y:Y,macros!R:R)</f>
        <v>241.5</v>
      </c>
      <c r="H2215">
        <f>_xlfn.XLOOKUP(J2215,macros!Y:Y,macros!M:M)</f>
        <v>0</v>
      </c>
      <c r="J2215" s="636" t="s">
        <v>534</v>
      </c>
      <c r="K2215">
        <v>10091</v>
      </c>
    </row>
    <row r="2216" spans="1:11">
      <c r="A2216">
        <v>70005</v>
      </c>
      <c r="B2216" s="46" t="str">
        <f t="shared" si="68"/>
        <v>BP.VM.00071-10091</v>
      </c>
      <c r="C2216">
        <f t="shared" si="69"/>
        <v>0</v>
      </c>
      <c r="D2216">
        <v>70005</v>
      </c>
      <c r="E2216">
        <f>_xlfn.XLOOKUP(J2216,macros!Y:Y,macros!R:R)</f>
        <v>186</v>
      </c>
      <c r="H2216">
        <f>_xlfn.XLOOKUP(J2216,macros!Y:Y,macros!M:M)</f>
        <v>0</v>
      </c>
      <c r="J2216" s="636" t="s">
        <v>537</v>
      </c>
      <c r="K2216">
        <v>10091</v>
      </c>
    </row>
    <row r="2217" spans="1:11">
      <c r="A2217">
        <v>70005</v>
      </c>
      <c r="B2217" s="46" t="str">
        <f t="shared" si="68"/>
        <v>BP.VM.00072-10091</v>
      </c>
      <c r="C2217">
        <f t="shared" si="69"/>
        <v>0</v>
      </c>
      <c r="D2217">
        <v>70005</v>
      </c>
      <c r="E2217">
        <f>_xlfn.XLOOKUP(J2217,macros!Y:Y,macros!R:R)</f>
        <v>162.75</v>
      </c>
      <c r="H2217">
        <f>_xlfn.XLOOKUP(J2217,macros!Y:Y,macros!M:M)</f>
        <v>0</v>
      </c>
      <c r="J2217" s="636" t="s">
        <v>540</v>
      </c>
      <c r="K2217">
        <v>10091</v>
      </c>
    </row>
    <row r="2218" spans="1:11">
      <c r="A2218">
        <v>70005</v>
      </c>
      <c r="B2218" s="46" t="str">
        <f t="shared" si="68"/>
        <v>BP.VM.00073-10091</v>
      </c>
      <c r="C2218">
        <f t="shared" si="69"/>
        <v>0</v>
      </c>
      <c r="D2218">
        <v>70005</v>
      </c>
      <c r="E2218">
        <f>_xlfn.XLOOKUP(J2218,macros!Y:Y,macros!R:R)</f>
        <v>157.5</v>
      </c>
      <c r="H2218">
        <f>_xlfn.XLOOKUP(J2218,macros!Y:Y,macros!M:M)</f>
        <v>0</v>
      </c>
      <c r="J2218" s="636" t="s">
        <v>543</v>
      </c>
      <c r="K2218">
        <v>10091</v>
      </c>
    </row>
    <row r="2219" spans="1:11">
      <c r="A2219">
        <v>70005</v>
      </c>
      <c r="B2219" s="46" t="str">
        <f t="shared" si="68"/>
        <v>BP.VM.00074-10091</v>
      </c>
      <c r="C2219">
        <f t="shared" si="69"/>
        <v>0</v>
      </c>
      <c r="D2219">
        <v>70005</v>
      </c>
      <c r="E2219">
        <f>_xlfn.XLOOKUP(J2219,macros!Y:Y,macros!R:R)</f>
        <v>283.5</v>
      </c>
      <c r="H2219">
        <f>_xlfn.XLOOKUP(J2219,macros!Y:Y,macros!M:M)</f>
        <v>0</v>
      </c>
      <c r="J2219" s="636" t="s">
        <v>546</v>
      </c>
      <c r="K2219">
        <v>10091</v>
      </c>
    </row>
    <row r="2220" spans="1:11">
      <c r="A2220">
        <v>70005</v>
      </c>
      <c r="B2220" s="46" t="str">
        <f t="shared" si="68"/>
        <v>BP.VM.00075-10091</v>
      </c>
      <c r="C2220">
        <f t="shared" si="69"/>
        <v>0</v>
      </c>
      <c r="D2220">
        <v>70005</v>
      </c>
      <c r="E2220">
        <f>_xlfn.XLOOKUP(J2220,macros!Y:Y,macros!R:R)</f>
        <v>244.75</v>
      </c>
      <c r="H2220">
        <f>_xlfn.XLOOKUP(J2220,macros!Y:Y,macros!M:M)</f>
        <v>0</v>
      </c>
      <c r="J2220" s="636" t="s">
        <v>549</v>
      </c>
      <c r="K2220">
        <v>10091</v>
      </c>
    </row>
    <row r="2221" spans="1:11">
      <c r="A2221">
        <v>70005</v>
      </c>
      <c r="B2221" s="46" t="str">
        <f t="shared" si="68"/>
        <v>BP.VM.00076-10091</v>
      </c>
      <c r="C2221">
        <f t="shared" si="69"/>
        <v>0</v>
      </c>
      <c r="D2221">
        <v>70005</v>
      </c>
      <c r="E2221">
        <f>_xlfn.XLOOKUP(J2221,macros!Y:Y,macros!R:R)</f>
        <v>248</v>
      </c>
      <c r="H2221">
        <f>_xlfn.XLOOKUP(J2221,macros!Y:Y,macros!M:M)</f>
        <v>0</v>
      </c>
      <c r="J2221" s="636" t="s">
        <v>552</v>
      </c>
      <c r="K2221">
        <v>10091</v>
      </c>
    </row>
    <row r="2222" spans="1:11">
      <c r="A2222">
        <v>70005</v>
      </c>
      <c r="B2222" s="46" t="str">
        <f t="shared" si="68"/>
        <v>BP.VM.00077-10091</v>
      </c>
      <c r="C2222">
        <f t="shared" si="69"/>
        <v>0</v>
      </c>
      <c r="D2222">
        <v>70005</v>
      </c>
      <c r="E2222">
        <f>_xlfn.XLOOKUP(J2222,macros!Y:Y,macros!R:R)</f>
        <v>230</v>
      </c>
      <c r="H2222">
        <f>_xlfn.XLOOKUP(J2222,macros!Y:Y,macros!M:M)</f>
        <v>0</v>
      </c>
      <c r="J2222" s="636" t="s">
        <v>555</v>
      </c>
      <c r="K2222">
        <v>10091</v>
      </c>
    </row>
    <row r="2223" spans="1:11">
      <c r="A2223">
        <v>70005</v>
      </c>
      <c r="B2223" s="46" t="str">
        <f t="shared" si="68"/>
        <v>BP.VM.00079-10091</v>
      </c>
      <c r="C2223">
        <f t="shared" si="69"/>
        <v>0</v>
      </c>
      <c r="D2223">
        <v>70005</v>
      </c>
      <c r="E2223">
        <f>_xlfn.XLOOKUP(J2223,macros!Y:Y,macros!R:R)</f>
        <v>199.5</v>
      </c>
      <c r="H2223">
        <f>_xlfn.XLOOKUP(J2223,macros!Y:Y,macros!M:M)</f>
        <v>0</v>
      </c>
      <c r="J2223" s="636" t="s">
        <v>557</v>
      </c>
      <c r="K2223">
        <v>10091</v>
      </c>
    </row>
    <row r="2224" spans="1:11">
      <c r="A2224">
        <v>70005</v>
      </c>
      <c r="B2224" s="46" t="str">
        <f t="shared" si="68"/>
        <v>BP.VM.00080-10091</v>
      </c>
      <c r="C2224">
        <f t="shared" si="69"/>
        <v>0</v>
      </c>
      <c r="D2224">
        <v>70005</v>
      </c>
      <c r="E2224">
        <f>_xlfn.XLOOKUP(J2224,macros!Y:Y,macros!R:R)</f>
        <v>161.75</v>
      </c>
      <c r="H2224">
        <f>_xlfn.XLOOKUP(J2224,macros!Y:Y,macros!M:M)</f>
        <v>0</v>
      </c>
      <c r="J2224" s="636" t="s">
        <v>560</v>
      </c>
      <c r="K2224">
        <v>10091</v>
      </c>
    </row>
    <row r="2225" spans="1:11">
      <c r="A2225">
        <v>70005</v>
      </c>
      <c r="B2225" s="46" t="str">
        <f t="shared" si="68"/>
        <v>BP.VM.00081-10091</v>
      </c>
      <c r="C2225">
        <f t="shared" si="69"/>
        <v>0</v>
      </c>
      <c r="D2225">
        <v>70005</v>
      </c>
      <c r="E2225">
        <f>_xlfn.XLOOKUP(J2225,macros!Y:Y,macros!R:R)</f>
        <v>154.5</v>
      </c>
      <c r="H2225">
        <f>_xlfn.XLOOKUP(J2225,macros!Y:Y,macros!M:M)</f>
        <v>0</v>
      </c>
      <c r="J2225" s="636" t="s">
        <v>563</v>
      </c>
      <c r="K2225">
        <v>10091</v>
      </c>
    </row>
    <row r="2226" spans="1:11">
      <c r="A2226">
        <v>70005</v>
      </c>
      <c r="B2226" s="46" t="str">
        <f t="shared" si="68"/>
        <v>BP.VM.00082-10091</v>
      </c>
      <c r="C2226">
        <f t="shared" si="69"/>
        <v>0</v>
      </c>
      <c r="D2226">
        <v>70005</v>
      </c>
      <c r="E2226">
        <f>_xlfn.XLOOKUP(J2226,macros!Y:Y,macros!R:R)</f>
        <v>160.75</v>
      </c>
      <c r="H2226">
        <f>_xlfn.XLOOKUP(J2226,macros!Y:Y,macros!M:M)</f>
        <v>0</v>
      </c>
      <c r="J2226" s="636" t="s">
        <v>566</v>
      </c>
      <c r="K2226">
        <v>10091</v>
      </c>
    </row>
    <row r="2227" spans="1:11">
      <c r="A2227">
        <v>70005</v>
      </c>
      <c r="B2227" s="46" t="str">
        <f t="shared" si="68"/>
        <v>BP.VM.00083-10091</v>
      </c>
      <c r="C2227">
        <f t="shared" si="69"/>
        <v>0</v>
      </c>
      <c r="D2227">
        <v>70005</v>
      </c>
      <c r="E2227">
        <f>_xlfn.XLOOKUP(J2227,macros!Y:Y,macros!R:R)</f>
        <v>155.5</v>
      </c>
      <c r="H2227">
        <f>_xlfn.XLOOKUP(J2227,macros!Y:Y,macros!M:M)</f>
        <v>0</v>
      </c>
      <c r="J2227" s="636" t="s">
        <v>568</v>
      </c>
      <c r="K2227">
        <v>10091</v>
      </c>
    </row>
    <row r="2228" spans="1:11">
      <c r="A2228">
        <v>70005</v>
      </c>
      <c r="B2228" s="46" t="str">
        <f t="shared" si="68"/>
        <v>BP.VM.00084-10091</v>
      </c>
      <c r="C2228">
        <f t="shared" si="69"/>
        <v>0</v>
      </c>
      <c r="D2228">
        <v>70005</v>
      </c>
      <c r="E2228">
        <f>_xlfn.XLOOKUP(J2228,macros!Y:Y,macros!R:R)</f>
        <v>149.25</v>
      </c>
      <c r="H2228">
        <f>_xlfn.XLOOKUP(J2228,macros!Y:Y,macros!M:M)</f>
        <v>0</v>
      </c>
      <c r="J2228" s="636" t="s">
        <v>571</v>
      </c>
      <c r="K2228">
        <v>10091</v>
      </c>
    </row>
    <row r="2229" spans="1:11">
      <c r="A2229">
        <v>70005</v>
      </c>
      <c r="B2229" s="46" t="str">
        <f t="shared" si="68"/>
        <v>BP.VM.00085-10091</v>
      </c>
      <c r="C2229">
        <f t="shared" si="69"/>
        <v>0</v>
      </c>
      <c r="D2229">
        <v>70005</v>
      </c>
      <c r="E2229">
        <f>_xlfn.XLOOKUP(J2229,macros!Y:Y,macros!R:R)</f>
        <v>151.25</v>
      </c>
      <c r="H2229">
        <f>_xlfn.XLOOKUP(J2229,macros!Y:Y,macros!M:M)</f>
        <v>0</v>
      </c>
      <c r="J2229" s="636" t="s">
        <v>573</v>
      </c>
      <c r="K2229">
        <v>10091</v>
      </c>
    </row>
    <row r="2230" spans="1:11">
      <c r="A2230">
        <v>70005</v>
      </c>
      <c r="B2230" s="46" t="str">
        <f t="shared" si="68"/>
        <v>BP.VM.00086-10091</v>
      </c>
      <c r="C2230">
        <f t="shared" si="69"/>
        <v>0</v>
      </c>
      <c r="D2230">
        <v>70005</v>
      </c>
      <c r="E2230">
        <f>_xlfn.XLOOKUP(J2230,macros!Y:Y,macros!R:R)</f>
        <v>133.5</v>
      </c>
      <c r="H2230">
        <f>_xlfn.XLOOKUP(J2230,macros!Y:Y,macros!M:M)</f>
        <v>0</v>
      </c>
      <c r="J2230" s="636" t="s">
        <v>575</v>
      </c>
      <c r="K2230">
        <v>10091</v>
      </c>
    </row>
    <row r="2231" spans="1:11">
      <c r="A2231">
        <v>70005</v>
      </c>
      <c r="B2231" s="46" t="str">
        <f t="shared" si="68"/>
        <v>BP.VM.00087-10091</v>
      </c>
      <c r="C2231">
        <f t="shared" si="69"/>
        <v>0</v>
      </c>
      <c r="D2231">
        <v>70005</v>
      </c>
      <c r="E2231">
        <f>_xlfn.XLOOKUP(J2231,macros!Y:Y,macros!R:R)</f>
        <v>125</v>
      </c>
      <c r="H2231">
        <f>_xlfn.XLOOKUP(J2231,macros!Y:Y,macros!M:M)</f>
        <v>0</v>
      </c>
      <c r="J2231" s="636" t="s">
        <v>578</v>
      </c>
      <c r="K2231">
        <v>10091</v>
      </c>
    </row>
    <row r="2232" spans="1:11">
      <c r="A2232">
        <v>70005</v>
      </c>
      <c r="B2232" s="46" t="str">
        <f t="shared" si="68"/>
        <v>BP.VM.00088-10091</v>
      </c>
      <c r="C2232">
        <f t="shared" si="69"/>
        <v>0</v>
      </c>
      <c r="D2232">
        <v>70005</v>
      </c>
      <c r="E2232">
        <f>_xlfn.XLOOKUP(J2232,macros!Y:Y,macros!R:R)</f>
        <v>126</v>
      </c>
      <c r="H2232">
        <f>_xlfn.XLOOKUP(J2232,macros!Y:Y,macros!M:M)</f>
        <v>0</v>
      </c>
      <c r="J2232" s="636" t="s">
        <v>581</v>
      </c>
      <c r="K2232">
        <v>10091</v>
      </c>
    </row>
    <row r="2233" spans="1:11">
      <c r="A2233">
        <v>70005</v>
      </c>
      <c r="B2233" s="46" t="str">
        <f t="shared" si="68"/>
        <v>BP.VM.00089-10091</v>
      </c>
      <c r="C2233">
        <f t="shared" si="69"/>
        <v>0</v>
      </c>
      <c r="D2233">
        <v>70005</v>
      </c>
      <c r="E2233">
        <f>_xlfn.XLOOKUP(J2233,macros!Y:Y,macros!R:R)</f>
        <v>162.75</v>
      </c>
      <c r="H2233">
        <f>_xlfn.XLOOKUP(J2233,macros!Y:Y,macros!M:M)</f>
        <v>0</v>
      </c>
      <c r="J2233" s="636" t="s">
        <v>583</v>
      </c>
      <c r="K2233">
        <v>10091</v>
      </c>
    </row>
    <row r="2234" spans="1:11">
      <c r="A2234">
        <v>70005</v>
      </c>
      <c r="B2234" s="46" t="str">
        <f t="shared" si="68"/>
        <v>BP.VM.00091-10091</v>
      </c>
      <c r="C2234">
        <f t="shared" si="69"/>
        <v>0</v>
      </c>
      <c r="D2234">
        <v>70005</v>
      </c>
      <c r="E2234">
        <f>_xlfn.XLOOKUP(J2234,macros!Y:Y,macros!R:R)</f>
        <v>167</v>
      </c>
      <c r="H2234">
        <f>_xlfn.XLOOKUP(J2234,macros!Y:Y,macros!M:M)</f>
        <v>0</v>
      </c>
      <c r="J2234" s="636" t="s">
        <v>586</v>
      </c>
      <c r="K2234">
        <v>10091</v>
      </c>
    </row>
    <row r="2235" spans="1:11">
      <c r="A2235">
        <v>70005</v>
      </c>
      <c r="B2235" s="46" t="str">
        <f t="shared" si="68"/>
        <v>BP.VM.00092-10131</v>
      </c>
      <c r="C2235">
        <f t="shared" si="69"/>
        <v>0</v>
      </c>
      <c r="D2235">
        <v>70005</v>
      </c>
      <c r="E2235">
        <f>_xlfn.XLOOKUP(J2235,macros!Y:Y,macros!R:R)</f>
        <v>472.5</v>
      </c>
      <c r="H2235">
        <f>_xlfn.XLOOKUP(J2235,macros!Y:Y,macros!M:M)</f>
        <v>0</v>
      </c>
      <c r="J2235" s="636" t="s">
        <v>589</v>
      </c>
      <c r="K2235">
        <v>10131</v>
      </c>
    </row>
    <row r="2236" spans="1:11">
      <c r="A2236">
        <v>70005</v>
      </c>
      <c r="B2236" s="46" t="str">
        <f t="shared" si="68"/>
        <v>BP.VM.00093-10131</v>
      </c>
      <c r="C2236">
        <f t="shared" si="69"/>
        <v>0</v>
      </c>
      <c r="D2236">
        <v>70005</v>
      </c>
      <c r="E2236">
        <f>_xlfn.XLOOKUP(J2236,macros!Y:Y,macros!R:R)</f>
        <v>364.5</v>
      </c>
      <c r="H2236">
        <f>_xlfn.XLOOKUP(J2236,macros!Y:Y,macros!M:M)</f>
        <v>0</v>
      </c>
      <c r="J2236" s="636" t="s">
        <v>590</v>
      </c>
      <c r="K2236">
        <v>10131</v>
      </c>
    </row>
    <row r="2237" spans="1:11">
      <c r="A2237">
        <v>70005</v>
      </c>
      <c r="B2237" s="46" t="str">
        <f t="shared" si="68"/>
        <v>BP.VM.00094-10131</v>
      </c>
      <c r="C2237">
        <f t="shared" si="69"/>
        <v>0</v>
      </c>
      <c r="D2237">
        <v>70005</v>
      </c>
      <c r="E2237">
        <f>_xlfn.XLOOKUP(J2237,macros!Y:Y,macros!R:R)</f>
        <v>296.25</v>
      </c>
      <c r="H2237">
        <f>_xlfn.XLOOKUP(J2237,macros!Y:Y,macros!M:M)</f>
        <v>0</v>
      </c>
      <c r="J2237" s="636" t="s">
        <v>591</v>
      </c>
      <c r="K2237">
        <v>10131</v>
      </c>
    </row>
    <row r="2238" spans="1:11">
      <c r="A2238">
        <v>70005</v>
      </c>
      <c r="B2238" s="46" t="str">
        <f t="shared" si="68"/>
        <v>BP.VM.00095-10131</v>
      </c>
      <c r="C2238">
        <f t="shared" si="69"/>
        <v>0</v>
      </c>
      <c r="D2238">
        <v>70005</v>
      </c>
      <c r="E2238">
        <f>_xlfn.XLOOKUP(J2238,macros!Y:Y,macros!R:R)</f>
        <v>262.5</v>
      </c>
      <c r="H2238">
        <f>_xlfn.XLOOKUP(J2238,macros!Y:Y,macros!M:M)</f>
        <v>0</v>
      </c>
      <c r="J2238" s="636" t="s">
        <v>592</v>
      </c>
      <c r="K2238">
        <v>10131</v>
      </c>
    </row>
    <row r="2239" spans="1:11">
      <c r="A2239">
        <v>70005</v>
      </c>
      <c r="B2239" s="46" t="str">
        <f t="shared" si="68"/>
        <v>BP.VM.00096-10131</v>
      </c>
      <c r="C2239">
        <f t="shared" si="69"/>
        <v>0</v>
      </c>
      <c r="D2239">
        <v>70005</v>
      </c>
      <c r="E2239">
        <f>_xlfn.XLOOKUP(J2239,macros!Y:Y,macros!R:R)</f>
        <v>364.5</v>
      </c>
      <c r="H2239">
        <f>_xlfn.XLOOKUP(J2239,macros!Y:Y,macros!M:M)</f>
        <v>0</v>
      </c>
      <c r="J2239" s="636" t="s">
        <v>593</v>
      </c>
      <c r="K2239">
        <v>10131</v>
      </c>
    </row>
    <row r="2240" spans="1:11">
      <c r="A2240">
        <v>70005</v>
      </c>
      <c r="B2240" s="46" t="str">
        <f t="shared" si="68"/>
        <v>BP.VM.00097-10131</v>
      </c>
      <c r="C2240">
        <f t="shared" si="69"/>
        <v>0</v>
      </c>
      <c r="D2240">
        <v>70005</v>
      </c>
      <c r="E2240">
        <f>_xlfn.XLOOKUP(J2240,macros!Y:Y,macros!R:R)</f>
        <v>212.25</v>
      </c>
      <c r="H2240">
        <f>_xlfn.XLOOKUP(J2240,macros!Y:Y,macros!M:M)</f>
        <v>0</v>
      </c>
      <c r="J2240" s="636" t="s">
        <v>594</v>
      </c>
      <c r="K2240">
        <v>10131</v>
      </c>
    </row>
    <row r="2241" spans="1:11">
      <c r="A2241">
        <v>70005</v>
      </c>
      <c r="B2241" s="46" t="str">
        <f t="shared" si="68"/>
        <v>BP.VM.00098-10131</v>
      </c>
      <c r="C2241">
        <f t="shared" si="69"/>
        <v>0</v>
      </c>
      <c r="D2241">
        <v>70005</v>
      </c>
      <c r="E2241">
        <f>_xlfn.XLOOKUP(J2241,macros!Y:Y,macros!R:R)</f>
        <v>385.5</v>
      </c>
      <c r="H2241">
        <f>_xlfn.XLOOKUP(J2241,macros!Y:Y,macros!M:M)</f>
        <v>0</v>
      </c>
      <c r="J2241" s="636" t="s">
        <v>595</v>
      </c>
      <c r="K2241">
        <v>10131</v>
      </c>
    </row>
    <row r="2242" spans="1:11">
      <c r="A2242">
        <v>70005</v>
      </c>
      <c r="B2242" s="46" t="str">
        <f t="shared" si="68"/>
        <v>BP.VM.00099-10131</v>
      </c>
      <c r="C2242">
        <f t="shared" ref="C2242:C2305" si="70">SUM(G2242:H2242)</f>
        <v>0</v>
      </c>
      <c r="D2242">
        <v>70005</v>
      </c>
      <c r="E2242">
        <f>_xlfn.XLOOKUP(J2242,macros!Y:Y,macros!R:R)</f>
        <v>280.5</v>
      </c>
      <c r="H2242">
        <f>_xlfn.XLOOKUP(J2242,macros!Y:Y,macros!M:M)</f>
        <v>0</v>
      </c>
      <c r="J2242" s="636" t="s">
        <v>596</v>
      </c>
      <c r="K2242">
        <v>10131</v>
      </c>
    </row>
    <row r="2243" spans="1:11">
      <c r="A2243">
        <v>70005</v>
      </c>
      <c r="B2243" s="46" t="str">
        <f t="shared" si="68"/>
        <v>BP.VM.00100-10131</v>
      </c>
      <c r="C2243">
        <f t="shared" si="70"/>
        <v>0</v>
      </c>
      <c r="D2243">
        <v>70005</v>
      </c>
      <c r="E2243">
        <f>_xlfn.XLOOKUP(J2243,macros!Y:Y,macros!R:R)</f>
        <v>322.5</v>
      </c>
      <c r="H2243">
        <f>_xlfn.XLOOKUP(J2243,macros!Y:Y,macros!M:M)</f>
        <v>0</v>
      </c>
      <c r="J2243" s="636" t="s">
        <v>597</v>
      </c>
      <c r="K2243">
        <v>10131</v>
      </c>
    </row>
    <row r="2244" spans="1:11">
      <c r="A2244">
        <v>70005</v>
      </c>
      <c r="B2244" s="46" t="str">
        <f t="shared" si="68"/>
        <v>BP.VM.00101-10131</v>
      </c>
      <c r="C2244">
        <f t="shared" si="70"/>
        <v>0</v>
      </c>
      <c r="D2244">
        <v>70005</v>
      </c>
      <c r="E2244">
        <f>_xlfn.XLOOKUP(J2244,macros!Y:Y,macros!R:R)</f>
        <v>315</v>
      </c>
      <c r="H2244">
        <f>_xlfn.XLOOKUP(J2244,macros!Y:Y,macros!M:M)</f>
        <v>0</v>
      </c>
      <c r="J2244" s="636" t="s">
        <v>598</v>
      </c>
      <c r="K2244">
        <v>10131</v>
      </c>
    </row>
    <row r="2245" spans="1:11">
      <c r="A2245">
        <v>70005</v>
      </c>
      <c r="B2245" s="46" t="str">
        <f t="shared" si="68"/>
        <v>BP.VM.00102-10131</v>
      </c>
      <c r="C2245">
        <f t="shared" si="70"/>
        <v>0</v>
      </c>
      <c r="D2245">
        <v>70005</v>
      </c>
      <c r="E2245">
        <f>_xlfn.XLOOKUP(J2245,macros!Y:Y,macros!R:R)</f>
        <v>229</v>
      </c>
      <c r="H2245">
        <f>_xlfn.XLOOKUP(J2245,macros!Y:Y,macros!M:M)</f>
        <v>0</v>
      </c>
      <c r="J2245" s="636" t="s">
        <v>599</v>
      </c>
      <c r="K2245">
        <v>10131</v>
      </c>
    </row>
    <row r="2246" spans="1:11">
      <c r="A2246">
        <v>70005</v>
      </c>
      <c r="B2246" s="46" t="str">
        <f t="shared" si="68"/>
        <v>BP.VM.00103-10131</v>
      </c>
      <c r="C2246">
        <f t="shared" si="70"/>
        <v>0</v>
      </c>
      <c r="D2246">
        <v>70005</v>
      </c>
      <c r="E2246">
        <f>_xlfn.XLOOKUP(J2246,macros!Y:Y,macros!R:R)</f>
        <v>204.75</v>
      </c>
      <c r="H2246">
        <f>_xlfn.XLOOKUP(J2246,macros!Y:Y,macros!M:M)</f>
        <v>0</v>
      </c>
      <c r="J2246" s="636" t="s">
        <v>600</v>
      </c>
      <c r="K2246">
        <v>10131</v>
      </c>
    </row>
    <row r="2247" spans="1:11">
      <c r="A2247">
        <v>70005</v>
      </c>
      <c r="B2247" s="46" t="str">
        <f t="shared" si="68"/>
        <v>BP.VM.00104-10131</v>
      </c>
      <c r="C2247">
        <f t="shared" si="70"/>
        <v>0</v>
      </c>
      <c r="D2247">
        <v>70005</v>
      </c>
      <c r="E2247">
        <f>_xlfn.XLOOKUP(J2247,macros!Y:Y,macros!R:R)</f>
        <v>194.25</v>
      </c>
      <c r="H2247">
        <f>_xlfn.XLOOKUP(J2247,macros!Y:Y,macros!M:M)</f>
        <v>0</v>
      </c>
      <c r="J2247" s="636" t="s">
        <v>601</v>
      </c>
      <c r="K2247">
        <v>10131</v>
      </c>
    </row>
    <row r="2248" spans="1:11">
      <c r="A2248">
        <v>70005</v>
      </c>
      <c r="B2248" s="46" t="str">
        <f t="shared" si="68"/>
        <v>BP.VM.00105-10131</v>
      </c>
      <c r="C2248">
        <f t="shared" si="70"/>
        <v>0</v>
      </c>
      <c r="D2248">
        <v>70005</v>
      </c>
      <c r="E2248">
        <f>_xlfn.XLOOKUP(J2248,macros!Y:Y,macros!R:R)</f>
        <v>386.5</v>
      </c>
      <c r="H2248">
        <f>_xlfn.XLOOKUP(J2248,macros!Y:Y,macros!M:M)</f>
        <v>0</v>
      </c>
      <c r="J2248" s="636" t="s">
        <v>602</v>
      </c>
      <c r="K2248">
        <v>10131</v>
      </c>
    </row>
    <row r="2249" spans="1:11">
      <c r="A2249">
        <v>70005</v>
      </c>
      <c r="B2249" s="46" t="str">
        <f t="shared" si="68"/>
        <v>BP.VM.00106-10131</v>
      </c>
      <c r="C2249">
        <f t="shared" si="70"/>
        <v>0</v>
      </c>
      <c r="D2249">
        <v>70005</v>
      </c>
      <c r="E2249">
        <f>_xlfn.XLOOKUP(J2249,macros!Y:Y,macros!R:R)</f>
        <v>323.5</v>
      </c>
      <c r="H2249">
        <f>_xlfn.XLOOKUP(J2249,macros!Y:Y,macros!M:M)</f>
        <v>0</v>
      </c>
      <c r="J2249" s="636" t="s">
        <v>603</v>
      </c>
      <c r="K2249">
        <v>10131</v>
      </c>
    </row>
    <row r="2250" spans="1:11">
      <c r="A2250">
        <v>70005</v>
      </c>
      <c r="B2250" s="46" t="str">
        <f t="shared" si="68"/>
        <v>BP.VM.00107-10131</v>
      </c>
      <c r="C2250">
        <f t="shared" si="70"/>
        <v>0</v>
      </c>
      <c r="D2250">
        <v>70005</v>
      </c>
      <c r="E2250">
        <f>_xlfn.XLOOKUP(J2250,macros!Y:Y,macros!R:R)</f>
        <v>329.75</v>
      </c>
      <c r="H2250">
        <f>_xlfn.XLOOKUP(J2250,macros!Y:Y,macros!M:M)</f>
        <v>0</v>
      </c>
      <c r="J2250" s="636" t="s">
        <v>604</v>
      </c>
      <c r="K2250">
        <v>10131</v>
      </c>
    </row>
    <row r="2251" spans="1:11">
      <c r="A2251">
        <v>70005</v>
      </c>
      <c r="B2251" s="46" t="str">
        <f t="shared" si="68"/>
        <v>BP.VM.00108-10131</v>
      </c>
      <c r="C2251">
        <f t="shared" si="70"/>
        <v>0</v>
      </c>
      <c r="D2251">
        <v>70005</v>
      </c>
      <c r="E2251">
        <f>_xlfn.XLOOKUP(J2251,macros!Y:Y,macros!R:R)</f>
        <v>298.25</v>
      </c>
      <c r="H2251">
        <f>_xlfn.XLOOKUP(J2251,macros!Y:Y,macros!M:M)</f>
        <v>0</v>
      </c>
      <c r="J2251" s="636" t="s">
        <v>605</v>
      </c>
      <c r="K2251">
        <v>10131</v>
      </c>
    </row>
    <row r="2252" spans="1:11">
      <c r="A2252">
        <v>70005</v>
      </c>
      <c r="B2252" s="46" t="str">
        <f t="shared" si="68"/>
        <v>BP.VM.00110-10131</v>
      </c>
      <c r="C2252">
        <f t="shared" si="70"/>
        <v>0</v>
      </c>
      <c r="D2252">
        <v>70005</v>
      </c>
      <c r="E2252">
        <f>_xlfn.XLOOKUP(J2252,macros!Y:Y,macros!R:R)</f>
        <v>266.75</v>
      </c>
      <c r="H2252">
        <f>_xlfn.XLOOKUP(J2252,macros!Y:Y,macros!M:M)</f>
        <v>0</v>
      </c>
      <c r="J2252" s="636" t="s">
        <v>606</v>
      </c>
      <c r="K2252">
        <v>10131</v>
      </c>
    </row>
    <row r="2253" spans="1:11">
      <c r="A2253">
        <v>70005</v>
      </c>
      <c r="B2253" s="46" t="str">
        <f t="shared" si="68"/>
        <v>BP.VM.00111-10131</v>
      </c>
      <c r="C2253">
        <f t="shared" si="70"/>
        <v>0</v>
      </c>
      <c r="D2253">
        <v>70005</v>
      </c>
      <c r="E2253">
        <f>_xlfn.XLOOKUP(J2253,macros!Y:Y,macros!R:R)</f>
        <v>206</v>
      </c>
      <c r="H2253">
        <f>_xlfn.XLOOKUP(J2253,macros!Y:Y,macros!M:M)</f>
        <v>0</v>
      </c>
      <c r="J2253" s="636" t="s">
        <v>607</v>
      </c>
      <c r="K2253">
        <v>10131</v>
      </c>
    </row>
    <row r="2254" spans="1:11">
      <c r="A2254">
        <v>70005</v>
      </c>
      <c r="B2254" s="46" t="str">
        <f t="shared" si="68"/>
        <v>BP.VM.00112-10131</v>
      </c>
      <c r="C2254">
        <f t="shared" si="70"/>
        <v>0</v>
      </c>
      <c r="D2254">
        <v>70005</v>
      </c>
      <c r="E2254">
        <f>_xlfn.XLOOKUP(J2254,macros!Y:Y,macros!R:R)</f>
        <v>193.25</v>
      </c>
      <c r="H2254">
        <f>_xlfn.XLOOKUP(J2254,macros!Y:Y,macros!M:M)</f>
        <v>0</v>
      </c>
      <c r="J2254" s="636" t="s">
        <v>608</v>
      </c>
      <c r="K2254">
        <v>10131</v>
      </c>
    </row>
    <row r="2255" spans="1:11">
      <c r="A2255">
        <v>70005</v>
      </c>
      <c r="B2255" s="46" t="str">
        <f t="shared" si="68"/>
        <v>BP.VM.00113-10131</v>
      </c>
      <c r="C2255">
        <f t="shared" si="70"/>
        <v>0</v>
      </c>
      <c r="D2255">
        <v>70005</v>
      </c>
      <c r="E2255">
        <f>_xlfn.XLOOKUP(J2255,macros!Y:Y,macros!R:R)</f>
        <v>202.75</v>
      </c>
      <c r="H2255">
        <f>_xlfn.XLOOKUP(J2255,macros!Y:Y,macros!M:M)</f>
        <v>0</v>
      </c>
      <c r="J2255" s="636" t="s">
        <v>609</v>
      </c>
      <c r="K2255">
        <v>10131</v>
      </c>
    </row>
    <row r="2256" spans="1:11">
      <c r="A2256">
        <v>70005</v>
      </c>
      <c r="B2256" s="46" t="str">
        <f t="shared" si="68"/>
        <v>BP.VM.00114-10131</v>
      </c>
      <c r="C2256">
        <f t="shared" si="70"/>
        <v>0</v>
      </c>
      <c r="D2256">
        <v>70005</v>
      </c>
      <c r="E2256">
        <f>_xlfn.XLOOKUP(J2256,macros!Y:Y,macros!R:R)</f>
        <v>196.5</v>
      </c>
      <c r="H2256">
        <f>_xlfn.XLOOKUP(J2256,macros!Y:Y,macros!M:M)</f>
        <v>0</v>
      </c>
      <c r="J2256" s="636" t="s">
        <v>610</v>
      </c>
      <c r="K2256">
        <v>10131</v>
      </c>
    </row>
    <row r="2257" spans="1:11">
      <c r="A2257">
        <v>70005</v>
      </c>
      <c r="B2257" s="46" t="str">
        <f t="shared" si="68"/>
        <v>BP.VM.00115-10131</v>
      </c>
      <c r="C2257">
        <f t="shared" si="70"/>
        <v>0</v>
      </c>
      <c r="D2257">
        <v>70005</v>
      </c>
      <c r="E2257">
        <f>_xlfn.XLOOKUP(J2257,macros!Y:Y,macros!R:R)</f>
        <v>185</v>
      </c>
      <c r="H2257">
        <f>_xlfn.XLOOKUP(J2257,macros!Y:Y,macros!M:M)</f>
        <v>0</v>
      </c>
      <c r="J2257" s="636" t="s">
        <v>611</v>
      </c>
      <c r="K2257">
        <v>10131</v>
      </c>
    </row>
    <row r="2258" spans="1:11">
      <c r="A2258">
        <v>70005</v>
      </c>
      <c r="B2258" s="46" t="str">
        <f t="shared" si="68"/>
        <v>BP.VM.00116-10131</v>
      </c>
      <c r="C2258">
        <f t="shared" si="70"/>
        <v>0</v>
      </c>
      <c r="D2258">
        <v>70005</v>
      </c>
      <c r="E2258">
        <f>_xlfn.XLOOKUP(J2258,macros!Y:Y,macros!R:R)</f>
        <v>189</v>
      </c>
      <c r="H2258">
        <f>_xlfn.XLOOKUP(J2258,macros!Y:Y,macros!M:M)</f>
        <v>0</v>
      </c>
      <c r="J2258" s="636" t="s">
        <v>612</v>
      </c>
      <c r="K2258">
        <v>10131</v>
      </c>
    </row>
    <row r="2259" spans="1:11">
      <c r="A2259">
        <v>70005</v>
      </c>
      <c r="B2259" s="46" t="str">
        <f t="shared" si="68"/>
        <v>BP.VM.00117-10131</v>
      </c>
      <c r="C2259">
        <f t="shared" si="70"/>
        <v>0</v>
      </c>
      <c r="D2259">
        <v>70005</v>
      </c>
      <c r="E2259">
        <f>_xlfn.XLOOKUP(J2259,macros!Y:Y,macros!R:R)</f>
        <v>160.75</v>
      </c>
      <c r="H2259">
        <f>_xlfn.XLOOKUP(J2259,macros!Y:Y,macros!M:M)</f>
        <v>0</v>
      </c>
      <c r="J2259" s="636" t="s">
        <v>613</v>
      </c>
      <c r="K2259">
        <v>10131</v>
      </c>
    </row>
    <row r="2260" spans="1:11">
      <c r="A2260">
        <v>70005</v>
      </c>
      <c r="B2260" s="46" t="str">
        <f t="shared" si="68"/>
        <v>BP.VM.00118-10131</v>
      </c>
      <c r="C2260">
        <f t="shared" si="70"/>
        <v>0</v>
      </c>
      <c r="D2260">
        <v>70005</v>
      </c>
      <c r="E2260">
        <f>_xlfn.XLOOKUP(J2260,macros!Y:Y,macros!R:R)</f>
        <v>147</v>
      </c>
      <c r="H2260">
        <f>_xlfn.XLOOKUP(J2260,macros!Y:Y,macros!M:M)</f>
        <v>0</v>
      </c>
      <c r="J2260" s="636" t="s">
        <v>614</v>
      </c>
      <c r="K2260">
        <v>10131</v>
      </c>
    </row>
    <row r="2261" spans="1:11">
      <c r="A2261">
        <v>70005</v>
      </c>
      <c r="B2261" s="46" t="str">
        <f t="shared" si="68"/>
        <v>BP.VM.00119-10131</v>
      </c>
      <c r="C2261">
        <f t="shared" si="70"/>
        <v>0</v>
      </c>
      <c r="D2261">
        <v>70005</v>
      </c>
      <c r="E2261">
        <f>_xlfn.XLOOKUP(J2261,macros!Y:Y,macros!R:R)</f>
        <v>149.25</v>
      </c>
      <c r="H2261">
        <f>_xlfn.XLOOKUP(J2261,macros!Y:Y,macros!M:M)</f>
        <v>0</v>
      </c>
      <c r="J2261" s="636" t="s">
        <v>615</v>
      </c>
      <c r="K2261">
        <v>10131</v>
      </c>
    </row>
    <row r="2262" spans="1:11">
      <c r="A2262">
        <v>70005</v>
      </c>
      <c r="B2262" s="46" t="str">
        <f t="shared" si="68"/>
        <v>BP.VM.00120-10131</v>
      </c>
      <c r="C2262">
        <f t="shared" si="70"/>
        <v>0</v>
      </c>
      <c r="D2262">
        <v>70005</v>
      </c>
      <c r="E2262">
        <f>_xlfn.XLOOKUP(J2262,macros!Y:Y,macros!R:R)</f>
        <v>207</v>
      </c>
      <c r="H2262">
        <f>_xlfn.XLOOKUP(J2262,macros!Y:Y,macros!M:M)</f>
        <v>0</v>
      </c>
      <c r="J2262" s="636" t="s">
        <v>616</v>
      </c>
      <c r="K2262">
        <v>10131</v>
      </c>
    </row>
    <row r="2263" spans="1:11">
      <c r="A2263">
        <v>70005</v>
      </c>
      <c r="B2263" s="46" t="str">
        <f t="shared" si="68"/>
        <v>BP.VM.00122-10131</v>
      </c>
      <c r="C2263">
        <f t="shared" si="70"/>
        <v>0</v>
      </c>
      <c r="D2263">
        <v>70005</v>
      </c>
      <c r="E2263">
        <f>_xlfn.XLOOKUP(J2263,macros!Y:Y,macros!R:R)</f>
        <v>214.25</v>
      </c>
      <c r="H2263">
        <f>_xlfn.XLOOKUP(J2263,macros!Y:Y,macros!M:M)</f>
        <v>0</v>
      </c>
      <c r="J2263" s="636" t="s">
        <v>617</v>
      </c>
      <c r="K2263">
        <v>10131</v>
      </c>
    </row>
    <row r="2264" spans="1:11">
      <c r="A2264">
        <v>70005</v>
      </c>
      <c r="B2264" s="46" t="str">
        <f t="shared" si="57"/>
        <v>BP.VM.00029-10094</v>
      </c>
      <c r="C2264">
        <f t="shared" si="70"/>
        <v>0</v>
      </c>
      <c r="D2264">
        <v>70005</v>
      </c>
      <c r="E2264">
        <f>_xlfn.XLOOKUP(J2264,macros!Y:Y,macros!R:R)</f>
        <v>143</v>
      </c>
      <c r="H2264">
        <f>_xlfn.XLOOKUP(J2264,macros!Y:Y,macros!P:P)</f>
        <v>0</v>
      </c>
      <c r="J2264" s="636" t="s">
        <v>679</v>
      </c>
      <c r="K2264">
        <v>10094</v>
      </c>
    </row>
    <row r="2265" spans="1:11">
      <c r="A2265">
        <v>70005</v>
      </c>
      <c r="B2265" s="46" t="str">
        <f t="shared" si="57"/>
        <v>BP.VM.00030-10094</v>
      </c>
      <c r="C2265">
        <f t="shared" si="70"/>
        <v>0</v>
      </c>
      <c r="D2265">
        <v>70005</v>
      </c>
      <c r="E2265">
        <f>_xlfn.XLOOKUP(J2265,macros!Y:Y,macros!R:R)</f>
        <v>138.75</v>
      </c>
      <c r="H2265">
        <f>_xlfn.XLOOKUP(J2265,macros!Y:Y,macros!P:P)</f>
        <v>0</v>
      </c>
      <c r="J2265" s="636" t="s">
        <v>681</v>
      </c>
      <c r="K2265">
        <v>10094</v>
      </c>
    </row>
    <row r="2266" spans="1:11">
      <c r="A2266">
        <v>70005</v>
      </c>
      <c r="B2266" s="46" t="str">
        <f t="shared" si="57"/>
        <v>BP.VM.00031-10094</v>
      </c>
      <c r="C2266">
        <f t="shared" si="70"/>
        <v>0</v>
      </c>
      <c r="D2266">
        <v>70005</v>
      </c>
      <c r="E2266">
        <f>_xlfn.XLOOKUP(J2266,macros!Y:Y,macros!R:R)</f>
        <v>160.75</v>
      </c>
      <c r="H2266">
        <f>_xlfn.XLOOKUP(J2266,macros!Y:Y,macros!P:P)</f>
        <v>0</v>
      </c>
      <c r="J2266" s="636" t="s">
        <v>683</v>
      </c>
      <c r="K2266">
        <v>10094</v>
      </c>
    </row>
    <row r="2267" spans="1:11">
      <c r="A2267">
        <v>70005</v>
      </c>
      <c r="B2267" s="46" t="str">
        <f t="shared" si="57"/>
        <v>BP.VM.00032-10094</v>
      </c>
      <c r="C2267">
        <f t="shared" si="70"/>
        <v>0</v>
      </c>
      <c r="D2267">
        <v>70005</v>
      </c>
      <c r="E2267">
        <f>_xlfn.XLOOKUP(J2267,macros!Y:Y,macros!R:R)</f>
        <v>176.5</v>
      </c>
      <c r="H2267">
        <f>_xlfn.XLOOKUP(J2267,macros!Y:Y,macros!P:P)</f>
        <v>0</v>
      </c>
      <c r="J2267" s="636" t="s">
        <v>685</v>
      </c>
      <c r="K2267">
        <v>10094</v>
      </c>
    </row>
    <row r="2268" spans="1:11">
      <c r="A2268">
        <v>70005</v>
      </c>
      <c r="B2268" s="46" t="str">
        <f t="shared" si="57"/>
        <v>BP.VM.00033-10094</v>
      </c>
      <c r="C2268">
        <f t="shared" si="70"/>
        <v>0</v>
      </c>
      <c r="D2268">
        <v>70005</v>
      </c>
      <c r="E2268">
        <f>_xlfn.XLOOKUP(J2268,macros!Y:Y,macros!R:R)</f>
        <v>144</v>
      </c>
      <c r="H2268">
        <f>_xlfn.XLOOKUP(J2268,macros!Y:Y,macros!P:P)</f>
        <v>0</v>
      </c>
      <c r="J2268" s="636" t="s">
        <v>687</v>
      </c>
      <c r="K2268">
        <v>10094</v>
      </c>
    </row>
    <row r="2269" spans="1:11">
      <c r="A2269">
        <v>70005</v>
      </c>
      <c r="B2269" s="46" t="str">
        <f t="shared" si="57"/>
        <v>BP.VM.00034-10094</v>
      </c>
      <c r="C2269">
        <f t="shared" si="70"/>
        <v>0</v>
      </c>
      <c r="D2269">
        <v>70005</v>
      </c>
      <c r="E2269">
        <f>_xlfn.XLOOKUP(J2269,macros!Y:Y,macros!R:R)</f>
        <v>148.25</v>
      </c>
      <c r="H2269">
        <f>_xlfn.XLOOKUP(J2269,macros!Y:Y,macros!P:P)</f>
        <v>0</v>
      </c>
      <c r="J2269" s="636" t="s">
        <v>689</v>
      </c>
      <c r="K2269">
        <v>10094</v>
      </c>
    </row>
    <row r="2270" spans="1:11">
      <c r="A2270">
        <v>70005</v>
      </c>
      <c r="B2270" s="46" t="str">
        <f t="shared" si="57"/>
        <v>BP.VM.00035-10094</v>
      </c>
      <c r="C2270">
        <f t="shared" si="70"/>
        <v>0</v>
      </c>
      <c r="D2270">
        <v>70005</v>
      </c>
      <c r="E2270">
        <f>_xlfn.XLOOKUP(J2270,macros!Y:Y,macros!R:R)</f>
        <v>154.5</v>
      </c>
      <c r="H2270">
        <f>_xlfn.XLOOKUP(J2270,macros!Y:Y,macros!P:P)</f>
        <v>0</v>
      </c>
      <c r="J2270" s="636" t="s">
        <v>691</v>
      </c>
      <c r="K2270">
        <v>10094</v>
      </c>
    </row>
    <row r="2271" spans="1:11">
      <c r="A2271">
        <v>70005</v>
      </c>
      <c r="B2271" s="46" t="str">
        <f t="shared" si="57"/>
        <v>BP.VM.00036-10094</v>
      </c>
      <c r="C2271">
        <f t="shared" si="70"/>
        <v>0</v>
      </c>
      <c r="D2271">
        <v>70005</v>
      </c>
      <c r="E2271">
        <f>_xlfn.XLOOKUP(J2271,macros!Y:Y,macros!R:R)</f>
        <v>162.75</v>
      </c>
      <c r="H2271">
        <f>_xlfn.XLOOKUP(J2271,macros!Y:Y,macros!P:P)</f>
        <v>0</v>
      </c>
      <c r="J2271" s="636" t="s">
        <v>693</v>
      </c>
      <c r="K2271">
        <v>10094</v>
      </c>
    </row>
    <row r="2272" spans="1:11">
      <c r="A2272">
        <v>70005</v>
      </c>
      <c r="B2272" s="46" t="str">
        <f t="shared" si="57"/>
        <v>BP.VM.00037-10133</v>
      </c>
      <c r="C2272">
        <f t="shared" si="70"/>
        <v>0</v>
      </c>
      <c r="D2272">
        <v>70005</v>
      </c>
      <c r="E2272">
        <f>_xlfn.XLOOKUP(J2272,macros!Y:Y,macros!R:R)</f>
        <v>170.25</v>
      </c>
      <c r="H2272">
        <f>_xlfn.XLOOKUP(J2272,macros!Y:Y,macros!P:P)</f>
        <v>0</v>
      </c>
      <c r="J2272" s="636" t="s">
        <v>709</v>
      </c>
      <c r="K2272">
        <v>10133</v>
      </c>
    </row>
    <row r="2273" spans="1:11">
      <c r="A2273">
        <v>70005</v>
      </c>
      <c r="B2273" s="46" t="str">
        <f t="shared" si="57"/>
        <v>BP.VM.00038-10133</v>
      </c>
      <c r="C2273">
        <f t="shared" si="70"/>
        <v>0</v>
      </c>
      <c r="D2273">
        <v>70005</v>
      </c>
      <c r="E2273">
        <f>_xlfn.XLOOKUP(J2273,macros!Y:Y,macros!R:R)</f>
        <v>168</v>
      </c>
      <c r="H2273">
        <f>_xlfn.XLOOKUP(J2273,macros!Y:Y,macros!P:P)</f>
        <v>0</v>
      </c>
      <c r="J2273" s="636" t="s">
        <v>710</v>
      </c>
      <c r="K2273">
        <v>10133</v>
      </c>
    </row>
    <row r="2274" spans="1:11">
      <c r="A2274">
        <v>70005</v>
      </c>
      <c r="B2274" s="46" t="str">
        <f t="shared" si="57"/>
        <v>BP.VM.00039-10133</v>
      </c>
      <c r="C2274">
        <f t="shared" si="70"/>
        <v>0</v>
      </c>
      <c r="D2274">
        <v>70005</v>
      </c>
      <c r="E2274">
        <f>_xlfn.XLOOKUP(J2274,macros!Y:Y,macros!R:R)</f>
        <v>196.5</v>
      </c>
      <c r="H2274">
        <f>_xlfn.XLOOKUP(J2274,macros!Y:Y,macros!P:P)</f>
        <v>0</v>
      </c>
      <c r="J2274" s="636" t="s">
        <v>711</v>
      </c>
      <c r="K2274">
        <v>10133</v>
      </c>
    </row>
    <row r="2275" spans="1:11">
      <c r="A2275">
        <v>70005</v>
      </c>
      <c r="B2275" s="46" t="str">
        <f t="shared" si="57"/>
        <v>BP.VM.00040-10133</v>
      </c>
      <c r="C2275">
        <f t="shared" si="70"/>
        <v>0</v>
      </c>
      <c r="D2275">
        <v>70005</v>
      </c>
      <c r="E2275">
        <f>_xlfn.XLOOKUP(J2275,macros!Y:Y,macros!R:R)</f>
        <v>219.5</v>
      </c>
      <c r="H2275">
        <f>_xlfn.XLOOKUP(J2275,macros!Y:Y,macros!P:P)</f>
        <v>0</v>
      </c>
      <c r="J2275" s="636" t="s">
        <v>712</v>
      </c>
      <c r="K2275">
        <v>10133</v>
      </c>
    </row>
    <row r="2276" spans="1:11">
      <c r="A2276">
        <v>70005</v>
      </c>
      <c r="B2276" s="46" t="str">
        <f t="shared" si="57"/>
        <v>BP.VM.00041-10133</v>
      </c>
      <c r="C2276">
        <f t="shared" si="70"/>
        <v>0</v>
      </c>
      <c r="D2276">
        <v>70005</v>
      </c>
      <c r="E2276">
        <f>_xlfn.XLOOKUP(J2276,macros!Y:Y,macros!R:R)</f>
        <v>170.25</v>
      </c>
      <c r="H2276">
        <f>_xlfn.XLOOKUP(J2276,macros!Y:Y,macros!P:P)</f>
        <v>0</v>
      </c>
      <c r="J2276" s="636" t="s">
        <v>713</v>
      </c>
      <c r="K2276">
        <v>10133</v>
      </c>
    </row>
    <row r="2277" spans="1:11">
      <c r="A2277">
        <v>70005</v>
      </c>
      <c r="B2277" s="46" t="str">
        <f t="shared" si="57"/>
        <v>BP.VM.00042-10133</v>
      </c>
      <c r="C2277">
        <f t="shared" si="70"/>
        <v>0</v>
      </c>
      <c r="D2277">
        <v>70005</v>
      </c>
      <c r="E2277">
        <f>_xlfn.XLOOKUP(J2277,macros!Y:Y,macros!R:R)</f>
        <v>180.75</v>
      </c>
      <c r="H2277">
        <f>_xlfn.XLOOKUP(J2277,macros!Y:Y,macros!P:P)</f>
        <v>0</v>
      </c>
      <c r="J2277" s="636" t="s">
        <v>714</v>
      </c>
      <c r="K2277">
        <v>10133</v>
      </c>
    </row>
    <row r="2278" spans="1:11">
      <c r="A2278">
        <v>70005</v>
      </c>
      <c r="B2278" s="46" t="str">
        <f t="shared" si="57"/>
        <v>BP.VM.00043-10133</v>
      </c>
      <c r="C2278">
        <f t="shared" si="70"/>
        <v>0</v>
      </c>
      <c r="D2278">
        <v>70005</v>
      </c>
      <c r="E2278">
        <f>_xlfn.XLOOKUP(J2278,macros!Y:Y,macros!R:R)</f>
        <v>190.25</v>
      </c>
      <c r="H2278">
        <f>_xlfn.XLOOKUP(J2278,macros!Y:Y,macros!P:P)</f>
        <v>0</v>
      </c>
      <c r="J2278" s="636" t="s">
        <v>715</v>
      </c>
      <c r="K2278">
        <v>10133</v>
      </c>
    </row>
    <row r="2279" spans="1:11">
      <c r="A2279">
        <v>70005</v>
      </c>
      <c r="B2279" s="46" t="str">
        <f t="shared" si="57"/>
        <v>BP.VM.00044-10133</v>
      </c>
      <c r="C2279">
        <f t="shared" si="70"/>
        <v>0</v>
      </c>
      <c r="D2279">
        <v>70005</v>
      </c>
      <c r="E2279">
        <f>_xlfn.XLOOKUP(J2279,macros!Y:Y,macros!R:R)</f>
        <v>200.75</v>
      </c>
      <c r="H2279">
        <f>_xlfn.XLOOKUP(J2279,macros!Y:Y,macros!P:P)</f>
        <v>0</v>
      </c>
      <c r="J2279" s="636" t="s">
        <v>716</v>
      </c>
      <c r="K2279">
        <v>10133</v>
      </c>
    </row>
    <row r="2280" spans="1:11">
      <c r="A2280">
        <v>70005</v>
      </c>
      <c r="B2280" s="46" t="str">
        <f t="shared" si="57"/>
        <v>BP.VM.00045-10094</v>
      </c>
      <c r="C2280">
        <f t="shared" si="70"/>
        <v>0</v>
      </c>
      <c r="D2280">
        <v>70005</v>
      </c>
      <c r="E2280">
        <f>_xlfn.XLOOKUP(J2280,macros!Y:Y,macros!R:R)</f>
        <v>192.25</v>
      </c>
      <c r="H2280">
        <f>_xlfn.XLOOKUP(J2280,macros!Y:Y,macros!P:P)</f>
        <v>0</v>
      </c>
      <c r="J2280" s="636" t="s">
        <v>625</v>
      </c>
      <c r="K2280">
        <v>10094</v>
      </c>
    </row>
    <row r="2281" spans="1:11">
      <c r="A2281">
        <v>70005</v>
      </c>
      <c r="B2281" s="46" t="str">
        <f t="shared" si="57"/>
        <v>BP.VM.00046-10094</v>
      </c>
      <c r="C2281">
        <f t="shared" si="70"/>
        <v>0</v>
      </c>
      <c r="D2281">
        <v>70005</v>
      </c>
      <c r="E2281">
        <f>_xlfn.XLOOKUP(J2281,macros!Y:Y,macros!R:R)</f>
        <v>195.5</v>
      </c>
      <c r="H2281">
        <f>_xlfn.XLOOKUP(J2281,macros!Y:Y,macros!P:P)</f>
        <v>0</v>
      </c>
      <c r="J2281" s="636" t="s">
        <v>627</v>
      </c>
      <c r="K2281">
        <v>10094</v>
      </c>
    </row>
    <row r="2282" spans="1:11">
      <c r="A2282">
        <v>70005</v>
      </c>
      <c r="B2282" s="46" t="str">
        <f t="shared" si="57"/>
        <v>BP.VM.00047-10094</v>
      </c>
      <c r="C2282">
        <f t="shared" si="70"/>
        <v>0</v>
      </c>
      <c r="D2282">
        <v>70005</v>
      </c>
      <c r="E2282">
        <f>_xlfn.XLOOKUP(J2282,macros!Y:Y,macros!R:R)</f>
        <v>131.25</v>
      </c>
      <c r="H2282">
        <f>_xlfn.XLOOKUP(J2282,macros!Y:Y,macros!P:P)</f>
        <v>0</v>
      </c>
      <c r="J2282" s="636" t="s">
        <v>629</v>
      </c>
      <c r="K2282">
        <v>10094</v>
      </c>
    </row>
    <row r="2283" spans="1:11">
      <c r="A2283">
        <v>70005</v>
      </c>
      <c r="B2283" s="46" t="str">
        <f t="shared" si="57"/>
        <v>BP.VM.00048-10094</v>
      </c>
      <c r="C2283">
        <f t="shared" si="70"/>
        <v>0</v>
      </c>
      <c r="D2283">
        <v>70005</v>
      </c>
      <c r="E2283">
        <f>_xlfn.XLOOKUP(J2283,macros!Y:Y,macros!R:R)</f>
        <v>129.25</v>
      </c>
      <c r="H2283">
        <f>_xlfn.XLOOKUP(J2283,macros!Y:Y,macros!P:P)</f>
        <v>0</v>
      </c>
      <c r="J2283" s="636" t="s">
        <v>631</v>
      </c>
      <c r="K2283">
        <v>10094</v>
      </c>
    </row>
    <row r="2284" spans="1:11">
      <c r="A2284">
        <v>70005</v>
      </c>
      <c r="B2284" s="46" t="str">
        <f t="shared" si="57"/>
        <v>BP.VM.00049-10094</v>
      </c>
      <c r="C2284">
        <f t="shared" si="70"/>
        <v>0</v>
      </c>
      <c r="D2284">
        <v>70005</v>
      </c>
      <c r="E2284">
        <f>_xlfn.XLOOKUP(J2284,macros!Y:Y,macros!R:R)</f>
        <v>131.25</v>
      </c>
      <c r="H2284">
        <f>_xlfn.XLOOKUP(J2284,macros!Y:Y,macros!P:P)</f>
        <v>0</v>
      </c>
      <c r="J2284" s="636" t="s">
        <v>633</v>
      </c>
      <c r="K2284">
        <v>10094</v>
      </c>
    </row>
    <row r="2285" spans="1:11">
      <c r="A2285">
        <v>70005</v>
      </c>
      <c r="B2285" s="46" t="str">
        <f t="shared" si="57"/>
        <v>BP.VM.00050-10094</v>
      </c>
      <c r="C2285">
        <f t="shared" si="70"/>
        <v>0</v>
      </c>
      <c r="D2285">
        <v>70005</v>
      </c>
      <c r="E2285">
        <f>_xlfn.XLOOKUP(J2285,macros!Y:Y,macros!R:R)</f>
        <v>129.25</v>
      </c>
      <c r="H2285">
        <f>_xlfn.XLOOKUP(J2285,macros!Y:Y,macros!P:P)</f>
        <v>0</v>
      </c>
      <c r="J2285" s="636" t="s">
        <v>635</v>
      </c>
      <c r="K2285">
        <v>10094</v>
      </c>
    </row>
    <row r="2286" spans="1:11">
      <c r="A2286">
        <v>70005</v>
      </c>
      <c r="B2286" s="46" t="str">
        <f t="shared" si="57"/>
        <v>BP.VM.00051-10094</v>
      </c>
      <c r="C2286">
        <f t="shared" si="70"/>
        <v>0</v>
      </c>
      <c r="D2286">
        <v>70005</v>
      </c>
      <c r="E2286">
        <f>_xlfn.XLOOKUP(J2286,macros!Y:Y,macros!R:R)</f>
        <v>123</v>
      </c>
      <c r="H2286">
        <f>_xlfn.XLOOKUP(J2286,macros!Y:Y,macros!P:P)</f>
        <v>0</v>
      </c>
      <c r="J2286" s="636" t="s">
        <v>637</v>
      </c>
      <c r="K2286">
        <v>10094</v>
      </c>
    </row>
    <row r="2287" spans="1:11">
      <c r="A2287">
        <v>70005</v>
      </c>
      <c r="B2287" s="46" t="str">
        <f t="shared" si="57"/>
        <v>BP.VM.00052-10094</v>
      </c>
      <c r="C2287">
        <f t="shared" si="70"/>
        <v>0</v>
      </c>
      <c r="D2287">
        <v>70005</v>
      </c>
      <c r="E2287">
        <f>_xlfn.XLOOKUP(J2287,macros!Y:Y,macros!R:R)</f>
        <v>131.25</v>
      </c>
      <c r="H2287">
        <f>_xlfn.XLOOKUP(J2287,macros!Y:Y,macros!P:P)</f>
        <v>0</v>
      </c>
      <c r="J2287" s="636" t="s">
        <v>639</v>
      </c>
      <c r="K2287">
        <v>10094</v>
      </c>
    </row>
    <row r="2288" spans="1:11">
      <c r="A2288">
        <v>70005</v>
      </c>
      <c r="B2288" s="46" t="str">
        <f t="shared" si="57"/>
        <v>BP.VM.00053-10133</v>
      </c>
      <c r="C2288">
        <f t="shared" si="70"/>
        <v>0</v>
      </c>
      <c r="D2288">
        <v>70005</v>
      </c>
      <c r="E2288">
        <f>_xlfn.XLOOKUP(J2288,macros!Y:Y,macros!R:R)</f>
        <v>261.5</v>
      </c>
      <c r="H2288">
        <f>_xlfn.XLOOKUP(J2288,macros!Y:Y,macros!P:P)</f>
        <v>0</v>
      </c>
      <c r="J2288" s="636" t="s">
        <v>641</v>
      </c>
      <c r="K2288">
        <v>10133</v>
      </c>
    </row>
    <row r="2289" spans="1:11">
      <c r="A2289">
        <v>70005</v>
      </c>
      <c r="B2289" s="46" t="str">
        <f t="shared" si="57"/>
        <v>BP.VM.00054-10133</v>
      </c>
      <c r="C2289">
        <f t="shared" si="70"/>
        <v>0</v>
      </c>
      <c r="D2289">
        <v>70005</v>
      </c>
      <c r="E2289">
        <f>_xlfn.XLOOKUP(J2289,macros!Y:Y,macros!R:R)</f>
        <v>265.75</v>
      </c>
      <c r="H2289">
        <f>_xlfn.XLOOKUP(J2289,macros!Y:Y,macros!P:P)</f>
        <v>0</v>
      </c>
      <c r="J2289" s="636" t="s">
        <v>642</v>
      </c>
      <c r="K2289">
        <v>10133</v>
      </c>
    </row>
    <row r="2290" spans="1:11">
      <c r="A2290">
        <v>70005</v>
      </c>
      <c r="B2290" s="46" t="str">
        <f t="shared" si="57"/>
        <v>BP.VM.00055-10133</v>
      </c>
      <c r="C2290">
        <f t="shared" si="70"/>
        <v>0</v>
      </c>
      <c r="D2290">
        <v>70005</v>
      </c>
      <c r="E2290">
        <f>_xlfn.XLOOKUP(J2290,macros!Y:Y,macros!R:R)</f>
        <v>165</v>
      </c>
      <c r="H2290">
        <f>_xlfn.XLOOKUP(J2290,macros!Y:Y,macros!P:P)</f>
        <v>0</v>
      </c>
      <c r="J2290" s="636" t="s">
        <v>643</v>
      </c>
      <c r="K2290">
        <v>10133</v>
      </c>
    </row>
    <row r="2291" spans="1:11">
      <c r="A2291">
        <v>70005</v>
      </c>
      <c r="B2291" s="46" t="str">
        <f t="shared" si="57"/>
        <v>BP.VM.00056-10133</v>
      </c>
      <c r="C2291">
        <f t="shared" si="70"/>
        <v>0</v>
      </c>
      <c r="D2291">
        <v>70005</v>
      </c>
      <c r="E2291">
        <f>_xlfn.XLOOKUP(J2291,macros!Y:Y,macros!R:R)</f>
        <v>160.75</v>
      </c>
      <c r="H2291">
        <f>_xlfn.XLOOKUP(J2291,macros!Y:Y,macros!P:P)</f>
        <v>0</v>
      </c>
      <c r="J2291" s="636" t="s">
        <v>644</v>
      </c>
      <c r="K2291">
        <v>10133</v>
      </c>
    </row>
    <row r="2292" spans="1:11">
      <c r="A2292">
        <v>70005</v>
      </c>
      <c r="B2292" s="46" t="str">
        <f t="shared" si="57"/>
        <v>BP.VM.00057-10133</v>
      </c>
      <c r="C2292">
        <f t="shared" si="70"/>
        <v>0</v>
      </c>
      <c r="D2292">
        <v>70005</v>
      </c>
      <c r="E2292">
        <f>_xlfn.XLOOKUP(J2292,macros!Y:Y,macros!R:R)</f>
        <v>164</v>
      </c>
      <c r="H2292">
        <f>_xlfn.XLOOKUP(J2292,macros!Y:Y,macros!P:P)</f>
        <v>0</v>
      </c>
      <c r="J2292" s="636" t="s">
        <v>645</v>
      </c>
      <c r="K2292">
        <v>10133</v>
      </c>
    </row>
    <row r="2293" spans="1:11">
      <c r="A2293">
        <v>70005</v>
      </c>
      <c r="B2293" s="46" t="str">
        <f t="shared" si="57"/>
        <v>BP.VM.00058-10133</v>
      </c>
      <c r="C2293">
        <f t="shared" si="70"/>
        <v>0</v>
      </c>
      <c r="D2293">
        <v>70005</v>
      </c>
      <c r="E2293">
        <f>_xlfn.XLOOKUP(J2293,macros!Y:Y,macros!R:R)</f>
        <v>159.75</v>
      </c>
      <c r="H2293">
        <f>_xlfn.XLOOKUP(J2293,macros!Y:Y,macros!P:P)</f>
        <v>0</v>
      </c>
      <c r="J2293" s="636" t="s">
        <v>646</v>
      </c>
      <c r="K2293">
        <v>10133</v>
      </c>
    </row>
    <row r="2294" spans="1:11">
      <c r="A2294">
        <v>70005</v>
      </c>
      <c r="B2294" s="46" t="str">
        <f t="shared" si="57"/>
        <v>BP.VM.00059-10133</v>
      </c>
      <c r="C2294">
        <f t="shared" si="70"/>
        <v>0</v>
      </c>
      <c r="D2294">
        <v>70005</v>
      </c>
      <c r="E2294">
        <f>_xlfn.XLOOKUP(J2294,macros!Y:Y,macros!R:R)</f>
        <v>150.25</v>
      </c>
      <c r="H2294">
        <f>_xlfn.XLOOKUP(J2294,macros!Y:Y,macros!P:P)</f>
        <v>0</v>
      </c>
      <c r="J2294" s="636" t="s">
        <v>647</v>
      </c>
      <c r="K2294">
        <v>10133</v>
      </c>
    </row>
    <row r="2295" spans="1:11">
      <c r="A2295">
        <v>70005</v>
      </c>
      <c r="B2295" s="46" t="str">
        <f t="shared" si="57"/>
        <v>BP.VM.00060-10133</v>
      </c>
      <c r="C2295">
        <f t="shared" si="70"/>
        <v>0</v>
      </c>
      <c r="D2295">
        <v>70005</v>
      </c>
      <c r="E2295">
        <f>_xlfn.XLOOKUP(J2295,macros!Y:Y,macros!R:R)</f>
        <v>165</v>
      </c>
      <c r="H2295">
        <f>_xlfn.XLOOKUP(J2295,macros!Y:Y,macros!P:P)</f>
        <v>0</v>
      </c>
      <c r="J2295" s="636" t="s">
        <v>648</v>
      </c>
      <c r="K2295">
        <v>10133</v>
      </c>
    </row>
    <row r="2296" spans="1:11">
      <c r="A2296">
        <v>70005</v>
      </c>
      <c r="B2296" s="46" t="str">
        <f t="shared" si="57"/>
        <v>BP.VM.00061-10094</v>
      </c>
      <c r="C2296">
        <f t="shared" si="70"/>
        <v>0</v>
      </c>
      <c r="D2296">
        <v>70005</v>
      </c>
      <c r="E2296">
        <f>_xlfn.XLOOKUP(J2296,macros!Y:Y,macros!R:R)</f>
        <v>332</v>
      </c>
      <c r="H2296">
        <f>_xlfn.XLOOKUP(J2296,macros!Y:Y,macros!P:P)</f>
        <v>0</v>
      </c>
      <c r="J2296" s="636" t="s">
        <v>507</v>
      </c>
      <c r="K2296">
        <v>10094</v>
      </c>
    </row>
    <row r="2297" spans="1:11">
      <c r="A2297">
        <v>70005</v>
      </c>
      <c r="B2297" s="46" t="str">
        <f t="shared" si="57"/>
        <v>BP.VM.00062-10094</v>
      </c>
      <c r="C2297">
        <f t="shared" si="70"/>
        <v>0</v>
      </c>
      <c r="D2297">
        <v>70005</v>
      </c>
      <c r="E2297">
        <f>_xlfn.XLOOKUP(J2297,macros!Y:Y,macros!R:R)</f>
        <v>266.75</v>
      </c>
      <c r="H2297">
        <f>_xlfn.XLOOKUP(J2297,macros!Y:Y,macros!P:P)</f>
        <v>0</v>
      </c>
      <c r="J2297" s="636" t="s">
        <v>510</v>
      </c>
      <c r="K2297">
        <v>10094</v>
      </c>
    </row>
    <row r="2298" spans="1:11">
      <c r="A2298">
        <v>70005</v>
      </c>
      <c r="B2298" s="46" t="str">
        <f t="shared" si="57"/>
        <v>BP.VM.00063-10094</v>
      </c>
      <c r="C2298">
        <f t="shared" si="70"/>
        <v>0</v>
      </c>
      <c r="D2298">
        <v>70005</v>
      </c>
      <c r="E2298">
        <f>_xlfn.XLOOKUP(J2298,macros!Y:Y,macros!R:R)</f>
        <v>225.75</v>
      </c>
      <c r="H2298">
        <f>_xlfn.XLOOKUP(J2298,macros!Y:Y,macros!P:P)</f>
        <v>0</v>
      </c>
      <c r="J2298" s="636" t="s">
        <v>513</v>
      </c>
      <c r="K2298">
        <v>10094</v>
      </c>
    </row>
    <row r="2299" spans="1:11">
      <c r="A2299">
        <v>70005</v>
      </c>
      <c r="B2299" s="46" t="str">
        <f t="shared" si="57"/>
        <v>BP.VM.00064-10094</v>
      </c>
      <c r="C2299">
        <f t="shared" si="70"/>
        <v>0</v>
      </c>
      <c r="D2299">
        <v>70005</v>
      </c>
      <c r="E2299">
        <f>_xlfn.XLOOKUP(J2299,macros!Y:Y,macros!R:R)</f>
        <v>207</v>
      </c>
      <c r="H2299">
        <f>_xlfn.XLOOKUP(J2299,macros!Y:Y,macros!P:P)</f>
        <v>0</v>
      </c>
      <c r="J2299" s="636" t="s">
        <v>516</v>
      </c>
      <c r="K2299">
        <v>10094</v>
      </c>
    </row>
    <row r="2300" spans="1:11">
      <c r="A2300">
        <v>70005</v>
      </c>
      <c r="B2300" s="46" t="str">
        <f t="shared" si="57"/>
        <v>BP.VM.00065-10094</v>
      </c>
      <c r="C2300">
        <f t="shared" si="70"/>
        <v>0</v>
      </c>
      <c r="D2300">
        <v>70005</v>
      </c>
      <c r="E2300">
        <f>_xlfn.XLOOKUP(J2300,macros!Y:Y,macros!R:R)</f>
        <v>266.75</v>
      </c>
      <c r="H2300">
        <f>_xlfn.XLOOKUP(J2300,macros!Y:Y,macros!P:P)</f>
        <v>0</v>
      </c>
      <c r="J2300" s="636" t="s">
        <v>519</v>
      </c>
      <c r="K2300">
        <v>10094</v>
      </c>
    </row>
    <row r="2301" spans="1:11">
      <c r="A2301">
        <v>70005</v>
      </c>
      <c r="B2301" s="46" t="str">
        <f t="shared" si="57"/>
        <v>BP.VM.00066-10094</v>
      </c>
      <c r="C2301">
        <f t="shared" si="70"/>
        <v>0</v>
      </c>
      <c r="D2301">
        <v>70005</v>
      </c>
      <c r="E2301">
        <f>_xlfn.XLOOKUP(J2301,macros!Y:Y,macros!R:R)</f>
        <v>174.5</v>
      </c>
      <c r="H2301">
        <f>_xlfn.XLOOKUP(J2301,macros!Y:Y,macros!P:P)</f>
        <v>0</v>
      </c>
      <c r="J2301" s="636" t="s">
        <v>522</v>
      </c>
      <c r="K2301">
        <v>10094</v>
      </c>
    </row>
    <row r="2302" spans="1:11">
      <c r="A2302">
        <v>70005</v>
      </c>
      <c r="B2302" s="46" t="str">
        <f t="shared" si="57"/>
        <v>BP.VM.00067-10094</v>
      </c>
      <c r="C2302">
        <f t="shared" si="70"/>
        <v>0</v>
      </c>
      <c r="D2302">
        <v>70005</v>
      </c>
      <c r="E2302">
        <f>_xlfn.XLOOKUP(J2302,macros!Y:Y,macros!R:R)</f>
        <v>281.5</v>
      </c>
      <c r="H2302">
        <f>_xlfn.XLOOKUP(J2302,macros!Y:Y,macros!P:P)</f>
        <v>0</v>
      </c>
      <c r="J2302" s="636" t="s">
        <v>525</v>
      </c>
      <c r="K2302">
        <v>10094</v>
      </c>
    </row>
    <row r="2303" spans="1:11">
      <c r="A2303">
        <v>70005</v>
      </c>
      <c r="B2303" s="46" t="str">
        <f t="shared" si="57"/>
        <v>BP.VM.00068-10094</v>
      </c>
      <c r="C2303">
        <f t="shared" si="70"/>
        <v>0</v>
      </c>
      <c r="D2303">
        <v>70005</v>
      </c>
      <c r="E2303">
        <f>_xlfn.XLOOKUP(J2303,macros!Y:Y,macros!R:R)</f>
        <v>212.25</v>
      </c>
      <c r="H2303">
        <f>_xlfn.XLOOKUP(J2303,macros!Y:Y,macros!P:P)</f>
        <v>0</v>
      </c>
      <c r="J2303" s="636" t="s">
        <v>528</v>
      </c>
      <c r="K2303">
        <v>10094</v>
      </c>
    </row>
    <row r="2304" spans="1:11">
      <c r="A2304">
        <v>70005</v>
      </c>
      <c r="B2304" s="46" t="str">
        <f t="shared" si="57"/>
        <v>BP.VM.00069-10094</v>
      </c>
      <c r="C2304">
        <f t="shared" si="70"/>
        <v>0</v>
      </c>
      <c r="D2304">
        <v>70005</v>
      </c>
      <c r="E2304">
        <f>_xlfn.XLOOKUP(J2304,macros!Y:Y,macros!R:R)</f>
        <v>244.75</v>
      </c>
      <c r="H2304">
        <f>_xlfn.XLOOKUP(J2304,macros!Y:Y,macros!P:P)</f>
        <v>0</v>
      </c>
      <c r="J2304" s="636" t="s">
        <v>531</v>
      </c>
      <c r="K2304">
        <v>10094</v>
      </c>
    </row>
    <row r="2305" spans="1:11">
      <c r="A2305">
        <v>70005</v>
      </c>
      <c r="B2305" s="46" t="str">
        <f t="shared" si="57"/>
        <v>BP.VM.00070-10094</v>
      </c>
      <c r="C2305">
        <f t="shared" si="70"/>
        <v>0</v>
      </c>
      <c r="D2305">
        <v>70005</v>
      </c>
      <c r="E2305">
        <f>_xlfn.XLOOKUP(J2305,macros!Y:Y,macros!R:R)</f>
        <v>241.5</v>
      </c>
      <c r="H2305">
        <f>_xlfn.XLOOKUP(J2305,macros!Y:Y,macros!P:P)</f>
        <v>0</v>
      </c>
      <c r="J2305" s="636" t="s">
        <v>534</v>
      </c>
      <c r="K2305">
        <v>10094</v>
      </c>
    </row>
    <row r="2306" spans="1:11">
      <c r="A2306">
        <v>70005</v>
      </c>
      <c r="B2306" s="46" t="str">
        <f t="shared" si="57"/>
        <v>BP.VM.00071-10094</v>
      </c>
      <c r="C2306">
        <f t="shared" ref="C2306:C2369" si="71">SUM(G2306:H2306)</f>
        <v>0</v>
      </c>
      <c r="D2306">
        <v>70005</v>
      </c>
      <c r="E2306">
        <f>_xlfn.XLOOKUP(J2306,macros!Y:Y,macros!R:R)</f>
        <v>186</v>
      </c>
      <c r="H2306">
        <f>_xlfn.XLOOKUP(J2306,macros!Y:Y,macros!P:P)</f>
        <v>0</v>
      </c>
      <c r="J2306" s="636" t="s">
        <v>537</v>
      </c>
      <c r="K2306">
        <v>10094</v>
      </c>
    </row>
    <row r="2307" spans="1:11">
      <c r="A2307">
        <v>70005</v>
      </c>
      <c r="B2307" s="46" t="str">
        <f t="shared" si="57"/>
        <v>BP.VM.00072-10094</v>
      </c>
      <c r="C2307">
        <f t="shared" si="71"/>
        <v>0</v>
      </c>
      <c r="D2307">
        <v>70005</v>
      </c>
      <c r="E2307">
        <f>_xlfn.XLOOKUP(J2307,macros!Y:Y,macros!R:R)</f>
        <v>162.75</v>
      </c>
      <c r="H2307">
        <f>_xlfn.XLOOKUP(J2307,macros!Y:Y,macros!P:P)</f>
        <v>0</v>
      </c>
      <c r="J2307" s="636" t="s">
        <v>540</v>
      </c>
      <c r="K2307">
        <v>10094</v>
      </c>
    </row>
    <row r="2308" spans="1:11">
      <c r="A2308">
        <v>70005</v>
      </c>
      <c r="B2308" s="46" t="str">
        <f t="shared" si="57"/>
        <v>BP.VM.00073-10094</v>
      </c>
      <c r="C2308">
        <f t="shared" si="71"/>
        <v>0</v>
      </c>
      <c r="D2308">
        <v>70005</v>
      </c>
      <c r="E2308">
        <f>_xlfn.XLOOKUP(J2308,macros!Y:Y,macros!R:R)</f>
        <v>157.5</v>
      </c>
      <c r="H2308">
        <f>_xlfn.XLOOKUP(J2308,macros!Y:Y,macros!P:P)</f>
        <v>0</v>
      </c>
      <c r="J2308" s="636" t="s">
        <v>543</v>
      </c>
      <c r="K2308">
        <v>10094</v>
      </c>
    </row>
    <row r="2309" spans="1:11">
      <c r="A2309">
        <v>70005</v>
      </c>
      <c r="B2309" s="46" t="str">
        <f t="shared" si="57"/>
        <v>BP.VM.00074-10094</v>
      </c>
      <c r="C2309">
        <f t="shared" si="71"/>
        <v>0</v>
      </c>
      <c r="D2309">
        <v>70005</v>
      </c>
      <c r="E2309">
        <f>_xlfn.XLOOKUP(J2309,macros!Y:Y,macros!R:R)</f>
        <v>283.5</v>
      </c>
      <c r="H2309">
        <f>_xlfn.XLOOKUP(J2309,macros!Y:Y,macros!P:P)</f>
        <v>0</v>
      </c>
      <c r="J2309" s="636" t="s">
        <v>546</v>
      </c>
      <c r="K2309">
        <v>10094</v>
      </c>
    </row>
    <row r="2310" spans="1:11">
      <c r="A2310">
        <v>70005</v>
      </c>
      <c r="B2310" s="46" t="str">
        <f t="shared" si="57"/>
        <v>BP.VM.00075-10094</v>
      </c>
      <c r="C2310">
        <f t="shared" si="71"/>
        <v>0</v>
      </c>
      <c r="D2310">
        <v>70005</v>
      </c>
      <c r="E2310">
        <f>_xlfn.XLOOKUP(J2310,macros!Y:Y,macros!R:R)</f>
        <v>244.75</v>
      </c>
      <c r="H2310">
        <f>_xlfn.XLOOKUP(J2310,macros!Y:Y,macros!P:P)</f>
        <v>0</v>
      </c>
      <c r="J2310" s="636" t="s">
        <v>549</v>
      </c>
      <c r="K2310">
        <v>10094</v>
      </c>
    </row>
    <row r="2311" spans="1:11">
      <c r="A2311">
        <v>70005</v>
      </c>
      <c r="B2311" s="46" t="str">
        <f t="shared" si="57"/>
        <v>BP.VM.00076-10094</v>
      </c>
      <c r="C2311">
        <f t="shared" si="71"/>
        <v>0</v>
      </c>
      <c r="D2311">
        <v>70005</v>
      </c>
      <c r="E2311">
        <f>_xlfn.XLOOKUP(J2311,macros!Y:Y,macros!R:R)</f>
        <v>248</v>
      </c>
      <c r="H2311">
        <f>_xlfn.XLOOKUP(J2311,macros!Y:Y,macros!P:P)</f>
        <v>0</v>
      </c>
      <c r="J2311" s="636" t="s">
        <v>552</v>
      </c>
      <c r="K2311">
        <v>10094</v>
      </c>
    </row>
    <row r="2312" spans="1:11">
      <c r="A2312">
        <v>70005</v>
      </c>
      <c r="B2312" s="46" t="str">
        <f t="shared" ref="B2312:B2375" si="72">J2312&amp;"-"&amp;K2312</f>
        <v>BP.VM.00077-10094</v>
      </c>
      <c r="C2312">
        <f t="shared" si="71"/>
        <v>0</v>
      </c>
      <c r="D2312">
        <v>70005</v>
      </c>
      <c r="E2312">
        <f>_xlfn.XLOOKUP(J2312,macros!Y:Y,macros!R:R)</f>
        <v>230</v>
      </c>
      <c r="H2312">
        <f>_xlfn.XLOOKUP(J2312,macros!Y:Y,macros!P:P)</f>
        <v>0</v>
      </c>
      <c r="J2312" s="636" t="s">
        <v>555</v>
      </c>
      <c r="K2312">
        <v>10094</v>
      </c>
    </row>
    <row r="2313" spans="1:11">
      <c r="A2313">
        <v>70005</v>
      </c>
      <c r="B2313" s="46" t="str">
        <f t="shared" si="72"/>
        <v>BP.VM.00079-10094</v>
      </c>
      <c r="C2313">
        <f t="shared" si="71"/>
        <v>0</v>
      </c>
      <c r="D2313">
        <v>70005</v>
      </c>
      <c r="E2313">
        <f>_xlfn.XLOOKUP(J2313,macros!Y:Y,macros!R:R)</f>
        <v>199.5</v>
      </c>
      <c r="H2313">
        <f>_xlfn.XLOOKUP(J2313,macros!Y:Y,macros!P:P)</f>
        <v>0</v>
      </c>
      <c r="J2313" s="636" t="s">
        <v>557</v>
      </c>
      <c r="K2313">
        <v>10094</v>
      </c>
    </row>
    <row r="2314" spans="1:11">
      <c r="A2314">
        <v>70005</v>
      </c>
      <c r="B2314" s="46" t="str">
        <f t="shared" si="72"/>
        <v>BP.VM.00080-10094</v>
      </c>
      <c r="C2314">
        <f t="shared" si="71"/>
        <v>0</v>
      </c>
      <c r="D2314">
        <v>70005</v>
      </c>
      <c r="E2314">
        <f>_xlfn.XLOOKUP(J2314,macros!Y:Y,macros!R:R)</f>
        <v>161.75</v>
      </c>
      <c r="H2314">
        <f>_xlfn.XLOOKUP(J2314,macros!Y:Y,macros!P:P)</f>
        <v>0</v>
      </c>
      <c r="J2314" s="636" t="s">
        <v>560</v>
      </c>
      <c r="K2314">
        <v>10094</v>
      </c>
    </row>
    <row r="2315" spans="1:11">
      <c r="A2315">
        <v>70005</v>
      </c>
      <c r="B2315" s="46" t="str">
        <f t="shared" si="72"/>
        <v>BP.VM.00081-10094</v>
      </c>
      <c r="C2315">
        <f t="shared" si="71"/>
        <v>0</v>
      </c>
      <c r="D2315">
        <v>70005</v>
      </c>
      <c r="E2315">
        <f>_xlfn.XLOOKUP(J2315,macros!Y:Y,macros!R:R)</f>
        <v>154.5</v>
      </c>
      <c r="H2315">
        <f>_xlfn.XLOOKUP(J2315,macros!Y:Y,macros!P:P)</f>
        <v>0</v>
      </c>
      <c r="J2315" s="636" t="s">
        <v>563</v>
      </c>
      <c r="K2315">
        <v>10094</v>
      </c>
    </row>
    <row r="2316" spans="1:11">
      <c r="A2316">
        <v>70005</v>
      </c>
      <c r="B2316" s="46" t="str">
        <f t="shared" si="72"/>
        <v>BP.VM.00082-10094</v>
      </c>
      <c r="C2316">
        <f t="shared" si="71"/>
        <v>0</v>
      </c>
      <c r="D2316">
        <v>70005</v>
      </c>
      <c r="E2316">
        <f>_xlfn.XLOOKUP(J2316,macros!Y:Y,macros!R:R)</f>
        <v>160.75</v>
      </c>
      <c r="H2316">
        <f>_xlfn.XLOOKUP(J2316,macros!Y:Y,macros!P:P)</f>
        <v>0</v>
      </c>
      <c r="J2316" s="636" t="s">
        <v>566</v>
      </c>
      <c r="K2316">
        <v>10094</v>
      </c>
    </row>
    <row r="2317" spans="1:11">
      <c r="A2317">
        <v>70005</v>
      </c>
      <c r="B2317" s="46" t="str">
        <f t="shared" si="72"/>
        <v>BP.VM.00083-10094</v>
      </c>
      <c r="C2317">
        <f t="shared" si="71"/>
        <v>0</v>
      </c>
      <c r="D2317">
        <v>70005</v>
      </c>
      <c r="E2317">
        <f>_xlfn.XLOOKUP(J2317,macros!Y:Y,macros!R:R)</f>
        <v>155.5</v>
      </c>
      <c r="H2317">
        <f>_xlfn.XLOOKUP(J2317,macros!Y:Y,macros!P:P)</f>
        <v>0</v>
      </c>
      <c r="J2317" s="636" t="s">
        <v>568</v>
      </c>
      <c r="K2317">
        <v>10094</v>
      </c>
    </row>
    <row r="2318" spans="1:11">
      <c r="A2318">
        <v>70005</v>
      </c>
      <c r="B2318" s="46" t="str">
        <f t="shared" si="72"/>
        <v>BP.VM.00084-10094</v>
      </c>
      <c r="C2318">
        <f t="shared" si="71"/>
        <v>0</v>
      </c>
      <c r="D2318">
        <v>70005</v>
      </c>
      <c r="E2318">
        <f>_xlfn.XLOOKUP(J2318,macros!Y:Y,macros!R:R)</f>
        <v>149.25</v>
      </c>
      <c r="H2318">
        <f>_xlfn.XLOOKUP(J2318,macros!Y:Y,macros!P:P)</f>
        <v>0</v>
      </c>
      <c r="J2318" s="636" t="s">
        <v>571</v>
      </c>
      <c r="K2318">
        <v>10094</v>
      </c>
    </row>
    <row r="2319" spans="1:11">
      <c r="A2319">
        <v>70005</v>
      </c>
      <c r="B2319" s="46" t="str">
        <f t="shared" si="72"/>
        <v>BP.VM.00085-10094</v>
      </c>
      <c r="C2319">
        <f t="shared" si="71"/>
        <v>0</v>
      </c>
      <c r="D2319">
        <v>70005</v>
      </c>
      <c r="E2319">
        <f>_xlfn.XLOOKUP(J2319,macros!Y:Y,macros!R:R)</f>
        <v>151.25</v>
      </c>
      <c r="H2319">
        <f>_xlfn.XLOOKUP(J2319,macros!Y:Y,macros!P:P)</f>
        <v>0</v>
      </c>
      <c r="J2319" s="636" t="s">
        <v>573</v>
      </c>
      <c r="K2319">
        <v>10094</v>
      </c>
    </row>
    <row r="2320" spans="1:11">
      <c r="A2320">
        <v>70005</v>
      </c>
      <c r="B2320" s="46" t="str">
        <f t="shared" si="72"/>
        <v>BP.VM.00086-10094</v>
      </c>
      <c r="C2320">
        <f t="shared" si="71"/>
        <v>0</v>
      </c>
      <c r="D2320">
        <v>70005</v>
      </c>
      <c r="E2320">
        <f>_xlfn.XLOOKUP(J2320,macros!Y:Y,macros!R:R)</f>
        <v>133.5</v>
      </c>
      <c r="H2320">
        <f>_xlfn.XLOOKUP(J2320,macros!Y:Y,macros!P:P)</f>
        <v>0</v>
      </c>
      <c r="J2320" s="636" t="s">
        <v>575</v>
      </c>
      <c r="K2320">
        <v>10094</v>
      </c>
    </row>
    <row r="2321" spans="1:11">
      <c r="A2321">
        <v>70005</v>
      </c>
      <c r="B2321" s="46" t="str">
        <f t="shared" si="72"/>
        <v>BP.VM.00087-10094</v>
      </c>
      <c r="C2321">
        <f t="shared" si="71"/>
        <v>0</v>
      </c>
      <c r="D2321">
        <v>70005</v>
      </c>
      <c r="E2321">
        <f>_xlfn.XLOOKUP(J2321,macros!Y:Y,macros!R:R)</f>
        <v>125</v>
      </c>
      <c r="H2321">
        <f>_xlfn.XLOOKUP(J2321,macros!Y:Y,macros!P:P)</f>
        <v>0</v>
      </c>
      <c r="J2321" s="636" t="s">
        <v>578</v>
      </c>
      <c r="K2321">
        <v>10094</v>
      </c>
    </row>
    <row r="2322" spans="1:11">
      <c r="A2322">
        <v>70005</v>
      </c>
      <c r="B2322" s="46" t="str">
        <f t="shared" si="72"/>
        <v>BP.VM.00088-10094</v>
      </c>
      <c r="C2322">
        <f t="shared" si="71"/>
        <v>0</v>
      </c>
      <c r="D2322">
        <v>70005</v>
      </c>
      <c r="E2322">
        <f>_xlfn.XLOOKUP(J2322,macros!Y:Y,macros!R:R)</f>
        <v>126</v>
      </c>
      <c r="H2322">
        <f>_xlfn.XLOOKUP(J2322,macros!Y:Y,macros!P:P)</f>
        <v>0</v>
      </c>
      <c r="J2322" s="636" t="s">
        <v>581</v>
      </c>
      <c r="K2322">
        <v>10094</v>
      </c>
    </row>
    <row r="2323" spans="1:11">
      <c r="A2323">
        <v>70005</v>
      </c>
      <c r="B2323" s="46" t="str">
        <f t="shared" si="72"/>
        <v>BP.VM.00089-10094</v>
      </c>
      <c r="C2323">
        <f t="shared" si="71"/>
        <v>0</v>
      </c>
      <c r="D2323">
        <v>70005</v>
      </c>
      <c r="E2323">
        <f>_xlfn.XLOOKUP(J2323,macros!Y:Y,macros!R:R)</f>
        <v>162.75</v>
      </c>
      <c r="H2323">
        <f>_xlfn.XLOOKUP(J2323,macros!Y:Y,macros!P:P)</f>
        <v>0</v>
      </c>
      <c r="J2323" s="636" t="s">
        <v>583</v>
      </c>
      <c r="K2323">
        <v>10094</v>
      </c>
    </row>
    <row r="2324" spans="1:11">
      <c r="A2324">
        <v>70005</v>
      </c>
      <c r="B2324" s="46" t="str">
        <f t="shared" si="72"/>
        <v>BP.VM.00091-10094</v>
      </c>
      <c r="C2324">
        <f t="shared" si="71"/>
        <v>0</v>
      </c>
      <c r="D2324">
        <v>70005</v>
      </c>
      <c r="E2324">
        <f>_xlfn.XLOOKUP(J2324,macros!Y:Y,macros!R:R)</f>
        <v>167</v>
      </c>
      <c r="H2324">
        <f>_xlfn.XLOOKUP(J2324,macros!Y:Y,macros!P:P)</f>
        <v>0</v>
      </c>
      <c r="J2324" s="636" t="s">
        <v>586</v>
      </c>
      <c r="K2324">
        <v>10094</v>
      </c>
    </row>
    <row r="2325" spans="1:11">
      <c r="A2325">
        <v>70005</v>
      </c>
      <c r="B2325" s="46" t="str">
        <f t="shared" si="72"/>
        <v>BP.VM.00092-10133</v>
      </c>
      <c r="C2325">
        <f t="shared" si="71"/>
        <v>0</v>
      </c>
      <c r="D2325">
        <v>70005</v>
      </c>
      <c r="E2325">
        <f>_xlfn.XLOOKUP(J2325,macros!Y:Y,macros!R:R)</f>
        <v>472.5</v>
      </c>
      <c r="H2325">
        <f>_xlfn.XLOOKUP(J2325,macros!Y:Y,macros!P:P)</f>
        <v>0</v>
      </c>
      <c r="J2325" s="636" t="s">
        <v>589</v>
      </c>
      <c r="K2325">
        <v>10133</v>
      </c>
    </row>
    <row r="2326" spans="1:11">
      <c r="A2326">
        <v>70005</v>
      </c>
      <c r="B2326" s="46" t="str">
        <f t="shared" si="72"/>
        <v>BP.VM.00093-10133</v>
      </c>
      <c r="C2326">
        <f t="shared" si="71"/>
        <v>0</v>
      </c>
      <c r="D2326">
        <v>70005</v>
      </c>
      <c r="E2326">
        <f>_xlfn.XLOOKUP(J2326,macros!Y:Y,macros!R:R)</f>
        <v>364.5</v>
      </c>
      <c r="H2326">
        <f>_xlfn.XLOOKUP(J2326,macros!Y:Y,macros!P:P)</f>
        <v>0</v>
      </c>
      <c r="J2326" s="636" t="s">
        <v>590</v>
      </c>
      <c r="K2326">
        <v>10133</v>
      </c>
    </row>
    <row r="2327" spans="1:11">
      <c r="A2327">
        <v>70005</v>
      </c>
      <c r="B2327" s="46" t="str">
        <f t="shared" si="72"/>
        <v>BP.VM.00094-10133</v>
      </c>
      <c r="C2327">
        <f t="shared" si="71"/>
        <v>0</v>
      </c>
      <c r="D2327">
        <v>70005</v>
      </c>
      <c r="E2327">
        <f>_xlfn.XLOOKUP(J2327,macros!Y:Y,macros!R:R)</f>
        <v>296.25</v>
      </c>
      <c r="H2327">
        <f>_xlfn.XLOOKUP(J2327,macros!Y:Y,macros!P:P)</f>
        <v>0</v>
      </c>
      <c r="J2327" s="636" t="s">
        <v>591</v>
      </c>
      <c r="K2327">
        <v>10133</v>
      </c>
    </row>
    <row r="2328" spans="1:11">
      <c r="A2328">
        <v>70005</v>
      </c>
      <c r="B2328" s="46" t="str">
        <f t="shared" si="72"/>
        <v>BP.VM.00095-10133</v>
      </c>
      <c r="C2328">
        <f t="shared" si="71"/>
        <v>0</v>
      </c>
      <c r="D2328">
        <v>70005</v>
      </c>
      <c r="E2328">
        <f>_xlfn.XLOOKUP(J2328,macros!Y:Y,macros!R:R)</f>
        <v>262.5</v>
      </c>
      <c r="H2328">
        <f>_xlfn.XLOOKUP(J2328,macros!Y:Y,macros!P:P)</f>
        <v>0</v>
      </c>
      <c r="J2328" s="636" t="s">
        <v>592</v>
      </c>
      <c r="K2328">
        <v>10133</v>
      </c>
    </row>
    <row r="2329" spans="1:11">
      <c r="A2329">
        <v>70005</v>
      </c>
      <c r="B2329" s="46" t="str">
        <f t="shared" si="72"/>
        <v>BP.VM.00096-10133</v>
      </c>
      <c r="C2329">
        <f t="shared" si="71"/>
        <v>0</v>
      </c>
      <c r="D2329">
        <v>70005</v>
      </c>
      <c r="E2329">
        <f>_xlfn.XLOOKUP(J2329,macros!Y:Y,macros!R:R)</f>
        <v>364.5</v>
      </c>
      <c r="H2329">
        <f>_xlfn.XLOOKUP(J2329,macros!Y:Y,macros!P:P)</f>
        <v>0</v>
      </c>
      <c r="J2329" s="636" t="s">
        <v>593</v>
      </c>
      <c r="K2329">
        <v>10133</v>
      </c>
    </row>
    <row r="2330" spans="1:11">
      <c r="A2330">
        <v>70005</v>
      </c>
      <c r="B2330" s="46" t="str">
        <f t="shared" si="72"/>
        <v>BP.VM.00097-10133</v>
      </c>
      <c r="C2330">
        <f t="shared" si="71"/>
        <v>0</v>
      </c>
      <c r="D2330">
        <v>70005</v>
      </c>
      <c r="E2330">
        <f>_xlfn.XLOOKUP(J2330,macros!Y:Y,macros!R:R)</f>
        <v>212.25</v>
      </c>
      <c r="H2330">
        <f>_xlfn.XLOOKUP(J2330,macros!Y:Y,macros!P:P)</f>
        <v>0</v>
      </c>
      <c r="J2330" s="636" t="s">
        <v>594</v>
      </c>
      <c r="K2330">
        <v>10133</v>
      </c>
    </row>
    <row r="2331" spans="1:11">
      <c r="A2331">
        <v>70005</v>
      </c>
      <c r="B2331" s="46" t="str">
        <f t="shared" si="72"/>
        <v>BP.VM.00098-10133</v>
      </c>
      <c r="C2331">
        <f t="shared" si="71"/>
        <v>0</v>
      </c>
      <c r="D2331">
        <v>70005</v>
      </c>
      <c r="E2331">
        <f>_xlfn.XLOOKUP(J2331,macros!Y:Y,macros!R:R)</f>
        <v>385.5</v>
      </c>
      <c r="H2331">
        <f>_xlfn.XLOOKUP(J2331,macros!Y:Y,macros!P:P)</f>
        <v>0</v>
      </c>
      <c r="J2331" s="636" t="s">
        <v>595</v>
      </c>
      <c r="K2331">
        <v>10133</v>
      </c>
    </row>
    <row r="2332" spans="1:11">
      <c r="A2332">
        <v>70005</v>
      </c>
      <c r="B2332" s="46" t="str">
        <f t="shared" si="72"/>
        <v>BP.VM.00099-10133</v>
      </c>
      <c r="C2332">
        <f t="shared" si="71"/>
        <v>0</v>
      </c>
      <c r="D2332">
        <v>70005</v>
      </c>
      <c r="E2332">
        <f>_xlfn.XLOOKUP(J2332,macros!Y:Y,macros!R:R)</f>
        <v>280.5</v>
      </c>
      <c r="H2332">
        <f>_xlfn.XLOOKUP(J2332,macros!Y:Y,macros!P:P)</f>
        <v>0</v>
      </c>
      <c r="J2332" s="636" t="s">
        <v>596</v>
      </c>
      <c r="K2332">
        <v>10133</v>
      </c>
    </row>
    <row r="2333" spans="1:11">
      <c r="A2333">
        <v>70005</v>
      </c>
      <c r="B2333" s="46" t="str">
        <f t="shared" si="72"/>
        <v>BP.VM.00100-10133</v>
      </c>
      <c r="C2333">
        <f t="shared" si="71"/>
        <v>0</v>
      </c>
      <c r="D2333">
        <v>70005</v>
      </c>
      <c r="E2333">
        <f>_xlfn.XLOOKUP(J2333,macros!Y:Y,macros!R:R)</f>
        <v>322.5</v>
      </c>
      <c r="H2333">
        <f>_xlfn.XLOOKUP(J2333,macros!Y:Y,macros!P:P)</f>
        <v>0</v>
      </c>
      <c r="J2333" s="636" t="s">
        <v>597</v>
      </c>
      <c r="K2333">
        <v>10133</v>
      </c>
    </row>
    <row r="2334" spans="1:11">
      <c r="A2334">
        <v>70005</v>
      </c>
      <c r="B2334" s="46" t="str">
        <f t="shared" si="72"/>
        <v>BP.VM.00101-10133</v>
      </c>
      <c r="C2334">
        <f t="shared" si="71"/>
        <v>0</v>
      </c>
      <c r="D2334">
        <v>70005</v>
      </c>
      <c r="E2334">
        <f>_xlfn.XLOOKUP(J2334,macros!Y:Y,macros!R:R)</f>
        <v>315</v>
      </c>
      <c r="H2334">
        <f>_xlfn.XLOOKUP(J2334,macros!Y:Y,macros!P:P)</f>
        <v>0</v>
      </c>
      <c r="J2334" s="636" t="s">
        <v>598</v>
      </c>
      <c r="K2334">
        <v>10133</v>
      </c>
    </row>
    <row r="2335" spans="1:11">
      <c r="A2335">
        <v>70005</v>
      </c>
      <c r="B2335" s="46" t="str">
        <f t="shared" si="72"/>
        <v>BP.VM.00102-10133</v>
      </c>
      <c r="C2335">
        <f t="shared" si="71"/>
        <v>0</v>
      </c>
      <c r="D2335">
        <v>70005</v>
      </c>
      <c r="E2335">
        <f>_xlfn.XLOOKUP(J2335,macros!Y:Y,macros!R:R)</f>
        <v>229</v>
      </c>
      <c r="H2335">
        <f>_xlfn.XLOOKUP(J2335,macros!Y:Y,macros!P:P)</f>
        <v>0</v>
      </c>
      <c r="J2335" s="636" t="s">
        <v>599</v>
      </c>
      <c r="K2335">
        <v>10133</v>
      </c>
    </row>
    <row r="2336" spans="1:11">
      <c r="A2336">
        <v>70005</v>
      </c>
      <c r="B2336" s="46" t="str">
        <f t="shared" si="72"/>
        <v>BP.VM.00103-10133</v>
      </c>
      <c r="C2336">
        <f t="shared" si="71"/>
        <v>0</v>
      </c>
      <c r="D2336">
        <v>70005</v>
      </c>
      <c r="E2336">
        <f>_xlfn.XLOOKUP(J2336,macros!Y:Y,macros!R:R)</f>
        <v>204.75</v>
      </c>
      <c r="H2336">
        <f>_xlfn.XLOOKUP(J2336,macros!Y:Y,macros!P:P)</f>
        <v>0</v>
      </c>
      <c r="J2336" s="636" t="s">
        <v>600</v>
      </c>
      <c r="K2336">
        <v>10133</v>
      </c>
    </row>
    <row r="2337" spans="1:11">
      <c r="A2337">
        <v>70005</v>
      </c>
      <c r="B2337" s="46" t="str">
        <f t="shared" si="72"/>
        <v>BP.VM.00104-10133</v>
      </c>
      <c r="C2337">
        <f t="shared" si="71"/>
        <v>0</v>
      </c>
      <c r="D2337">
        <v>70005</v>
      </c>
      <c r="E2337">
        <f>_xlfn.XLOOKUP(J2337,macros!Y:Y,macros!R:R)</f>
        <v>194.25</v>
      </c>
      <c r="H2337">
        <f>_xlfn.XLOOKUP(J2337,macros!Y:Y,macros!P:P)</f>
        <v>0</v>
      </c>
      <c r="J2337" s="636" t="s">
        <v>601</v>
      </c>
      <c r="K2337">
        <v>10133</v>
      </c>
    </row>
    <row r="2338" spans="1:11">
      <c r="A2338">
        <v>70005</v>
      </c>
      <c r="B2338" s="46" t="str">
        <f t="shared" si="72"/>
        <v>BP.VM.00105-10133</v>
      </c>
      <c r="C2338">
        <f t="shared" si="71"/>
        <v>0</v>
      </c>
      <c r="D2338">
        <v>70005</v>
      </c>
      <c r="E2338">
        <f>_xlfn.XLOOKUP(J2338,macros!Y:Y,macros!R:R)</f>
        <v>386.5</v>
      </c>
      <c r="H2338">
        <f>_xlfn.XLOOKUP(J2338,macros!Y:Y,macros!P:P)</f>
        <v>0</v>
      </c>
      <c r="J2338" s="636" t="s">
        <v>602</v>
      </c>
      <c r="K2338">
        <v>10133</v>
      </c>
    </row>
    <row r="2339" spans="1:11">
      <c r="A2339">
        <v>70005</v>
      </c>
      <c r="B2339" s="46" t="str">
        <f t="shared" si="72"/>
        <v>BP.VM.00106-10133</v>
      </c>
      <c r="C2339">
        <f t="shared" si="71"/>
        <v>0</v>
      </c>
      <c r="D2339">
        <v>70005</v>
      </c>
      <c r="E2339">
        <f>_xlfn.XLOOKUP(J2339,macros!Y:Y,macros!R:R)</f>
        <v>323.5</v>
      </c>
      <c r="H2339">
        <f>_xlfn.XLOOKUP(J2339,macros!Y:Y,macros!P:P)</f>
        <v>0</v>
      </c>
      <c r="J2339" s="636" t="s">
        <v>603</v>
      </c>
      <c r="K2339">
        <v>10133</v>
      </c>
    </row>
    <row r="2340" spans="1:11">
      <c r="A2340">
        <v>70005</v>
      </c>
      <c r="B2340" s="46" t="str">
        <f t="shared" si="72"/>
        <v>BP.VM.00107-10133</v>
      </c>
      <c r="C2340">
        <f t="shared" si="71"/>
        <v>0</v>
      </c>
      <c r="D2340">
        <v>70005</v>
      </c>
      <c r="E2340">
        <f>_xlfn.XLOOKUP(J2340,macros!Y:Y,macros!R:R)</f>
        <v>329.75</v>
      </c>
      <c r="H2340">
        <f>_xlfn.XLOOKUP(J2340,macros!Y:Y,macros!P:P)</f>
        <v>0</v>
      </c>
      <c r="J2340" s="636" t="s">
        <v>604</v>
      </c>
      <c r="K2340">
        <v>10133</v>
      </c>
    </row>
    <row r="2341" spans="1:11">
      <c r="A2341">
        <v>70005</v>
      </c>
      <c r="B2341" s="46" t="str">
        <f t="shared" si="72"/>
        <v>BP.VM.00108-10133</v>
      </c>
      <c r="C2341">
        <f t="shared" si="71"/>
        <v>0</v>
      </c>
      <c r="D2341">
        <v>70005</v>
      </c>
      <c r="E2341">
        <f>_xlfn.XLOOKUP(J2341,macros!Y:Y,macros!R:R)</f>
        <v>298.25</v>
      </c>
      <c r="H2341">
        <f>_xlfn.XLOOKUP(J2341,macros!Y:Y,macros!P:P)</f>
        <v>0</v>
      </c>
      <c r="J2341" s="636" t="s">
        <v>605</v>
      </c>
      <c r="K2341">
        <v>10133</v>
      </c>
    </row>
    <row r="2342" spans="1:11">
      <c r="A2342">
        <v>70005</v>
      </c>
      <c r="B2342" s="46" t="str">
        <f t="shared" si="72"/>
        <v>BP.VM.00110-10133</v>
      </c>
      <c r="C2342">
        <f t="shared" si="71"/>
        <v>0</v>
      </c>
      <c r="D2342">
        <v>70005</v>
      </c>
      <c r="E2342">
        <f>_xlfn.XLOOKUP(J2342,macros!Y:Y,macros!R:R)</f>
        <v>266.75</v>
      </c>
      <c r="H2342">
        <f>_xlfn.XLOOKUP(J2342,macros!Y:Y,macros!P:P)</f>
        <v>0</v>
      </c>
      <c r="J2342" s="636" t="s">
        <v>606</v>
      </c>
      <c r="K2342">
        <v>10133</v>
      </c>
    </row>
    <row r="2343" spans="1:11">
      <c r="A2343">
        <v>70005</v>
      </c>
      <c r="B2343" s="46" t="str">
        <f t="shared" si="72"/>
        <v>BP.VM.00111-10133</v>
      </c>
      <c r="C2343">
        <f t="shared" si="71"/>
        <v>0</v>
      </c>
      <c r="D2343">
        <v>70005</v>
      </c>
      <c r="E2343">
        <f>_xlfn.XLOOKUP(J2343,macros!Y:Y,macros!R:R)</f>
        <v>206</v>
      </c>
      <c r="H2343">
        <f>_xlfn.XLOOKUP(J2343,macros!Y:Y,macros!P:P)</f>
        <v>0</v>
      </c>
      <c r="J2343" s="636" t="s">
        <v>607</v>
      </c>
      <c r="K2343">
        <v>10133</v>
      </c>
    </row>
    <row r="2344" spans="1:11">
      <c r="A2344">
        <v>70005</v>
      </c>
      <c r="B2344" s="46" t="str">
        <f t="shared" si="72"/>
        <v>BP.VM.00112-10133</v>
      </c>
      <c r="C2344">
        <f t="shared" si="71"/>
        <v>0</v>
      </c>
      <c r="D2344">
        <v>70005</v>
      </c>
      <c r="E2344">
        <f>_xlfn.XLOOKUP(J2344,macros!Y:Y,macros!R:R)</f>
        <v>193.25</v>
      </c>
      <c r="H2344">
        <f>_xlfn.XLOOKUP(J2344,macros!Y:Y,macros!P:P)</f>
        <v>0</v>
      </c>
      <c r="J2344" s="636" t="s">
        <v>608</v>
      </c>
      <c r="K2344">
        <v>10133</v>
      </c>
    </row>
    <row r="2345" spans="1:11">
      <c r="A2345">
        <v>70005</v>
      </c>
      <c r="B2345" s="46" t="str">
        <f t="shared" si="72"/>
        <v>BP.VM.00113-10133</v>
      </c>
      <c r="C2345">
        <f t="shared" si="71"/>
        <v>0</v>
      </c>
      <c r="D2345">
        <v>70005</v>
      </c>
      <c r="E2345">
        <f>_xlfn.XLOOKUP(J2345,macros!Y:Y,macros!R:R)</f>
        <v>202.75</v>
      </c>
      <c r="H2345">
        <f>_xlfn.XLOOKUP(J2345,macros!Y:Y,macros!P:P)</f>
        <v>0</v>
      </c>
      <c r="J2345" s="636" t="s">
        <v>609</v>
      </c>
      <c r="K2345">
        <v>10133</v>
      </c>
    </row>
    <row r="2346" spans="1:11">
      <c r="A2346">
        <v>70005</v>
      </c>
      <c r="B2346" s="46" t="str">
        <f t="shared" si="72"/>
        <v>BP.VM.00114-10133</v>
      </c>
      <c r="C2346">
        <f t="shared" si="71"/>
        <v>0</v>
      </c>
      <c r="D2346">
        <v>70005</v>
      </c>
      <c r="E2346">
        <f>_xlfn.XLOOKUP(J2346,macros!Y:Y,macros!R:R)</f>
        <v>196.5</v>
      </c>
      <c r="H2346">
        <f>_xlfn.XLOOKUP(J2346,macros!Y:Y,macros!P:P)</f>
        <v>0</v>
      </c>
      <c r="J2346" s="636" t="s">
        <v>610</v>
      </c>
      <c r="K2346">
        <v>10133</v>
      </c>
    </row>
    <row r="2347" spans="1:11">
      <c r="A2347">
        <v>70005</v>
      </c>
      <c r="B2347" s="46" t="str">
        <f t="shared" si="72"/>
        <v>BP.VM.00115-10133</v>
      </c>
      <c r="C2347">
        <f t="shared" si="71"/>
        <v>0</v>
      </c>
      <c r="D2347">
        <v>70005</v>
      </c>
      <c r="E2347">
        <f>_xlfn.XLOOKUP(J2347,macros!Y:Y,macros!R:R)</f>
        <v>185</v>
      </c>
      <c r="H2347">
        <f>_xlfn.XLOOKUP(J2347,macros!Y:Y,macros!P:P)</f>
        <v>0</v>
      </c>
      <c r="J2347" s="636" t="s">
        <v>611</v>
      </c>
      <c r="K2347">
        <v>10133</v>
      </c>
    </row>
    <row r="2348" spans="1:11">
      <c r="A2348">
        <v>70005</v>
      </c>
      <c r="B2348" s="46" t="str">
        <f t="shared" si="72"/>
        <v>BP.VM.00116-10133</v>
      </c>
      <c r="C2348">
        <f t="shared" si="71"/>
        <v>0</v>
      </c>
      <c r="D2348">
        <v>70005</v>
      </c>
      <c r="E2348">
        <f>_xlfn.XLOOKUP(J2348,macros!Y:Y,macros!R:R)</f>
        <v>189</v>
      </c>
      <c r="H2348">
        <f>_xlfn.XLOOKUP(J2348,macros!Y:Y,macros!P:P)</f>
        <v>0</v>
      </c>
      <c r="J2348" s="636" t="s">
        <v>612</v>
      </c>
      <c r="K2348">
        <v>10133</v>
      </c>
    </row>
    <row r="2349" spans="1:11">
      <c r="A2349">
        <v>70005</v>
      </c>
      <c r="B2349" s="46" t="str">
        <f t="shared" si="72"/>
        <v>BP.VM.00117-10133</v>
      </c>
      <c r="C2349">
        <f t="shared" si="71"/>
        <v>0</v>
      </c>
      <c r="D2349">
        <v>70005</v>
      </c>
      <c r="E2349">
        <f>_xlfn.XLOOKUP(J2349,macros!Y:Y,macros!R:R)</f>
        <v>160.75</v>
      </c>
      <c r="H2349">
        <f>_xlfn.XLOOKUP(J2349,macros!Y:Y,macros!P:P)</f>
        <v>0</v>
      </c>
      <c r="J2349" s="636" t="s">
        <v>613</v>
      </c>
      <c r="K2349">
        <v>10133</v>
      </c>
    </row>
    <row r="2350" spans="1:11">
      <c r="A2350">
        <v>70005</v>
      </c>
      <c r="B2350" s="46" t="str">
        <f t="shared" si="72"/>
        <v>BP.VM.00118-10133</v>
      </c>
      <c r="C2350">
        <f t="shared" si="71"/>
        <v>0</v>
      </c>
      <c r="D2350">
        <v>70005</v>
      </c>
      <c r="E2350">
        <f>_xlfn.XLOOKUP(J2350,macros!Y:Y,macros!R:R)</f>
        <v>147</v>
      </c>
      <c r="H2350">
        <f>_xlfn.XLOOKUP(J2350,macros!Y:Y,macros!P:P)</f>
        <v>0</v>
      </c>
      <c r="J2350" s="636" t="s">
        <v>614</v>
      </c>
      <c r="K2350">
        <v>10133</v>
      </c>
    </row>
    <row r="2351" spans="1:11">
      <c r="A2351">
        <v>70005</v>
      </c>
      <c r="B2351" s="46" t="str">
        <f t="shared" si="72"/>
        <v>BP.VM.00119-10133</v>
      </c>
      <c r="C2351">
        <f t="shared" si="71"/>
        <v>0</v>
      </c>
      <c r="D2351">
        <v>70005</v>
      </c>
      <c r="E2351">
        <f>_xlfn.XLOOKUP(J2351,macros!Y:Y,macros!R:R)</f>
        <v>149.25</v>
      </c>
      <c r="H2351">
        <f>_xlfn.XLOOKUP(J2351,macros!Y:Y,macros!P:P)</f>
        <v>0</v>
      </c>
      <c r="J2351" s="636" t="s">
        <v>615</v>
      </c>
      <c r="K2351">
        <v>10133</v>
      </c>
    </row>
    <row r="2352" spans="1:11">
      <c r="A2352">
        <v>70005</v>
      </c>
      <c r="B2352" s="46" t="str">
        <f t="shared" si="72"/>
        <v>BP.VM.00120-10133</v>
      </c>
      <c r="C2352">
        <f t="shared" si="71"/>
        <v>0</v>
      </c>
      <c r="D2352">
        <v>70005</v>
      </c>
      <c r="E2352">
        <f>_xlfn.XLOOKUP(J2352,macros!Y:Y,macros!R:R)</f>
        <v>207</v>
      </c>
      <c r="H2352">
        <f>_xlfn.XLOOKUP(J2352,macros!Y:Y,macros!P:P)</f>
        <v>0</v>
      </c>
      <c r="J2352" s="636" t="s">
        <v>616</v>
      </c>
      <c r="K2352">
        <v>10133</v>
      </c>
    </row>
    <row r="2353" spans="1:11">
      <c r="A2353">
        <v>70005</v>
      </c>
      <c r="B2353" s="46" t="str">
        <f t="shared" si="72"/>
        <v>BP.VM.00122-10133</v>
      </c>
      <c r="C2353">
        <f t="shared" si="71"/>
        <v>0</v>
      </c>
      <c r="D2353">
        <v>70005</v>
      </c>
      <c r="E2353">
        <f>_xlfn.XLOOKUP(J2353,macros!Y:Y,macros!R:R)</f>
        <v>214.25</v>
      </c>
      <c r="H2353">
        <f>_xlfn.XLOOKUP(J2353,macros!Y:Y,macros!P:P)</f>
        <v>0</v>
      </c>
      <c r="J2353" s="636" t="s">
        <v>617</v>
      </c>
      <c r="K2353">
        <v>10133</v>
      </c>
    </row>
    <row r="2354" spans="1:11">
      <c r="A2354">
        <v>70005</v>
      </c>
      <c r="B2354" s="46" t="str">
        <f t="shared" si="72"/>
        <v>BP.VM.00029-10095</v>
      </c>
      <c r="C2354">
        <f t="shared" si="71"/>
        <v>0</v>
      </c>
      <c r="D2354">
        <v>70005</v>
      </c>
      <c r="E2354">
        <f>_xlfn.XLOOKUP(J2354,macros!Y:Y,macros!R:R)</f>
        <v>143</v>
      </c>
      <c r="H2354">
        <f>_xlfn.XLOOKUP(J2354,macros!Y:Y,macros!Q:Q)</f>
        <v>0</v>
      </c>
      <c r="J2354" s="636" t="s">
        <v>679</v>
      </c>
      <c r="K2354">
        <v>10095</v>
      </c>
    </row>
    <row r="2355" spans="1:11">
      <c r="A2355">
        <v>70005</v>
      </c>
      <c r="B2355" s="46" t="str">
        <f t="shared" si="72"/>
        <v>BP.VM.00030-10095</v>
      </c>
      <c r="C2355">
        <f t="shared" si="71"/>
        <v>0</v>
      </c>
      <c r="D2355">
        <v>70005</v>
      </c>
      <c r="E2355">
        <f>_xlfn.XLOOKUP(J2355,macros!Y:Y,macros!R:R)</f>
        <v>138.75</v>
      </c>
      <c r="H2355">
        <f>_xlfn.XLOOKUP(J2355,macros!Y:Y,macros!Q:Q)</f>
        <v>0</v>
      </c>
      <c r="J2355" s="636" t="s">
        <v>681</v>
      </c>
      <c r="K2355">
        <v>10095</v>
      </c>
    </row>
    <row r="2356" spans="1:11">
      <c r="A2356">
        <v>70005</v>
      </c>
      <c r="B2356" s="46" t="str">
        <f t="shared" si="72"/>
        <v>BP.VM.00031-10095</v>
      </c>
      <c r="C2356">
        <f t="shared" si="71"/>
        <v>0</v>
      </c>
      <c r="D2356">
        <v>70005</v>
      </c>
      <c r="E2356">
        <f>_xlfn.XLOOKUP(J2356,macros!Y:Y,macros!R:R)</f>
        <v>160.75</v>
      </c>
      <c r="H2356">
        <f>_xlfn.XLOOKUP(J2356,macros!Y:Y,macros!Q:Q)</f>
        <v>0</v>
      </c>
      <c r="J2356" s="636" t="s">
        <v>683</v>
      </c>
      <c r="K2356">
        <v>10095</v>
      </c>
    </row>
    <row r="2357" spans="1:11">
      <c r="A2357">
        <v>70005</v>
      </c>
      <c r="B2357" s="46" t="str">
        <f t="shared" si="72"/>
        <v>BP.VM.00032-10095</v>
      </c>
      <c r="C2357">
        <f t="shared" si="71"/>
        <v>0</v>
      </c>
      <c r="D2357">
        <v>70005</v>
      </c>
      <c r="E2357">
        <f>_xlfn.XLOOKUP(J2357,macros!Y:Y,macros!R:R)</f>
        <v>176.5</v>
      </c>
      <c r="H2357">
        <f>_xlfn.XLOOKUP(J2357,macros!Y:Y,macros!Q:Q)</f>
        <v>0</v>
      </c>
      <c r="J2357" s="636" t="s">
        <v>685</v>
      </c>
      <c r="K2357">
        <v>10095</v>
      </c>
    </row>
    <row r="2358" spans="1:11">
      <c r="A2358">
        <v>70005</v>
      </c>
      <c r="B2358" s="46" t="str">
        <f t="shared" si="72"/>
        <v>BP.VM.00033-10095</v>
      </c>
      <c r="C2358">
        <f t="shared" si="71"/>
        <v>0</v>
      </c>
      <c r="D2358">
        <v>70005</v>
      </c>
      <c r="E2358">
        <f>_xlfn.XLOOKUP(J2358,macros!Y:Y,macros!R:R)</f>
        <v>144</v>
      </c>
      <c r="H2358">
        <f>_xlfn.XLOOKUP(J2358,macros!Y:Y,macros!Q:Q)</f>
        <v>0</v>
      </c>
      <c r="J2358" s="636" t="s">
        <v>687</v>
      </c>
      <c r="K2358">
        <v>10095</v>
      </c>
    </row>
    <row r="2359" spans="1:11">
      <c r="A2359">
        <v>70005</v>
      </c>
      <c r="B2359" s="46" t="str">
        <f t="shared" si="72"/>
        <v>BP.VM.00034-10095</v>
      </c>
      <c r="C2359">
        <f t="shared" si="71"/>
        <v>0</v>
      </c>
      <c r="D2359">
        <v>70005</v>
      </c>
      <c r="E2359">
        <f>_xlfn.XLOOKUP(J2359,macros!Y:Y,macros!R:R)</f>
        <v>148.25</v>
      </c>
      <c r="H2359">
        <f>_xlfn.XLOOKUP(J2359,macros!Y:Y,macros!Q:Q)</f>
        <v>0</v>
      </c>
      <c r="J2359" s="636" t="s">
        <v>689</v>
      </c>
      <c r="K2359">
        <v>10095</v>
      </c>
    </row>
    <row r="2360" spans="1:11">
      <c r="A2360">
        <v>70005</v>
      </c>
      <c r="B2360" s="46" t="str">
        <f t="shared" si="72"/>
        <v>BP.VM.00035-10095</v>
      </c>
      <c r="C2360">
        <f t="shared" si="71"/>
        <v>0</v>
      </c>
      <c r="D2360">
        <v>70005</v>
      </c>
      <c r="E2360">
        <f>_xlfn.XLOOKUP(J2360,macros!Y:Y,macros!R:R)</f>
        <v>154.5</v>
      </c>
      <c r="H2360">
        <f>_xlfn.XLOOKUP(J2360,macros!Y:Y,macros!Q:Q)</f>
        <v>0</v>
      </c>
      <c r="J2360" s="636" t="s">
        <v>691</v>
      </c>
      <c r="K2360">
        <v>10095</v>
      </c>
    </row>
    <row r="2361" spans="1:11">
      <c r="A2361">
        <v>70005</v>
      </c>
      <c r="B2361" s="46" t="str">
        <f t="shared" si="72"/>
        <v>BP.VM.00036-10095</v>
      </c>
      <c r="C2361">
        <f t="shared" si="71"/>
        <v>0</v>
      </c>
      <c r="D2361">
        <v>70005</v>
      </c>
      <c r="E2361">
        <f>_xlfn.XLOOKUP(J2361,macros!Y:Y,macros!R:R)</f>
        <v>162.75</v>
      </c>
      <c r="H2361">
        <f>_xlfn.XLOOKUP(J2361,macros!Y:Y,macros!Q:Q)</f>
        <v>0</v>
      </c>
      <c r="J2361" s="636" t="s">
        <v>693</v>
      </c>
      <c r="K2361">
        <v>10095</v>
      </c>
    </row>
    <row r="2362" spans="1:11">
      <c r="A2362">
        <v>70005</v>
      </c>
      <c r="B2362" s="46" t="str">
        <f t="shared" si="72"/>
        <v>BP.VM.00037-10134</v>
      </c>
      <c r="C2362">
        <f t="shared" si="71"/>
        <v>0</v>
      </c>
      <c r="D2362">
        <v>70005</v>
      </c>
      <c r="E2362">
        <f>_xlfn.XLOOKUP(J2362,macros!Y:Y,macros!R:R)</f>
        <v>170.25</v>
      </c>
      <c r="H2362">
        <f>_xlfn.XLOOKUP(J2362,macros!Y:Y,macros!Q:Q)</f>
        <v>0</v>
      </c>
      <c r="J2362" s="636" t="s">
        <v>709</v>
      </c>
      <c r="K2362">
        <v>10134</v>
      </c>
    </row>
    <row r="2363" spans="1:11">
      <c r="A2363">
        <v>70005</v>
      </c>
      <c r="B2363" s="46" t="str">
        <f t="shared" si="72"/>
        <v>BP.VM.00038-10134</v>
      </c>
      <c r="C2363">
        <f t="shared" si="71"/>
        <v>0</v>
      </c>
      <c r="D2363">
        <v>70005</v>
      </c>
      <c r="E2363">
        <f>_xlfn.XLOOKUP(J2363,macros!Y:Y,macros!R:R)</f>
        <v>168</v>
      </c>
      <c r="H2363">
        <f>_xlfn.XLOOKUP(J2363,macros!Y:Y,macros!Q:Q)</f>
        <v>0</v>
      </c>
      <c r="J2363" s="636" t="s">
        <v>710</v>
      </c>
      <c r="K2363">
        <v>10134</v>
      </c>
    </row>
    <row r="2364" spans="1:11">
      <c r="A2364">
        <v>70005</v>
      </c>
      <c r="B2364" s="46" t="str">
        <f t="shared" si="72"/>
        <v>BP.VM.00039-10134</v>
      </c>
      <c r="C2364">
        <f t="shared" si="71"/>
        <v>0</v>
      </c>
      <c r="D2364">
        <v>70005</v>
      </c>
      <c r="E2364">
        <f>_xlfn.XLOOKUP(J2364,macros!Y:Y,macros!R:R)</f>
        <v>196.5</v>
      </c>
      <c r="H2364">
        <f>_xlfn.XLOOKUP(J2364,macros!Y:Y,macros!Q:Q)</f>
        <v>0</v>
      </c>
      <c r="J2364" s="636" t="s">
        <v>711</v>
      </c>
      <c r="K2364">
        <v>10134</v>
      </c>
    </row>
    <row r="2365" spans="1:11">
      <c r="A2365">
        <v>70005</v>
      </c>
      <c r="B2365" s="46" t="str">
        <f t="shared" si="72"/>
        <v>BP.VM.00040-10134</v>
      </c>
      <c r="C2365">
        <f t="shared" si="71"/>
        <v>0</v>
      </c>
      <c r="D2365">
        <v>70005</v>
      </c>
      <c r="E2365">
        <f>_xlfn.XLOOKUP(J2365,macros!Y:Y,macros!R:R)</f>
        <v>219.5</v>
      </c>
      <c r="H2365">
        <f>_xlfn.XLOOKUP(J2365,macros!Y:Y,macros!Q:Q)</f>
        <v>0</v>
      </c>
      <c r="J2365" s="636" t="s">
        <v>712</v>
      </c>
      <c r="K2365">
        <v>10134</v>
      </c>
    </row>
    <row r="2366" spans="1:11">
      <c r="A2366">
        <v>70005</v>
      </c>
      <c r="B2366" s="46" t="str">
        <f t="shared" si="72"/>
        <v>BP.VM.00041-10134</v>
      </c>
      <c r="C2366">
        <f t="shared" si="71"/>
        <v>0</v>
      </c>
      <c r="D2366">
        <v>70005</v>
      </c>
      <c r="E2366">
        <f>_xlfn.XLOOKUP(J2366,macros!Y:Y,macros!R:R)</f>
        <v>170.25</v>
      </c>
      <c r="H2366">
        <f>_xlfn.XLOOKUP(J2366,macros!Y:Y,macros!Q:Q)</f>
        <v>0</v>
      </c>
      <c r="J2366" s="636" t="s">
        <v>713</v>
      </c>
      <c r="K2366">
        <v>10134</v>
      </c>
    </row>
    <row r="2367" spans="1:11">
      <c r="A2367">
        <v>70005</v>
      </c>
      <c r="B2367" s="46" t="str">
        <f t="shared" si="72"/>
        <v>BP.VM.00042-10134</v>
      </c>
      <c r="C2367">
        <f t="shared" si="71"/>
        <v>0</v>
      </c>
      <c r="D2367">
        <v>70005</v>
      </c>
      <c r="E2367">
        <f>_xlfn.XLOOKUP(J2367,macros!Y:Y,macros!R:R)</f>
        <v>180.75</v>
      </c>
      <c r="H2367">
        <f>_xlfn.XLOOKUP(J2367,macros!Y:Y,macros!Q:Q)</f>
        <v>0</v>
      </c>
      <c r="J2367" s="636" t="s">
        <v>714</v>
      </c>
      <c r="K2367">
        <v>10134</v>
      </c>
    </row>
    <row r="2368" spans="1:11">
      <c r="A2368">
        <v>70005</v>
      </c>
      <c r="B2368" s="46" t="str">
        <f t="shared" si="72"/>
        <v>BP.VM.00043-10134</v>
      </c>
      <c r="C2368">
        <f t="shared" si="71"/>
        <v>0</v>
      </c>
      <c r="D2368">
        <v>70005</v>
      </c>
      <c r="E2368">
        <f>_xlfn.XLOOKUP(J2368,macros!Y:Y,macros!R:R)</f>
        <v>190.25</v>
      </c>
      <c r="H2368">
        <f>_xlfn.XLOOKUP(J2368,macros!Y:Y,macros!Q:Q)</f>
        <v>0</v>
      </c>
      <c r="J2368" s="636" t="s">
        <v>715</v>
      </c>
      <c r="K2368">
        <v>10134</v>
      </c>
    </row>
    <row r="2369" spans="1:11">
      <c r="A2369">
        <v>70005</v>
      </c>
      <c r="B2369" s="46" t="str">
        <f t="shared" si="72"/>
        <v>BP.VM.00044-10134</v>
      </c>
      <c r="C2369">
        <f t="shared" si="71"/>
        <v>0</v>
      </c>
      <c r="D2369">
        <v>70005</v>
      </c>
      <c r="E2369">
        <f>_xlfn.XLOOKUP(J2369,macros!Y:Y,macros!R:R)</f>
        <v>200.75</v>
      </c>
      <c r="H2369">
        <f>_xlfn.XLOOKUP(J2369,macros!Y:Y,macros!Q:Q)</f>
        <v>0</v>
      </c>
      <c r="J2369" s="636" t="s">
        <v>716</v>
      </c>
      <c r="K2369">
        <v>10134</v>
      </c>
    </row>
    <row r="2370" spans="1:11">
      <c r="A2370">
        <v>70005</v>
      </c>
      <c r="B2370" s="46" t="str">
        <f t="shared" si="72"/>
        <v>BP.VM.00045-10095</v>
      </c>
      <c r="C2370">
        <f t="shared" ref="C2370:C2433" si="73">SUM(G2370:H2370)</f>
        <v>0</v>
      </c>
      <c r="D2370">
        <v>70005</v>
      </c>
      <c r="E2370">
        <f>_xlfn.XLOOKUP(J2370,macros!Y:Y,macros!R:R)</f>
        <v>192.25</v>
      </c>
      <c r="H2370">
        <f>_xlfn.XLOOKUP(J2370,macros!Y:Y,macros!Q:Q)</f>
        <v>0</v>
      </c>
      <c r="J2370" s="636" t="s">
        <v>625</v>
      </c>
      <c r="K2370">
        <v>10095</v>
      </c>
    </row>
    <row r="2371" spans="1:11">
      <c r="A2371">
        <v>70005</v>
      </c>
      <c r="B2371" s="46" t="str">
        <f t="shared" si="72"/>
        <v>BP.VM.00046-10095</v>
      </c>
      <c r="C2371">
        <f t="shared" si="73"/>
        <v>0</v>
      </c>
      <c r="D2371">
        <v>70005</v>
      </c>
      <c r="E2371">
        <f>_xlfn.XLOOKUP(J2371,macros!Y:Y,macros!R:R)</f>
        <v>195.5</v>
      </c>
      <c r="H2371">
        <f>_xlfn.XLOOKUP(J2371,macros!Y:Y,macros!Q:Q)</f>
        <v>0</v>
      </c>
      <c r="J2371" s="636" t="s">
        <v>627</v>
      </c>
      <c r="K2371">
        <v>10095</v>
      </c>
    </row>
    <row r="2372" spans="1:11">
      <c r="A2372">
        <v>70005</v>
      </c>
      <c r="B2372" s="46" t="str">
        <f t="shared" si="72"/>
        <v>BP.VM.00047-10095</v>
      </c>
      <c r="C2372">
        <f t="shared" si="73"/>
        <v>0</v>
      </c>
      <c r="D2372">
        <v>70005</v>
      </c>
      <c r="E2372">
        <f>_xlfn.XLOOKUP(J2372,macros!Y:Y,macros!R:R)</f>
        <v>131.25</v>
      </c>
      <c r="H2372">
        <f>_xlfn.XLOOKUP(J2372,macros!Y:Y,macros!Q:Q)</f>
        <v>0</v>
      </c>
      <c r="J2372" s="636" t="s">
        <v>629</v>
      </c>
      <c r="K2372">
        <v>10095</v>
      </c>
    </row>
    <row r="2373" spans="1:11">
      <c r="A2373">
        <v>70005</v>
      </c>
      <c r="B2373" s="46" t="str">
        <f t="shared" si="72"/>
        <v>BP.VM.00048-10095</v>
      </c>
      <c r="C2373">
        <f t="shared" si="73"/>
        <v>0</v>
      </c>
      <c r="D2373">
        <v>70005</v>
      </c>
      <c r="E2373">
        <f>_xlfn.XLOOKUP(J2373,macros!Y:Y,macros!R:R)</f>
        <v>129.25</v>
      </c>
      <c r="H2373">
        <f>_xlfn.XLOOKUP(J2373,macros!Y:Y,macros!Q:Q)</f>
        <v>0</v>
      </c>
      <c r="J2373" s="636" t="s">
        <v>631</v>
      </c>
      <c r="K2373">
        <v>10095</v>
      </c>
    </row>
    <row r="2374" spans="1:11">
      <c r="A2374">
        <v>70005</v>
      </c>
      <c r="B2374" s="46" t="str">
        <f t="shared" si="72"/>
        <v>BP.VM.00049-10095</v>
      </c>
      <c r="C2374">
        <f t="shared" si="73"/>
        <v>0</v>
      </c>
      <c r="D2374">
        <v>70005</v>
      </c>
      <c r="E2374">
        <f>_xlfn.XLOOKUP(J2374,macros!Y:Y,macros!R:R)</f>
        <v>131.25</v>
      </c>
      <c r="H2374">
        <f>_xlfn.XLOOKUP(J2374,macros!Y:Y,macros!Q:Q)</f>
        <v>0</v>
      </c>
      <c r="J2374" s="636" t="s">
        <v>633</v>
      </c>
      <c r="K2374">
        <v>10095</v>
      </c>
    </row>
    <row r="2375" spans="1:11">
      <c r="A2375">
        <v>70005</v>
      </c>
      <c r="B2375" s="46" t="str">
        <f t="shared" si="72"/>
        <v>BP.VM.00050-10095</v>
      </c>
      <c r="C2375">
        <f t="shared" si="73"/>
        <v>0</v>
      </c>
      <c r="D2375">
        <v>70005</v>
      </c>
      <c r="E2375">
        <f>_xlfn.XLOOKUP(J2375,macros!Y:Y,macros!R:R)</f>
        <v>129.25</v>
      </c>
      <c r="H2375">
        <f>_xlfn.XLOOKUP(J2375,macros!Y:Y,macros!Q:Q)</f>
        <v>0</v>
      </c>
      <c r="J2375" s="636" t="s">
        <v>635</v>
      </c>
      <c r="K2375">
        <v>10095</v>
      </c>
    </row>
    <row r="2376" spans="1:11">
      <c r="A2376">
        <v>70005</v>
      </c>
      <c r="B2376" s="46" t="str">
        <f t="shared" ref="B2376:B2443" si="74">J2376&amp;"-"&amp;K2376</f>
        <v>BP.VM.00051-10095</v>
      </c>
      <c r="C2376">
        <f t="shared" si="73"/>
        <v>0</v>
      </c>
      <c r="D2376">
        <v>70005</v>
      </c>
      <c r="E2376">
        <f>_xlfn.XLOOKUP(J2376,macros!Y:Y,macros!R:R)</f>
        <v>123</v>
      </c>
      <c r="H2376">
        <f>_xlfn.XLOOKUP(J2376,macros!Y:Y,macros!Q:Q)</f>
        <v>0</v>
      </c>
      <c r="J2376" s="636" t="s">
        <v>637</v>
      </c>
      <c r="K2376">
        <v>10095</v>
      </c>
    </row>
    <row r="2377" spans="1:11">
      <c r="A2377">
        <v>70005</v>
      </c>
      <c r="B2377" s="46" t="str">
        <f t="shared" si="74"/>
        <v>BP.VM.00052-10095</v>
      </c>
      <c r="C2377">
        <f t="shared" si="73"/>
        <v>0</v>
      </c>
      <c r="D2377">
        <v>70005</v>
      </c>
      <c r="E2377">
        <f>_xlfn.XLOOKUP(J2377,macros!Y:Y,macros!R:R)</f>
        <v>131.25</v>
      </c>
      <c r="H2377">
        <f>_xlfn.XLOOKUP(J2377,macros!Y:Y,macros!Q:Q)</f>
        <v>0</v>
      </c>
      <c r="J2377" s="636" t="s">
        <v>639</v>
      </c>
      <c r="K2377">
        <v>10095</v>
      </c>
    </row>
    <row r="2378" spans="1:11">
      <c r="A2378">
        <v>70005</v>
      </c>
      <c r="B2378" s="46" t="str">
        <f t="shared" si="74"/>
        <v>BP.VM.00053-10134</v>
      </c>
      <c r="C2378">
        <f t="shared" si="73"/>
        <v>0</v>
      </c>
      <c r="D2378">
        <v>70005</v>
      </c>
      <c r="E2378">
        <f>_xlfn.XLOOKUP(J2378,macros!Y:Y,macros!R:R)</f>
        <v>261.5</v>
      </c>
      <c r="H2378">
        <f>_xlfn.XLOOKUP(J2378,macros!Y:Y,macros!Q:Q)</f>
        <v>0</v>
      </c>
      <c r="J2378" s="636" t="s">
        <v>641</v>
      </c>
      <c r="K2378">
        <v>10134</v>
      </c>
    </row>
    <row r="2379" spans="1:11">
      <c r="A2379">
        <v>70005</v>
      </c>
      <c r="B2379" s="46" t="str">
        <f t="shared" si="74"/>
        <v>BP.VM.00054-10134</v>
      </c>
      <c r="C2379">
        <f t="shared" si="73"/>
        <v>0</v>
      </c>
      <c r="D2379">
        <v>70005</v>
      </c>
      <c r="E2379">
        <f>_xlfn.XLOOKUP(J2379,macros!Y:Y,macros!R:R)</f>
        <v>265.75</v>
      </c>
      <c r="H2379">
        <f>_xlfn.XLOOKUP(J2379,macros!Y:Y,macros!Q:Q)</f>
        <v>0</v>
      </c>
      <c r="J2379" s="636" t="s">
        <v>642</v>
      </c>
      <c r="K2379">
        <v>10134</v>
      </c>
    </row>
    <row r="2380" spans="1:11">
      <c r="A2380">
        <v>70005</v>
      </c>
      <c r="B2380" s="46" t="str">
        <f t="shared" si="74"/>
        <v>BP.VM.00055-10134</v>
      </c>
      <c r="C2380">
        <f t="shared" si="73"/>
        <v>0</v>
      </c>
      <c r="D2380">
        <v>70005</v>
      </c>
      <c r="E2380">
        <f>_xlfn.XLOOKUP(J2380,macros!Y:Y,macros!R:R)</f>
        <v>165</v>
      </c>
      <c r="H2380">
        <f>_xlfn.XLOOKUP(J2380,macros!Y:Y,macros!Q:Q)</f>
        <v>0</v>
      </c>
      <c r="J2380" s="636" t="s">
        <v>643</v>
      </c>
      <c r="K2380">
        <v>10134</v>
      </c>
    </row>
    <row r="2381" spans="1:11">
      <c r="A2381">
        <v>70005</v>
      </c>
      <c r="B2381" s="46" t="str">
        <f t="shared" si="74"/>
        <v>BP.VM.00056-10134</v>
      </c>
      <c r="C2381">
        <f t="shared" si="73"/>
        <v>0</v>
      </c>
      <c r="D2381">
        <v>70005</v>
      </c>
      <c r="E2381">
        <f>_xlfn.XLOOKUP(J2381,macros!Y:Y,macros!R:R)</f>
        <v>160.75</v>
      </c>
      <c r="H2381">
        <f>_xlfn.XLOOKUP(J2381,macros!Y:Y,macros!Q:Q)</f>
        <v>0</v>
      </c>
      <c r="J2381" s="636" t="s">
        <v>644</v>
      </c>
      <c r="K2381">
        <v>10134</v>
      </c>
    </row>
    <row r="2382" spans="1:11">
      <c r="A2382">
        <v>70005</v>
      </c>
      <c r="B2382" s="46" t="str">
        <f t="shared" si="74"/>
        <v>BP.VM.00057-10134</v>
      </c>
      <c r="C2382">
        <f t="shared" si="73"/>
        <v>0</v>
      </c>
      <c r="D2382">
        <v>70005</v>
      </c>
      <c r="E2382">
        <f>_xlfn.XLOOKUP(J2382,macros!Y:Y,macros!R:R)</f>
        <v>164</v>
      </c>
      <c r="H2382">
        <f>_xlfn.XLOOKUP(J2382,macros!Y:Y,macros!Q:Q)</f>
        <v>0</v>
      </c>
      <c r="J2382" s="636" t="s">
        <v>645</v>
      </c>
      <c r="K2382">
        <v>10134</v>
      </c>
    </row>
    <row r="2383" spans="1:11">
      <c r="A2383">
        <v>70005</v>
      </c>
      <c r="B2383" s="46" t="str">
        <f t="shared" si="74"/>
        <v>BP.VM.00058-10134</v>
      </c>
      <c r="C2383">
        <f t="shared" si="73"/>
        <v>0</v>
      </c>
      <c r="D2383">
        <v>70005</v>
      </c>
      <c r="E2383">
        <f>_xlfn.XLOOKUP(J2383,macros!Y:Y,macros!R:R)</f>
        <v>159.75</v>
      </c>
      <c r="H2383">
        <f>_xlfn.XLOOKUP(J2383,macros!Y:Y,macros!Q:Q)</f>
        <v>0</v>
      </c>
      <c r="J2383" s="636" t="s">
        <v>646</v>
      </c>
      <c r="K2383">
        <v>10134</v>
      </c>
    </row>
    <row r="2384" spans="1:11">
      <c r="A2384">
        <v>70005</v>
      </c>
      <c r="B2384" s="46" t="str">
        <f t="shared" si="74"/>
        <v>BP.VM.00059-10134</v>
      </c>
      <c r="C2384">
        <f t="shared" si="73"/>
        <v>0</v>
      </c>
      <c r="D2384">
        <v>70005</v>
      </c>
      <c r="E2384">
        <f>_xlfn.XLOOKUP(J2384,macros!Y:Y,macros!R:R)</f>
        <v>150.25</v>
      </c>
      <c r="H2384">
        <f>_xlfn.XLOOKUP(J2384,macros!Y:Y,macros!Q:Q)</f>
        <v>0</v>
      </c>
      <c r="J2384" s="636" t="s">
        <v>647</v>
      </c>
      <c r="K2384">
        <v>10134</v>
      </c>
    </row>
    <row r="2385" spans="1:11">
      <c r="A2385">
        <v>70005</v>
      </c>
      <c r="B2385" s="46" t="str">
        <f t="shared" si="74"/>
        <v>BP.VM.00060-10134</v>
      </c>
      <c r="C2385">
        <f t="shared" si="73"/>
        <v>0</v>
      </c>
      <c r="D2385">
        <v>70005</v>
      </c>
      <c r="E2385">
        <f>_xlfn.XLOOKUP(J2385,macros!Y:Y,macros!R:R)</f>
        <v>165</v>
      </c>
      <c r="H2385">
        <f>_xlfn.XLOOKUP(J2385,macros!Y:Y,macros!Q:Q)</f>
        <v>0</v>
      </c>
      <c r="J2385" s="636" t="s">
        <v>648</v>
      </c>
      <c r="K2385">
        <v>10134</v>
      </c>
    </row>
    <row r="2386" spans="1:11">
      <c r="A2386">
        <v>70005</v>
      </c>
      <c r="B2386" s="46" t="str">
        <f t="shared" si="74"/>
        <v>BP.VM.00061-10095</v>
      </c>
      <c r="C2386">
        <f t="shared" si="73"/>
        <v>0</v>
      </c>
      <c r="D2386">
        <v>70005</v>
      </c>
      <c r="E2386">
        <f>_xlfn.XLOOKUP(J2386,macros!Y:Y,macros!R:R)</f>
        <v>332</v>
      </c>
      <c r="H2386">
        <f>_xlfn.XLOOKUP(J2386,macros!Y:Y,macros!Q:Q)</f>
        <v>0</v>
      </c>
      <c r="J2386" s="636" t="s">
        <v>507</v>
      </c>
      <c r="K2386">
        <v>10095</v>
      </c>
    </row>
    <row r="2387" spans="1:11">
      <c r="A2387">
        <v>70005</v>
      </c>
      <c r="B2387" s="46" t="str">
        <f t="shared" si="74"/>
        <v>BP.VM.00062-10095</v>
      </c>
      <c r="C2387">
        <f t="shared" si="73"/>
        <v>0</v>
      </c>
      <c r="D2387">
        <v>70005</v>
      </c>
      <c r="E2387">
        <f>_xlfn.XLOOKUP(J2387,macros!Y:Y,macros!R:R)</f>
        <v>266.75</v>
      </c>
      <c r="H2387">
        <f>_xlfn.XLOOKUP(J2387,macros!Y:Y,macros!Q:Q)</f>
        <v>0</v>
      </c>
      <c r="J2387" s="636" t="s">
        <v>510</v>
      </c>
      <c r="K2387">
        <v>10095</v>
      </c>
    </row>
    <row r="2388" spans="1:11">
      <c r="A2388">
        <v>70005</v>
      </c>
      <c r="B2388" s="46" t="str">
        <f t="shared" si="74"/>
        <v>BP.VM.00063-10095</v>
      </c>
      <c r="C2388">
        <f t="shared" si="73"/>
        <v>0</v>
      </c>
      <c r="D2388">
        <v>70005</v>
      </c>
      <c r="E2388">
        <f>_xlfn.XLOOKUP(J2388,macros!Y:Y,macros!R:R)</f>
        <v>225.75</v>
      </c>
      <c r="H2388">
        <f>_xlfn.XLOOKUP(J2388,macros!Y:Y,macros!Q:Q)</f>
        <v>0</v>
      </c>
      <c r="J2388" s="636" t="s">
        <v>513</v>
      </c>
      <c r="K2388">
        <v>10095</v>
      </c>
    </row>
    <row r="2389" spans="1:11">
      <c r="A2389">
        <v>70005</v>
      </c>
      <c r="B2389" s="46" t="str">
        <f t="shared" si="74"/>
        <v>BP.VM.00064-10095</v>
      </c>
      <c r="C2389">
        <f t="shared" si="73"/>
        <v>0</v>
      </c>
      <c r="D2389">
        <v>70005</v>
      </c>
      <c r="E2389">
        <f>_xlfn.XLOOKUP(J2389,macros!Y:Y,macros!R:R)</f>
        <v>207</v>
      </c>
      <c r="H2389">
        <f>_xlfn.XLOOKUP(J2389,macros!Y:Y,macros!Q:Q)</f>
        <v>0</v>
      </c>
      <c r="J2389" s="636" t="s">
        <v>516</v>
      </c>
      <c r="K2389">
        <v>10095</v>
      </c>
    </row>
    <row r="2390" spans="1:11">
      <c r="A2390">
        <v>70005</v>
      </c>
      <c r="B2390" s="46" t="str">
        <f t="shared" si="74"/>
        <v>BP.VM.00065-10095</v>
      </c>
      <c r="C2390">
        <f t="shared" si="73"/>
        <v>0</v>
      </c>
      <c r="D2390">
        <v>70005</v>
      </c>
      <c r="E2390">
        <f>_xlfn.XLOOKUP(J2390,macros!Y:Y,macros!R:R)</f>
        <v>266.75</v>
      </c>
      <c r="H2390">
        <f>_xlfn.XLOOKUP(J2390,macros!Y:Y,macros!Q:Q)</f>
        <v>0</v>
      </c>
      <c r="J2390" s="636" t="s">
        <v>519</v>
      </c>
      <c r="K2390">
        <v>10095</v>
      </c>
    </row>
    <row r="2391" spans="1:11">
      <c r="A2391">
        <v>70005</v>
      </c>
      <c r="B2391" s="46" t="str">
        <f t="shared" si="74"/>
        <v>BP.VM.00066-10095</v>
      </c>
      <c r="C2391">
        <f t="shared" si="73"/>
        <v>0</v>
      </c>
      <c r="D2391">
        <v>70005</v>
      </c>
      <c r="E2391">
        <f>_xlfn.XLOOKUP(J2391,macros!Y:Y,macros!R:R)</f>
        <v>174.5</v>
      </c>
      <c r="H2391">
        <f>_xlfn.XLOOKUP(J2391,macros!Y:Y,macros!Q:Q)</f>
        <v>0</v>
      </c>
      <c r="J2391" s="636" t="s">
        <v>522</v>
      </c>
      <c r="K2391">
        <v>10095</v>
      </c>
    </row>
    <row r="2392" spans="1:11">
      <c r="A2392">
        <v>70005</v>
      </c>
      <c r="B2392" s="46" t="str">
        <f t="shared" si="74"/>
        <v>BP.VM.00067-10095</v>
      </c>
      <c r="C2392">
        <f t="shared" si="73"/>
        <v>0</v>
      </c>
      <c r="D2392">
        <v>70005</v>
      </c>
      <c r="E2392">
        <f>_xlfn.XLOOKUP(J2392,macros!Y:Y,macros!R:R)</f>
        <v>281.5</v>
      </c>
      <c r="H2392">
        <f>_xlfn.XLOOKUP(J2392,macros!Y:Y,macros!Q:Q)</f>
        <v>0</v>
      </c>
      <c r="J2392" s="636" t="s">
        <v>525</v>
      </c>
      <c r="K2392">
        <v>10095</v>
      </c>
    </row>
    <row r="2393" spans="1:11">
      <c r="A2393">
        <v>70005</v>
      </c>
      <c r="B2393" s="46" t="str">
        <f t="shared" si="74"/>
        <v>BP.VM.00068-10095</v>
      </c>
      <c r="C2393">
        <f t="shared" si="73"/>
        <v>0</v>
      </c>
      <c r="D2393">
        <v>70005</v>
      </c>
      <c r="E2393">
        <f>_xlfn.XLOOKUP(J2393,macros!Y:Y,macros!R:R)</f>
        <v>212.25</v>
      </c>
      <c r="H2393">
        <f>_xlfn.XLOOKUP(J2393,macros!Y:Y,macros!Q:Q)</f>
        <v>0</v>
      </c>
      <c r="J2393" s="636" t="s">
        <v>528</v>
      </c>
      <c r="K2393">
        <v>10095</v>
      </c>
    </row>
    <row r="2394" spans="1:11">
      <c r="A2394">
        <v>70005</v>
      </c>
      <c r="B2394" s="46" t="str">
        <f t="shared" si="74"/>
        <v>BP.VM.00069-10095</v>
      </c>
      <c r="C2394">
        <f t="shared" si="73"/>
        <v>0</v>
      </c>
      <c r="D2394">
        <v>70005</v>
      </c>
      <c r="E2394">
        <f>_xlfn.XLOOKUP(J2394,macros!Y:Y,macros!R:R)</f>
        <v>244.75</v>
      </c>
      <c r="H2394">
        <f>_xlfn.XLOOKUP(J2394,macros!Y:Y,macros!Q:Q)</f>
        <v>0</v>
      </c>
      <c r="J2394" s="636" t="s">
        <v>531</v>
      </c>
      <c r="K2394">
        <v>10095</v>
      </c>
    </row>
    <row r="2395" spans="1:11">
      <c r="A2395">
        <v>70005</v>
      </c>
      <c r="B2395" s="46" t="str">
        <f t="shared" si="74"/>
        <v>BP.VM.00070-10095</v>
      </c>
      <c r="C2395">
        <f t="shared" si="73"/>
        <v>0</v>
      </c>
      <c r="D2395">
        <v>70005</v>
      </c>
      <c r="E2395">
        <f>_xlfn.XLOOKUP(J2395,macros!Y:Y,macros!R:R)</f>
        <v>241.5</v>
      </c>
      <c r="H2395">
        <f>_xlfn.XLOOKUP(J2395,macros!Y:Y,macros!Q:Q)</f>
        <v>0</v>
      </c>
      <c r="J2395" s="636" t="s">
        <v>534</v>
      </c>
      <c r="K2395">
        <v>10095</v>
      </c>
    </row>
    <row r="2396" spans="1:11">
      <c r="A2396">
        <v>70005</v>
      </c>
      <c r="B2396" s="46" t="str">
        <f t="shared" si="74"/>
        <v>BP.VM.00071-10095</v>
      </c>
      <c r="C2396">
        <f t="shared" si="73"/>
        <v>0</v>
      </c>
      <c r="D2396">
        <v>70005</v>
      </c>
      <c r="E2396">
        <f>_xlfn.XLOOKUP(J2396,macros!Y:Y,macros!R:R)</f>
        <v>186</v>
      </c>
      <c r="H2396">
        <f>_xlfn.XLOOKUP(J2396,macros!Y:Y,macros!Q:Q)</f>
        <v>0</v>
      </c>
      <c r="J2396" s="636" t="s">
        <v>537</v>
      </c>
      <c r="K2396">
        <v>10095</v>
      </c>
    </row>
    <row r="2397" spans="1:11">
      <c r="A2397">
        <v>70005</v>
      </c>
      <c r="B2397" s="46" t="str">
        <f t="shared" si="74"/>
        <v>BP.VM.00072-10095</v>
      </c>
      <c r="C2397">
        <f t="shared" si="73"/>
        <v>0</v>
      </c>
      <c r="D2397">
        <v>70005</v>
      </c>
      <c r="E2397">
        <f>_xlfn.XLOOKUP(J2397,macros!Y:Y,macros!R:R)</f>
        <v>162.75</v>
      </c>
      <c r="H2397">
        <f>_xlfn.XLOOKUP(J2397,macros!Y:Y,macros!Q:Q)</f>
        <v>0</v>
      </c>
      <c r="J2397" s="636" t="s">
        <v>540</v>
      </c>
      <c r="K2397">
        <v>10095</v>
      </c>
    </row>
    <row r="2398" spans="1:11">
      <c r="A2398">
        <v>70005</v>
      </c>
      <c r="B2398" s="46" t="str">
        <f t="shared" si="74"/>
        <v>BP.VM.00073-10095</v>
      </c>
      <c r="C2398">
        <f t="shared" si="73"/>
        <v>0</v>
      </c>
      <c r="D2398">
        <v>70005</v>
      </c>
      <c r="E2398">
        <f>_xlfn.XLOOKUP(J2398,macros!Y:Y,macros!R:R)</f>
        <v>157.5</v>
      </c>
      <c r="H2398">
        <f>_xlfn.XLOOKUP(J2398,macros!Y:Y,macros!Q:Q)</f>
        <v>0</v>
      </c>
      <c r="J2398" s="636" t="s">
        <v>543</v>
      </c>
      <c r="K2398">
        <v>10095</v>
      </c>
    </row>
    <row r="2399" spans="1:11">
      <c r="A2399">
        <v>70005</v>
      </c>
      <c r="B2399" s="46" t="str">
        <f t="shared" si="74"/>
        <v>BP.VM.00074-10095</v>
      </c>
      <c r="C2399">
        <f t="shared" si="73"/>
        <v>0</v>
      </c>
      <c r="D2399">
        <v>70005</v>
      </c>
      <c r="E2399">
        <f>_xlfn.XLOOKUP(J2399,macros!Y:Y,macros!R:R)</f>
        <v>283.5</v>
      </c>
      <c r="H2399">
        <f>_xlfn.XLOOKUP(J2399,macros!Y:Y,macros!Q:Q)</f>
        <v>0</v>
      </c>
      <c r="J2399" s="636" t="s">
        <v>546</v>
      </c>
      <c r="K2399">
        <v>10095</v>
      </c>
    </row>
    <row r="2400" spans="1:11">
      <c r="A2400">
        <v>70005</v>
      </c>
      <c r="B2400" s="46" t="str">
        <f t="shared" si="74"/>
        <v>BP.VM.00075-10095</v>
      </c>
      <c r="C2400">
        <f t="shared" si="73"/>
        <v>0</v>
      </c>
      <c r="D2400">
        <v>70005</v>
      </c>
      <c r="E2400">
        <f>_xlfn.XLOOKUP(J2400,macros!Y:Y,macros!R:R)</f>
        <v>244.75</v>
      </c>
      <c r="H2400">
        <f>_xlfn.XLOOKUP(J2400,macros!Y:Y,macros!Q:Q)</f>
        <v>0</v>
      </c>
      <c r="J2400" s="636" t="s">
        <v>549</v>
      </c>
      <c r="K2400">
        <v>10095</v>
      </c>
    </row>
    <row r="2401" spans="1:11">
      <c r="A2401">
        <v>70005</v>
      </c>
      <c r="B2401" s="46" t="str">
        <f t="shared" si="74"/>
        <v>BP.VM.00076-10095</v>
      </c>
      <c r="C2401">
        <f t="shared" si="73"/>
        <v>0</v>
      </c>
      <c r="D2401">
        <v>70005</v>
      </c>
      <c r="E2401">
        <f>_xlfn.XLOOKUP(J2401,macros!Y:Y,macros!R:R)</f>
        <v>248</v>
      </c>
      <c r="H2401">
        <f>_xlfn.XLOOKUP(J2401,macros!Y:Y,macros!Q:Q)</f>
        <v>0</v>
      </c>
      <c r="J2401" s="636" t="s">
        <v>552</v>
      </c>
      <c r="K2401">
        <v>10095</v>
      </c>
    </row>
    <row r="2402" spans="1:11">
      <c r="A2402">
        <v>70005</v>
      </c>
      <c r="B2402" s="46" t="str">
        <f t="shared" si="74"/>
        <v>BP.VM.00077-10095</v>
      </c>
      <c r="C2402">
        <f t="shared" si="73"/>
        <v>0</v>
      </c>
      <c r="D2402">
        <v>70005</v>
      </c>
      <c r="E2402">
        <f>_xlfn.XLOOKUP(J2402,macros!Y:Y,macros!R:R)</f>
        <v>230</v>
      </c>
      <c r="H2402">
        <f>_xlfn.XLOOKUP(J2402,macros!Y:Y,macros!Q:Q)</f>
        <v>0</v>
      </c>
      <c r="J2402" s="636" t="s">
        <v>555</v>
      </c>
      <c r="K2402">
        <v>10095</v>
      </c>
    </row>
    <row r="2403" spans="1:11">
      <c r="A2403">
        <v>70005</v>
      </c>
      <c r="B2403" s="46" t="str">
        <f t="shared" si="74"/>
        <v>BP.VM.00079-10095</v>
      </c>
      <c r="C2403">
        <f t="shared" si="73"/>
        <v>0</v>
      </c>
      <c r="D2403">
        <v>70005</v>
      </c>
      <c r="E2403">
        <f>_xlfn.XLOOKUP(J2403,macros!Y:Y,macros!R:R)</f>
        <v>199.5</v>
      </c>
      <c r="H2403">
        <f>_xlfn.XLOOKUP(J2403,macros!Y:Y,macros!Q:Q)</f>
        <v>0</v>
      </c>
      <c r="J2403" s="636" t="s">
        <v>557</v>
      </c>
      <c r="K2403">
        <v>10095</v>
      </c>
    </row>
    <row r="2404" spans="1:11">
      <c r="A2404">
        <v>70005</v>
      </c>
      <c r="B2404" s="46" t="str">
        <f t="shared" si="74"/>
        <v>BP.VM.00080-10095</v>
      </c>
      <c r="C2404">
        <f t="shared" si="73"/>
        <v>0</v>
      </c>
      <c r="D2404">
        <v>70005</v>
      </c>
      <c r="E2404">
        <f>_xlfn.XLOOKUP(J2404,macros!Y:Y,macros!R:R)</f>
        <v>161.75</v>
      </c>
      <c r="H2404">
        <f>_xlfn.XLOOKUP(J2404,macros!Y:Y,macros!Q:Q)</f>
        <v>0</v>
      </c>
      <c r="J2404" s="636" t="s">
        <v>560</v>
      </c>
      <c r="K2404">
        <v>10095</v>
      </c>
    </row>
    <row r="2405" spans="1:11">
      <c r="A2405">
        <v>70005</v>
      </c>
      <c r="B2405" s="46" t="str">
        <f t="shared" si="74"/>
        <v>BP.VM.00081-10095</v>
      </c>
      <c r="C2405">
        <f t="shared" si="73"/>
        <v>0</v>
      </c>
      <c r="D2405">
        <v>70005</v>
      </c>
      <c r="E2405">
        <f>_xlfn.XLOOKUP(J2405,macros!Y:Y,macros!R:R)</f>
        <v>154.5</v>
      </c>
      <c r="H2405">
        <f>_xlfn.XLOOKUP(J2405,macros!Y:Y,macros!Q:Q)</f>
        <v>0</v>
      </c>
      <c r="J2405" s="636" t="s">
        <v>563</v>
      </c>
      <c r="K2405">
        <v>10095</v>
      </c>
    </row>
    <row r="2406" spans="1:11">
      <c r="A2406">
        <v>70005</v>
      </c>
      <c r="B2406" s="46" t="str">
        <f t="shared" si="74"/>
        <v>BP.VM.00082-10095</v>
      </c>
      <c r="C2406">
        <f t="shared" si="73"/>
        <v>0</v>
      </c>
      <c r="D2406">
        <v>70005</v>
      </c>
      <c r="E2406">
        <f>_xlfn.XLOOKUP(J2406,macros!Y:Y,macros!R:R)</f>
        <v>160.75</v>
      </c>
      <c r="H2406">
        <f>_xlfn.XLOOKUP(J2406,macros!Y:Y,macros!Q:Q)</f>
        <v>0</v>
      </c>
      <c r="J2406" s="636" t="s">
        <v>566</v>
      </c>
      <c r="K2406">
        <v>10095</v>
      </c>
    </row>
    <row r="2407" spans="1:11">
      <c r="A2407">
        <v>70005</v>
      </c>
      <c r="B2407" s="46" t="str">
        <f t="shared" si="74"/>
        <v>BP.VM.00083-10095</v>
      </c>
      <c r="C2407">
        <f t="shared" si="73"/>
        <v>0</v>
      </c>
      <c r="D2407">
        <v>70005</v>
      </c>
      <c r="E2407">
        <f>_xlfn.XLOOKUP(J2407,macros!Y:Y,macros!R:R)</f>
        <v>155.5</v>
      </c>
      <c r="H2407">
        <f>_xlfn.XLOOKUP(J2407,macros!Y:Y,macros!Q:Q)</f>
        <v>0</v>
      </c>
      <c r="J2407" s="636" t="s">
        <v>568</v>
      </c>
      <c r="K2407">
        <v>10095</v>
      </c>
    </row>
    <row r="2408" spans="1:11">
      <c r="A2408">
        <v>70005</v>
      </c>
      <c r="B2408" s="46" t="str">
        <f t="shared" si="74"/>
        <v>BP.VM.00084-10095</v>
      </c>
      <c r="C2408">
        <f t="shared" si="73"/>
        <v>0</v>
      </c>
      <c r="D2408">
        <v>70005</v>
      </c>
      <c r="E2408">
        <f>_xlfn.XLOOKUP(J2408,macros!Y:Y,macros!R:R)</f>
        <v>149.25</v>
      </c>
      <c r="H2408">
        <f>_xlfn.XLOOKUP(J2408,macros!Y:Y,macros!Q:Q)</f>
        <v>0</v>
      </c>
      <c r="J2408" s="636" t="s">
        <v>571</v>
      </c>
      <c r="K2408">
        <v>10095</v>
      </c>
    </row>
    <row r="2409" spans="1:11">
      <c r="A2409">
        <v>70005</v>
      </c>
      <c r="B2409" s="46" t="str">
        <f t="shared" si="74"/>
        <v>BP.VM.00085-10095</v>
      </c>
      <c r="C2409">
        <f t="shared" si="73"/>
        <v>0</v>
      </c>
      <c r="D2409">
        <v>70005</v>
      </c>
      <c r="E2409">
        <f>_xlfn.XLOOKUP(J2409,macros!Y:Y,macros!R:R)</f>
        <v>151.25</v>
      </c>
      <c r="H2409">
        <f>_xlfn.XLOOKUP(J2409,macros!Y:Y,macros!Q:Q)</f>
        <v>0</v>
      </c>
      <c r="J2409" s="636" t="s">
        <v>573</v>
      </c>
      <c r="K2409">
        <v>10095</v>
      </c>
    </row>
    <row r="2410" spans="1:11">
      <c r="A2410">
        <v>70005</v>
      </c>
      <c r="B2410" s="46" t="str">
        <f t="shared" si="74"/>
        <v>BP.VM.00086-10095</v>
      </c>
      <c r="C2410">
        <f t="shared" si="73"/>
        <v>0</v>
      </c>
      <c r="D2410">
        <v>70005</v>
      </c>
      <c r="E2410">
        <f>_xlfn.XLOOKUP(J2410,macros!Y:Y,macros!R:R)</f>
        <v>133.5</v>
      </c>
      <c r="H2410">
        <f>_xlfn.XLOOKUP(J2410,macros!Y:Y,macros!Q:Q)</f>
        <v>0</v>
      </c>
      <c r="J2410" s="636" t="s">
        <v>575</v>
      </c>
      <c r="K2410">
        <v>10095</v>
      </c>
    </row>
    <row r="2411" spans="1:11">
      <c r="A2411">
        <v>70005</v>
      </c>
      <c r="B2411" s="46" t="str">
        <f t="shared" si="74"/>
        <v>BP.VM.00087-10095</v>
      </c>
      <c r="C2411">
        <f t="shared" si="73"/>
        <v>0</v>
      </c>
      <c r="D2411">
        <v>70005</v>
      </c>
      <c r="E2411">
        <f>_xlfn.XLOOKUP(J2411,macros!Y:Y,macros!R:R)</f>
        <v>125</v>
      </c>
      <c r="H2411">
        <f>_xlfn.XLOOKUP(J2411,macros!Y:Y,macros!Q:Q)</f>
        <v>0</v>
      </c>
      <c r="J2411" s="636" t="s">
        <v>578</v>
      </c>
      <c r="K2411">
        <v>10095</v>
      </c>
    </row>
    <row r="2412" spans="1:11">
      <c r="A2412">
        <v>70005</v>
      </c>
      <c r="B2412" s="46" t="str">
        <f t="shared" si="74"/>
        <v>BP.VM.00088-10095</v>
      </c>
      <c r="C2412">
        <f t="shared" si="73"/>
        <v>0</v>
      </c>
      <c r="D2412">
        <v>70005</v>
      </c>
      <c r="E2412">
        <f>_xlfn.XLOOKUP(J2412,macros!Y:Y,macros!R:R)</f>
        <v>126</v>
      </c>
      <c r="H2412">
        <f>_xlfn.XLOOKUP(J2412,macros!Y:Y,macros!Q:Q)</f>
        <v>0</v>
      </c>
      <c r="J2412" s="636" t="s">
        <v>581</v>
      </c>
      <c r="K2412">
        <v>10095</v>
      </c>
    </row>
    <row r="2413" spans="1:11">
      <c r="A2413">
        <v>70005</v>
      </c>
      <c r="B2413" s="46" t="str">
        <f t="shared" si="74"/>
        <v>BP.VM.00089-10095</v>
      </c>
      <c r="C2413">
        <f t="shared" si="73"/>
        <v>0</v>
      </c>
      <c r="D2413">
        <v>70005</v>
      </c>
      <c r="E2413">
        <f>_xlfn.XLOOKUP(J2413,macros!Y:Y,macros!R:R)</f>
        <v>162.75</v>
      </c>
      <c r="H2413">
        <f>_xlfn.XLOOKUP(J2413,macros!Y:Y,macros!Q:Q)</f>
        <v>0</v>
      </c>
      <c r="J2413" s="636" t="s">
        <v>583</v>
      </c>
      <c r="K2413">
        <v>10095</v>
      </c>
    </row>
    <row r="2414" spans="1:11">
      <c r="A2414">
        <v>70005</v>
      </c>
      <c r="B2414" s="46" t="str">
        <f t="shared" si="74"/>
        <v>BP.VM.00091-10095</v>
      </c>
      <c r="C2414">
        <f t="shared" si="73"/>
        <v>0</v>
      </c>
      <c r="D2414">
        <v>70005</v>
      </c>
      <c r="E2414">
        <f>_xlfn.XLOOKUP(J2414,macros!Y:Y,macros!R:R)</f>
        <v>167</v>
      </c>
      <c r="H2414">
        <f>_xlfn.XLOOKUP(J2414,macros!Y:Y,macros!Q:Q)</f>
        <v>0</v>
      </c>
      <c r="J2414" s="636" t="s">
        <v>586</v>
      </c>
      <c r="K2414">
        <v>10095</v>
      </c>
    </row>
    <row r="2415" spans="1:11">
      <c r="A2415">
        <v>70005</v>
      </c>
      <c r="B2415" s="46" t="str">
        <f t="shared" si="74"/>
        <v>BP.VM.00092-10134</v>
      </c>
      <c r="C2415">
        <f t="shared" si="73"/>
        <v>0</v>
      </c>
      <c r="D2415">
        <v>70005</v>
      </c>
      <c r="E2415">
        <f>_xlfn.XLOOKUP(J2415,macros!Y:Y,macros!R:R)</f>
        <v>472.5</v>
      </c>
      <c r="H2415">
        <f>_xlfn.XLOOKUP(J2415,macros!Y:Y,macros!Q:Q)</f>
        <v>0</v>
      </c>
      <c r="J2415" s="636" t="s">
        <v>589</v>
      </c>
      <c r="K2415">
        <v>10134</v>
      </c>
    </row>
    <row r="2416" spans="1:11">
      <c r="A2416">
        <v>70005</v>
      </c>
      <c r="B2416" s="46" t="str">
        <f t="shared" si="74"/>
        <v>BP.VM.00093-10134</v>
      </c>
      <c r="C2416">
        <f t="shared" si="73"/>
        <v>0</v>
      </c>
      <c r="D2416">
        <v>70005</v>
      </c>
      <c r="E2416">
        <f>_xlfn.XLOOKUP(J2416,macros!Y:Y,macros!R:R)</f>
        <v>364.5</v>
      </c>
      <c r="H2416">
        <f>_xlfn.XLOOKUP(J2416,macros!Y:Y,macros!Q:Q)</f>
        <v>0</v>
      </c>
      <c r="J2416" s="636" t="s">
        <v>590</v>
      </c>
      <c r="K2416">
        <v>10134</v>
      </c>
    </row>
    <row r="2417" spans="1:11">
      <c r="A2417">
        <v>70005</v>
      </c>
      <c r="B2417" s="46" t="str">
        <f t="shared" si="74"/>
        <v>BP.VM.00094-10134</v>
      </c>
      <c r="C2417">
        <f t="shared" si="73"/>
        <v>0</v>
      </c>
      <c r="D2417">
        <v>70005</v>
      </c>
      <c r="E2417">
        <f>_xlfn.XLOOKUP(J2417,macros!Y:Y,macros!R:R)</f>
        <v>296.25</v>
      </c>
      <c r="H2417">
        <f>_xlfn.XLOOKUP(J2417,macros!Y:Y,macros!Q:Q)</f>
        <v>0</v>
      </c>
      <c r="J2417" s="636" t="s">
        <v>591</v>
      </c>
      <c r="K2417">
        <v>10134</v>
      </c>
    </row>
    <row r="2418" spans="1:11">
      <c r="A2418">
        <v>70005</v>
      </c>
      <c r="B2418" s="46" t="str">
        <f t="shared" si="74"/>
        <v>BP.VM.00095-10134</v>
      </c>
      <c r="C2418">
        <f t="shared" si="73"/>
        <v>0</v>
      </c>
      <c r="D2418">
        <v>70005</v>
      </c>
      <c r="E2418">
        <f>_xlfn.XLOOKUP(J2418,macros!Y:Y,macros!R:R)</f>
        <v>262.5</v>
      </c>
      <c r="H2418">
        <f>_xlfn.XLOOKUP(J2418,macros!Y:Y,macros!Q:Q)</f>
        <v>0</v>
      </c>
      <c r="J2418" s="636" t="s">
        <v>592</v>
      </c>
      <c r="K2418">
        <v>10134</v>
      </c>
    </row>
    <row r="2419" spans="1:11">
      <c r="A2419">
        <v>70005</v>
      </c>
      <c r="B2419" s="46" t="str">
        <f t="shared" si="74"/>
        <v>BP.VM.00096-10134</v>
      </c>
      <c r="C2419">
        <f t="shared" si="73"/>
        <v>0</v>
      </c>
      <c r="D2419">
        <v>70005</v>
      </c>
      <c r="E2419">
        <f>_xlfn.XLOOKUP(J2419,macros!Y:Y,macros!R:R)</f>
        <v>364.5</v>
      </c>
      <c r="H2419">
        <f>_xlfn.XLOOKUP(J2419,macros!Y:Y,macros!Q:Q)</f>
        <v>0</v>
      </c>
      <c r="J2419" s="636" t="s">
        <v>593</v>
      </c>
      <c r="K2419">
        <v>10134</v>
      </c>
    </row>
    <row r="2420" spans="1:11">
      <c r="A2420">
        <v>70005</v>
      </c>
      <c r="B2420" s="46" t="str">
        <f t="shared" si="74"/>
        <v>BP.VM.00097-10134</v>
      </c>
      <c r="C2420">
        <f t="shared" si="73"/>
        <v>0</v>
      </c>
      <c r="D2420">
        <v>70005</v>
      </c>
      <c r="E2420">
        <f>_xlfn.XLOOKUP(J2420,macros!Y:Y,macros!R:R)</f>
        <v>212.25</v>
      </c>
      <c r="H2420">
        <f>_xlfn.XLOOKUP(J2420,macros!Y:Y,macros!Q:Q)</f>
        <v>0</v>
      </c>
      <c r="J2420" s="636" t="s">
        <v>594</v>
      </c>
      <c r="K2420">
        <v>10134</v>
      </c>
    </row>
    <row r="2421" spans="1:11">
      <c r="A2421">
        <v>70005</v>
      </c>
      <c r="B2421" s="46" t="str">
        <f t="shared" si="74"/>
        <v>BP.VM.00098-10134</v>
      </c>
      <c r="C2421">
        <f t="shared" si="73"/>
        <v>0</v>
      </c>
      <c r="D2421">
        <v>70005</v>
      </c>
      <c r="E2421">
        <f>_xlfn.XLOOKUP(J2421,macros!Y:Y,macros!R:R)</f>
        <v>385.5</v>
      </c>
      <c r="H2421">
        <f>_xlfn.XLOOKUP(J2421,macros!Y:Y,macros!Q:Q)</f>
        <v>0</v>
      </c>
      <c r="J2421" s="636" t="s">
        <v>595</v>
      </c>
      <c r="K2421">
        <v>10134</v>
      </c>
    </row>
    <row r="2422" spans="1:11">
      <c r="A2422">
        <v>70005</v>
      </c>
      <c r="B2422" s="46" t="str">
        <f t="shared" si="74"/>
        <v>BP.VM.00099-10134</v>
      </c>
      <c r="C2422">
        <f t="shared" si="73"/>
        <v>0</v>
      </c>
      <c r="D2422">
        <v>70005</v>
      </c>
      <c r="E2422">
        <f>_xlfn.XLOOKUP(J2422,macros!Y:Y,macros!R:R)</f>
        <v>280.5</v>
      </c>
      <c r="H2422">
        <f>_xlfn.XLOOKUP(J2422,macros!Y:Y,macros!Q:Q)</f>
        <v>0</v>
      </c>
      <c r="J2422" s="636" t="s">
        <v>596</v>
      </c>
      <c r="K2422">
        <v>10134</v>
      </c>
    </row>
    <row r="2423" spans="1:11">
      <c r="A2423">
        <v>70005</v>
      </c>
      <c r="B2423" s="46" t="str">
        <f t="shared" si="74"/>
        <v>BP.VM.00100-10134</v>
      </c>
      <c r="C2423">
        <f t="shared" si="73"/>
        <v>0</v>
      </c>
      <c r="D2423">
        <v>70005</v>
      </c>
      <c r="E2423">
        <f>_xlfn.XLOOKUP(J2423,macros!Y:Y,macros!R:R)</f>
        <v>322.5</v>
      </c>
      <c r="H2423">
        <f>_xlfn.XLOOKUP(J2423,macros!Y:Y,macros!Q:Q)</f>
        <v>0</v>
      </c>
      <c r="J2423" s="636" t="s">
        <v>597</v>
      </c>
      <c r="K2423">
        <v>10134</v>
      </c>
    </row>
    <row r="2424" spans="1:11">
      <c r="A2424">
        <v>70005</v>
      </c>
      <c r="B2424" s="46" t="str">
        <f t="shared" si="74"/>
        <v>BP.VM.00101-10134</v>
      </c>
      <c r="C2424">
        <f t="shared" si="73"/>
        <v>0</v>
      </c>
      <c r="D2424">
        <v>70005</v>
      </c>
      <c r="E2424">
        <f>_xlfn.XLOOKUP(J2424,macros!Y:Y,macros!R:R)</f>
        <v>315</v>
      </c>
      <c r="H2424">
        <f>_xlfn.XLOOKUP(J2424,macros!Y:Y,macros!Q:Q)</f>
        <v>0</v>
      </c>
      <c r="J2424" s="636" t="s">
        <v>598</v>
      </c>
      <c r="K2424">
        <v>10134</v>
      </c>
    </row>
    <row r="2425" spans="1:11">
      <c r="A2425">
        <v>70005</v>
      </c>
      <c r="B2425" s="46" t="str">
        <f t="shared" si="74"/>
        <v>BP.VM.00102-10134</v>
      </c>
      <c r="C2425">
        <f t="shared" si="73"/>
        <v>0</v>
      </c>
      <c r="D2425">
        <v>70005</v>
      </c>
      <c r="E2425">
        <f>_xlfn.XLOOKUP(J2425,macros!Y:Y,macros!R:R)</f>
        <v>229</v>
      </c>
      <c r="H2425">
        <f>_xlfn.XLOOKUP(J2425,macros!Y:Y,macros!Q:Q)</f>
        <v>0</v>
      </c>
      <c r="J2425" s="636" t="s">
        <v>599</v>
      </c>
      <c r="K2425">
        <v>10134</v>
      </c>
    </row>
    <row r="2426" spans="1:11">
      <c r="A2426">
        <v>70005</v>
      </c>
      <c r="B2426" s="46" t="str">
        <f t="shared" si="74"/>
        <v>BP.VM.00103-10134</v>
      </c>
      <c r="C2426">
        <f t="shared" si="73"/>
        <v>0</v>
      </c>
      <c r="D2426">
        <v>70005</v>
      </c>
      <c r="E2426">
        <f>_xlfn.XLOOKUP(J2426,macros!Y:Y,macros!R:R)</f>
        <v>204.75</v>
      </c>
      <c r="H2426">
        <f>_xlfn.XLOOKUP(J2426,macros!Y:Y,macros!Q:Q)</f>
        <v>0</v>
      </c>
      <c r="J2426" s="636" t="s">
        <v>600</v>
      </c>
      <c r="K2426">
        <v>10134</v>
      </c>
    </row>
    <row r="2427" spans="1:11">
      <c r="A2427">
        <v>70005</v>
      </c>
      <c r="B2427" s="46" t="str">
        <f t="shared" si="74"/>
        <v>BP.VM.00104-10134</v>
      </c>
      <c r="C2427">
        <f t="shared" si="73"/>
        <v>0</v>
      </c>
      <c r="D2427">
        <v>70005</v>
      </c>
      <c r="E2427">
        <f>_xlfn.XLOOKUP(J2427,macros!Y:Y,macros!R:R)</f>
        <v>194.25</v>
      </c>
      <c r="H2427">
        <f>_xlfn.XLOOKUP(J2427,macros!Y:Y,macros!Q:Q)</f>
        <v>0</v>
      </c>
      <c r="J2427" s="636" t="s">
        <v>601</v>
      </c>
      <c r="K2427">
        <v>10134</v>
      </c>
    </row>
    <row r="2428" spans="1:11">
      <c r="A2428">
        <v>70005</v>
      </c>
      <c r="B2428" s="46" t="str">
        <f t="shared" si="74"/>
        <v>BP.VM.00105-10134</v>
      </c>
      <c r="C2428">
        <f t="shared" si="73"/>
        <v>0</v>
      </c>
      <c r="D2428">
        <v>70005</v>
      </c>
      <c r="E2428">
        <f>_xlfn.XLOOKUP(J2428,macros!Y:Y,macros!R:R)</f>
        <v>386.5</v>
      </c>
      <c r="H2428">
        <f>_xlfn.XLOOKUP(J2428,macros!Y:Y,macros!Q:Q)</f>
        <v>0</v>
      </c>
      <c r="J2428" s="636" t="s">
        <v>602</v>
      </c>
      <c r="K2428">
        <v>10134</v>
      </c>
    </row>
    <row r="2429" spans="1:11">
      <c r="A2429">
        <v>70005</v>
      </c>
      <c r="B2429" s="46" t="str">
        <f t="shared" si="74"/>
        <v>BP.VM.00106-10134</v>
      </c>
      <c r="C2429">
        <f t="shared" si="73"/>
        <v>0</v>
      </c>
      <c r="D2429">
        <v>70005</v>
      </c>
      <c r="E2429">
        <f>_xlfn.XLOOKUP(J2429,macros!Y:Y,macros!R:R)</f>
        <v>323.5</v>
      </c>
      <c r="H2429">
        <f>_xlfn.XLOOKUP(J2429,macros!Y:Y,macros!Q:Q)</f>
        <v>0</v>
      </c>
      <c r="J2429" s="636" t="s">
        <v>603</v>
      </c>
      <c r="K2429">
        <v>10134</v>
      </c>
    </row>
    <row r="2430" spans="1:11">
      <c r="A2430">
        <v>70005</v>
      </c>
      <c r="B2430" s="46" t="str">
        <f t="shared" si="74"/>
        <v>BP.VM.00107-10134</v>
      </c>
      <c r="C2430">
        <f t="shared" si="73"/>
        <v>0</v>
      </c>
      <c r="D2430">
        <v>70005</v>
      </c>
      <c r="E2430">
        <f>_xlfn.XLOOKUP(J2430,macros!Y:Y,macros!R:R)</f>
        <v>329.75</v>
      </c>
      <c r="H2430">
        <f>_xlfn.XLOOKUP(J2430,macros!Y:Y,macros!Q:Q)</f>
        <v>0</v>
      </c>
      <c r="J2430" s="636" t="s">
        <v>604</v>
      </c>
      <c r="K2430">
        <v>10134</v>
      </c>
    </row>
    <row r="2431" spans="1:11">
      <c r="A2431">
        <v>70005</v>
      </c>
      <c r="B2431" s="46" t="str">
        <f t="shared" si="74"/>
        <v>BP.VM.00108-10134</v>
      </c>
      <c r="C2431">
        <f t="shared" si="73"/>
        <v>0</v>
      </c>
      <c r="D2431">
        <v>70005</v>
      </c>
      <c r="E2431">
        <f>_xlfn.XLOOKUP(J2431,macros!Y:Y,macros!R:R)</f>
        <v>298.25</v>
      </c>
      <c r="H2431">
        <f>_xlfn.XLOOKUP(J2431,macros!Y:Y,macros!Q:Q)</f>
        <v>0</v>
      </c>
      <c r="J2431" s="636" t="s">
        <v>605</v>
      </c>
      <c r="K2431">
        <v>10134</v>
      </c>
    </row>
    <row r="2432" spans="1:11">
      <c r="A2432">
        <v>70005</v>
      </c>
      <c r="B2432" s="46" t="str">
        <f t="shared" si="74"/>
        <v>BP.VM.00110-10134</v>
      </c>
      <c r="C2432">
        <f t="shared" si="73"/>
        <v>0</v>
      </c>
      <c r="D2432">
        <v>70005</v>
      </c>
      <c r="E2432">
        <f>_xlfn.XLOOKUP(J2432,macros!Y:Y,macros!R:R)</f>
        <v>266.75</v>
      </c>
      <c r="H2432">
        <f>_xlfn.XLOOKUP(J2432,macros!Y:Y,macros!Q:Q)</f>
        <v>0</v>
      </c>
      <c r="J2432" s="636" t="s">
        <v>606</v>
      </c>
      <c r="K2432">
        <v>10134</v>
      </c>
    </row>
    <row r="2433" spans="1:11">
      <c r="A2433">
        <v>70005</v>
      </c>
      <c r="B2433" s="46" t="str">
        <f t="shared" si="74"/>
        <v>BP.VM.00111-10134</v>
      </c>
      <c r="C2433">
        <f t="shared" si="73"/>
        <v>0</v>
      </c>
      <c r="D2433">
        <v>70005</v>
      </c>
      <c r="E2433">
        <f>_xlfn.XLOOKUP(J2433,macros!Y:Y,macros!R:R)</f>
        <v>206</v>
      </c>
      <c r="H2433">
        <f>_xlfn.XLOOKUP(J2433,macros!Y:Y,macros!Q:Q)</f>
        <v>0</v>
      </c>
      <c r="J2433" s="636" t="s">
        <v>607</v>
      </c>
      <c r="K2433">
        <v>10134</v>
      </c>
    </row>
    <row r="2434" spans="1:11">
      <c r="A2434">
        <v>70005</v>
      </c>
      <c r="B2434" s="46" t="str">
        <f t="shared" si="74"/>
        <v>BP.VM.00112-10134</v>
      </c>
      <c r="C2434">
        <f t="shared" ref="C2434:C2497" si="75">SUM(G2434:H2434)</f>
        <v>0</v>
      </c>
      <c r="D2434">
        <v>70005</v>
      </c>
      <c r="E2434">
        <f>_xlfn.XLOOKUP(J2434,macros!Y:Y,macros!R:R)</f>
        <v>193.25</v>
      </c>
      <c r="H2434">
        <f>_xlfn.XLOOKUP(J2434,macros!Y:Y,macros!Q:Q)</f>
        <v>0</v>
      </c>
      <c r="J2434" s="636" t="s">
        <v>608</v>
      </c>
      <c r="K2434">
        <v>10134</v>
      </c>
    </row>
    <row r="2435" spans="1:11">
      <c r="A2435">
        <v>70005</v>
      </c>
      <c r="B2435" s="46" t="str">
        <f t="shared" si="74"/>
        <v>BP.VM.00113-10134</v>
      </c>
      <c r="C2435">
        <f t="shared" si="75"/>
        <v>0</v>
      </c>
      <c r="D2435">
        <v>70005</v>
      </c>
      <c r="E2435">
        <f>_xlfn.XLOOKUP(J2435,macros!Y:Y,macros!R:R)</f>
        <v>202.75</v>
      </c>
      <c r="H2435">
        <f>_xlfn.XLOOKUP(J2435,macros!Y:Y,macros!Q:Q)</f>
        <v>0</v>
      </c>
      <c r="J2435" s="636" t="s">
        <v>609</v>
      </c>
      <c r="K2435">
        <v>10134</v>
      </c>
    </row>
    <row r="2436" spans="1:11">
      <c r="A2436">
        <v>70005</v>
      </c>
      <c r="B2436" s="46" t="str">
        <f t="shared" si="74"/>
        <v>BP.VM.00114-10134</v>
      </c>
      <c r="C2436">
        <f t="shared" si="75"/>
        <v>0</v>
      </c>
      <c r="D2436">
        <v>70005</v>
      </c>
      <c r="E2436">
        <f>_xlfn.XLOOKUP(J2436,macros!Y:Y,macros!R:R)</f>
        <v>196.5</v>
      </c>
      <c r="H2436">
        <f>_xlfn.XLOOKUP(J2436,macros!Y:Y,macros!Q:Q)</f>
        <v>0</v>
      </c>
      <c r="J2436" s="636" t="s">
        <v>610</v>
      </c>
      <c r="K2436">
        <v>10134</v>
      </c>
    </row>
    <row r="2437" spans="1:11">
      <c r="A2437">
        <v>70005</v>
      </c>
      <c r="B2437" s="46" t="str">
        <f t="shared" si="74"/>
        <v>BP.VM.00115-10134</v>
      </c>
      <c r="C2437">
        <f t="shared" si="75"/>
        <v>0</v>
      </c>
      <c r="D2437">
        <v>70005</v>
      </c>
      <c r="E2437">
        <f>_xlfn.XLOOKUP(J2437,macros!Y:Y,macros!R:R)</f>
        <v>185</v>
      </c>
      <c r="H2437">
        <f>_xlfn.XLOOKUP(J2437,macros!Y:Y,macros!Q:Q)</f>
        <v>0</v>
      </c>
      <c r="J2437" s="636" t="s">
        <v>611</v>
      </c>
      <c r="K2437">
        <v>10134</v>
      </c>
    </row>
    <row r="2438" spans="1:11">
      <c r="A2438">
        <v>70005</v>
      </c>
      <c r="B2438" s="46" t="str">
        <f t="shared" si="74"/>
        <v>BP.VM.00116-10134</v>
      </c>
      <c r="C2438">
        <f t="shared" si="75"/>
        <v>0</v>
      </c>
      <c r="D2438">
        <v>70005</v>
      </c>
      <c r="E2438">
        <f>_xlfn.XLOOKUP(J2438,macros!Y:Y,macros!R:R)</f>
        <v>189</v>
      </c>
      <c r="H2438">
        <f>_xlfn.XLOOKUP(J2438,macros!Y:Y,macros!Q:Q)</f>
        <v>0</v>
      </c>
      <c r="J2438" s="636" t="s">
        <v>612</v>
      </c>
      <c r="K2438">
        <v>10134</v>
      </c>
    </row>
    <row r="2439" spans="1:11">
      <c r="A2439">
        <v>70005</v>
      </c>
      <c r="B2439" s="46" t="str">
        <f t="shared" si="74"/>
        <v>BP.VM.00117-10134</v>
      </c>
      <c r="C2439">
        <f t="shared" si="75"/>
        <v>0</v>
      </c>
      <c r="D2439">
        <v>70005</v>
      </c>
      <c r="E2439">
        <f>_xlfn.XLOOKUP(J2439,macros!Y:Y,macros!R:R)</f>
        <v>160.75</v>
      </c>
      <c r="H2439">
        <f>_xlfn.XLOOKUP(J2439,macros!Y:Y,macros!Q:Q)</f>
        <v>0</v>
      </c>
      <c r="J2439" s="636" t="s">
        <v>613</v>
      </c>
      <c r="K2439">
        <v>10134</v>
      </c>
    </row>
    <row r="2440" spans="1:11">
      <c r="A2440">
        <v>70005</v>
      </c>
      <c r="B2440" s="46" t="str">
        <f t="shared" si="74"/>
        <v>BP.VM.00118-10134</v>
      </c>
      <c r="C2440">
        <f t="shared" si="75"/>
        <v>0</v>
      </c>
      <c r="D2440">
        <v>70005</v>
      </c>
      <c r="E2440">
        <f>_xlfn.XLOOKUP(J2440,macros!Y:Y,macros!R:R)</f>
        <v>147</v>
      </c>
      <c r="H2440">
        <f>_xlfn.XLOOKUP(J2440,macros!Y:Y,macros!Q:Q)</f>
        <v>0</v>
      </c>
      <c r="J2440" s="636" t="s">
        <v>614</v>
      </c>
      <c r="K2440">
        <v>10134</v>
      </c>
    </row>
    <row r="2441" spans="1:11">
      <c r="A2441">
        <v>70005</v>
      </c>
      <c r="B2441" s="46" t="str">
        <f t="shared" si="74"/>
        <v>BP.VM.00119-10134</v>
      </c>
      <c r="C2441">
        <f t="shared" si="75"/>
        <v>0</v>
      </c>
      <c r="D2441">
        <v>70005</v>
      </c>
      <c r="E2441">
        <f>_xlfn.XLOOKUP(J2441,macros!Y:Y,macros!R:R)</f>
        <v>149.25</v>
      </c>
      <c r="H2441">
        <f>_xlfn.XLOOKUP(J2441,macros!Y:Y,macros!Q:Q)</f>
        <v>0</v>
      </c>
      <c r="J2441" s="636" t="s">
        <v>615</v>
      </c>
      <c r="K2441">
        <v>10134</v>
      </c>
    </row>
    <row r="2442" spans="1:11">
      <c r="A2442">
        <v>70005</v>
      </c>
      <c r="B2442" s="46" t="str">
        <f t="shared" si="74"/>
        <v>BP.VM.00120-10134</v>
      </c>
      <c r="C2442">
        <f t="shared" si="75"/>
        <v>0</v>
      </c>
      <c r="D2442">
        <v>70005</v>
      </c>
      <c r="E2442">
        <f>_xlfn.XLOOKUP(J2442,macros!Y:Y,macros!R:R)</f>
        <v>207</v>
      </c>
      <c r="H2442">
        <f>_xlfn.XLOOKUP(J2442,macros!Y:Y,macros!Q:Q)</f>
        <v>0</v>
      </c>
      <c r="J2442" s="636" t="s">
        <v>616</v>
      </c>
      <c r="K2442">
        <v>10134</v>
      </c>
    </row>
    <row r="2443" spans="1:11">
      <c r="A2443">
        <v>70005</v>
      </c>
      <c r="B2443" s="46" t="str">
        <f t="shared" si="74"/>
        <v>BP.VM.00122-10134</v>
      </c>
      <c r="C2443">
        <f t="shared" si="75"/>
        <v>0</v>
      </c>
      <c r="D2443">
        <v>70005</v>
      </c>
      <c r="E2443">
        <f>_xlfn.XLOOKUP(J2443,macros!Y:Y,macros!R:R)</f>
        <v>214.25</v>
      </c>
      <c r="H2443">
        <f>_xlfn.XLOOKUP(J2443,macros!Y:Y,macros!Q:Q)</f>
        <v>0</v>
      </c>
      <c r="J2443" s="636" t="s">
        <v>617</v>
      </c>
      <c r="K2443">
        <v>10134</v>
      </c>
    </row>
    <row r="2444" spans="1:11">
      <c r="A2444">
        <v>70005</v>
      </c>
      <c r="B2444" s="46" t="str">
        <f t="shared" ref="B2444:B2550" si="76">J2444&amp;"-"&amp;K2444</f>
        <v>BP.GR.00033-10084</v>
      </c>
      <c r="C2444">
        <f t="shared" si="75"/>
        <v>0</v>
      </c>
      <c r="D2444">
        <v>70005</v>
      </c>
      <c r="E2444">
        <f>_xlfn.XLOOKUP(J2444,'pu holds'!Y:Y,'pu holds'!D:D)</f>
        <v>149</v>
      </c>
      <c r="H2444">
        <f>_xlfn.XLOOKUP(J2444,'pu holds'!Y:Y,'pu holds'!G:G)</f>
        <v>0</v>
      </c>
      <c r="J2444" s="636" t="s">
        <v>805</v>
      </c>
      <c r="K2444">
        <v>10084</v>
      </c>
    </row>
    <row r="2445" spans="1:11">
      <c r="A2445">
        <v>70005</v>
      </c>
      <c r="B2445" s="46" t="str">
        <f t="shared" si="76"/>
        <v>BP.GR.00032-10084</v>
      </c>
      <c r="C2445">
        <f t="shared" si="75"/>
        <v>0</v>
      </c>
      <c r="D2445">
        <v>70005</v>
      </c>
      <c r="E2445">
        <f>_xlfn.XLOOKUP(J2445,'pu holds'!Y:Y,'pu holds'!D:D)</f>
        <v>126</v>
      </c>
      <c r="H2445">
        <f>_xlfn.XLOOKUP(J2445,'pu holds'!Y:Y,'pu holds'!G:G)</f>
        <v>0</v>
      </c>
      <c r="J2445" s="636" t="s">
        <v>807</v>
      </c>
      <c r="K2445">
        <v>10084</v>
      </c>
    </row>
    <row r="2446" spans="1:11">
      <c r="A2446">
        <v>70005</v>
      </c>
      <c r="B2446" s="46" t="str">
        <f t="shared" si="76"/>
        <v>BP.GR.00031-10084</v>
      </c>
      <c r="C2446">
        <f t="shared" si="75"/>
        <v>0</v>
      </c>
      <c r="D2446">
        <v>70005</v>
      </c>
      <c r="E2446">
        <f>_xlfn.XLOOKUP(J2446,'pu holds'!Y:Y,'pu holds'!D:D)</f>
        <v>148</v>
      </c>
      <c r="H2446">
        <f>_xlfn.XLOOKUP(J2446,'pu holds'!Y:Y,'pu holds'!G:G)</f>
        <v>0</v>
      </c>
      <c r="J2446" s="636" t="s">
        <v>809</v>
      </c>
      <c r="K2446">
        <v>10084</v>
      </c>
    </row>
    <row r="2447" spans="1:11">
      <c r="A2447">
        <v>70005</v>
      </c>
      <c r="B2447" s="46" t="str">
        <f t="shared" si="76"/>
        <v>BP.GR.00035-10084</v>
      </c>
      <c r="C2447">
        <f t="shared" si="75"/>
        <v>0</v>
      </c>
      <c r="D2447">
        <v>70005</v>
      </c>
      <c r="E2447">
        <f>_xlfn.XLOOKUP(J2447,'pu holds'!Y:Y,'pu holds'!D:D)</f>
        <v>208</v>
      </c>
      <c r="H2447">
        <f>_xlfn.XLOOKUP(J2447,'pu holds'!Y:Y,'pu holds'!G:G)</f>
        <v>0</v>
      </c>
      <c r="J2447" s="636" t="s">
        <v>813</v>
      </c>
      <c r="K2447">
        <v>10084</v>
      </c>
    </row>
    <row r="2448" spans="1:11">
      <c r="A2448">
        <v>70005</v>
      </c>
      <c r="B2448" s="46" t="str">
        <f t="shared" si="76"/>
        <v>BP.GR.00034-10084</v>
      </c>
      <c r="C2448">
        <f t="shared" si="75"/>
        <v>0</v>
      </c>
      <c r="D2448">
        <v>70005</v>
      </c>
      <c r="E2448">
        <f>_xlfn.XLOOKUP(J2448,'pu holds'!Y:Y,'pu holds'!D:D)</f>
        <v>127</v>
      </c>
      <c r="H2448">
        <f>_xlfn.XLOOKUP(J2448,'pu holds'!Y:Y,'pu holds'!G:G)</f>
        <v>0</v>
      </c>
      <c r="J2448" s="636" t="s">
        <v>815</v>
      </c>
      <c r="K2448">
        <v>10084</v>
      </c>
    </row>
    <row r="2449" spans="1:11">
      <c r="A2449">
        <v>70005</v>
      </c>
      <c r="B2449" s="46" t="str">
        <f t="shared" si="76"/>
        <v>BP.GR.00020-10084</v>
      </c>
      <c r="C2449">
        <f t="shared" si="75"/>
        <v>0</v>
      </c>
      <c r="D2449">
        <v>70005</v>
      </c>
      <c r="E2449">
        <f>_xlfn.XLOOKUP(J2449,'pu holds'!Y:Y,'pu holds'!D:D)</f>
        <v>248</v>
      </c>
      <c r="H2449">
        <f>_xlfn.XLOOKUP(J2449,'pu holds'!Y:Y,'pu holds'!G:G)</f>
        <v>0</v>
      </c>
      <c r="J2449" s="636" t="s">
        <v>835</v>
      </c>
      <c r="K2449">
        <v>10084</v>
      </c>
    </row>
    <row r="2450" spans="1:11">
      <c r="A2450">
        <v>70005</v>
      </c>
      <c r="B2450" s="46" t="str">
        <f t="shared" si="76"/>
        <v>BP.GR.00025-10084</v>
      </c>
      <c r="C2450">
        <f t="shared" si="75"/>
        <v>0</v>
      </c>
      <c r="D2450">
        <v>70005</v>
      </c>
      <c r="E2450">
        <f>_xlfn.XLOOKUP(J2450,'pu holds'!Y:Y,'pu holds'!D:D)</f>
        <v>143</v>
      </c>
      <c r="H2450">
        <f>_xlfn.XLOOKUP(J2450,'pu holds'!Y:Y,'pu holds'!G:G)</f>
        <v>0</v>
      </c>
      <c r="J2450" s="636" t="s">
        <v>839</v>
      </c>
      <c r="K2450">
        <v>10084</v>
      </c>
    </row>
    <row r="2451" spans="1:11">
      <c r="A2451">
        <v>70005</v>
      </c>
      <c r="B2451" s="46" t="str">
        <f t="shared" si="76"/>
        <v>BP.GR.00023-10084</v>
      </c>
      <c r="C2451">
        <f t="shared" si="75"/>
        <v>0</v>
      </c>
      <c r="D2451">
        <v>70005</v>
      </c>
      <c r="E2451">
        <f>_xlfn.XLOOKUP(J2451,'pu holds'!Y:Y,'pu holds'!D:D)</f>
        <v>166</v>
      </c>
      <c r="H2451">
        <f>_xlfn.XLOOKUP(J2451,'pu holds'!Y:Y,'pu holds'!G:G)</f>
        <v>0</v>
      </c>
      <c r="J2451" s="636" t="s">
        <v>841</v>
      </c>
      <c r="K2451">
        <v>10084</v>
      </c>
    </row>
    <row r="2452" spans="1:11">
      <c r="A2452">
        <v>70005</v>
      </c>
      <c r="B2452" s="46" t="str">
        <f t="shared" si="76"/>
        <v>BP.GR.00026-10084</v>
      </c>
      <c r="C2452">
        <f t="shared" si="75"/>
        <v>0</v>
      </c>
      <c r="D2452">
        <v>70005</v>
      </c>
      <c r="E2452">
        <f>_xlfn.XLOOKUP(J2452,'pu holds'!Y:Y,'pu holds'!D:D)</f>
        <v>270</v>
      </c>
      <c r="H2452">
        <f>_xlfn.XLOOKUP(J2452,'pu holds'!Y:Y,'pu holds'!G:G)</f>
        <v>0</v>
      </c>
      <c r="J2452" s="636" t="s">
        <v>843</v>
      </c>
      <c r="K2452">
        <v>10084</v>
      </c>
    </row>
    <row r="2453" spans="1:11">
      <c r="A2453">
        <v>70005</v>
      </c>
      <c r="B2453" s="46" t="str">
        <f t="shared" si="76"/>
        <v>BP.GR.00024-10084</v>
      </c>
      <c r="C2453">
        <f t="shared" si="75"/>
        <v>0</v>
      </c>
      <c r="D2453">
        <v>70005</v>
      </c>
      <c r="E2453">
        <f>_xlfn.XLOOKUP(J2453,'pu holds'!Y:Y,'pu holds'!D:D)</f>
        <v>166</v>
      </c>
      <c r="H2453">
        <f>_xlfn.XLOOKUP(J2453,'pu holds'!Y:Y,'pu holds'!G:G)</f>
        <v>0</v>
      </c>
      <c r="J2453" s="636" t="s">
        <v>851</v>
      </c>
      <c r="K2453">
        <v>10084</v>
      </c>
    </row>
    <row r="2454" spans="1:11">
      <c r="A2454">
        <v>70005</v>
      </c>
      <c r="B2454" s="46" t="str">
        <f t="shared" si="76"/>
        <v>BP.GR.00028-10084</v>
      </c>
      <c r="C2454">
        <f t="shared" si="75"/>
        <v>0</v>
      </c>
      <c r="D2454">
        <v>70005</v>
      </c>
      <c r="E2454">
        <f>_xlfn.XLOOKUP(J2454,'pu holds'!Y:Y,'pu holds'!D:D)</f>
        <v>244</v>
      </c>
      <c r="H2454">
        <f>_xlfn.XLOOKUP(J2454,'pu holds'!Y:Y,'pu holds'!G:G)</f>
        <v>0</v>
      </c>
      <c r="J2454" s="636" t="s">
        <v>853</v>
      </c>
      <c r="K2454">
        <v>10084</v>
      </c>
    </row>
    <row r="2455" spans="1:11">
      <c r="A2455">
        <v>70005</v>
      </c>
      <c r="B2455" s="46" t="str">
        <f t="shared" si="76"/>
        <v>BP.GR.00027-10084</v>
      </c>
      <c r="C2455">
        <f t="shared" si="75"/>
        <v>0</v>
      </c>
      <c r="D2455">
        <v>70005</v>
      </c>
      <c r="E2455">
        <f>_xlfn.XLOOKUP(J2455,'pu holds'!Y:Y,'pu holds'!D:D)</f>
        <v>166</v>
      </c>
      <c r="H2455">
        <f>_xlfn.XLOOKUP(J2455,'pu holds'!Y:Y,'pu holds'!G:G)</f>
        <v>0</v>
      </c>
      <c r="J2455" s="636" t="s">
        <v>855</v>
      </c>
      <c r="K2455">
        <v>10084</v>
      </c>
    </row>
    <row r="2456" spans="1:11">
      <c r="A2456">
        <v>70005</v>
      </c>
      <c r="B2456" s="46" t="str">
        <f t="shared" si="76"/>
        <v>BP.GR.00029-10084</v>
      </c>
      <c r="C2456">
        <f t="shared" si="75"/>
        <v>0</v>
      </c>
      <c r="D2456">
        <v>70005</v>
      </c>
      <c r="E2456">
        <f>_xlfn.XLOOKUP(J2456,'pu holds'!Y:Y,'pu holds'!D:D)</f>
        <v>97</v>
      </c>
      <c r="H2456">
        <f>_xlfn.XLOOKUP(J2456,'pu holds'!Y:Y,'pu holds'!G:G)</f>
        <v>0</v>
      </c>
      <c r="J2456" s="636" t="s">
        <v>857</v>
      </c>
      <c r="K2456">
        <v>10084</v>
      </c>
    </row>
    <row r="2457" spans="1:11">
      <c r="A2457">
        <v>70005</v>
      </c>
      <c r="B2457" s="46" t="str">
        <f t="shared" si="76"/>
        <v>BP.GR.00021-10084</v>
      </c>
      <c r="C2457">
        <f t="shared" si="75"/>
        <v>0</v>
      </c>
      <c r="D2457">
        <v>70005</v>
      </c>
      <c r="E2457">
        <f>_xlfn.XLOOKUP(J2457,'pu holds'!Y:Y,'pu holds'!D:D)</f>
        <v>161</v>
      </c>
      <c r="H2457">
        <f>_xlfn.XLOOKUP(J2457,'pu holds'!Y:Y,'pu holds'!G:G)</f>
        <v>0</v>
      </c>
      <c r="J2457" s="636" t="s">
        <v>865</v>
      </c>
      <c r="K2457">
        <v>10084</v>
      </c>
    </row>
    <row r="2458" spans="1:11">
      <c r="A2458">
        <v>70005</v>
      </c>
      <c r="B2458" s="46" t="str">
        <f t="shared" si="76"/>
        <v>BP.GR.00022-10084</v>
      </c>
      <c r="C2458">
        <f t="shared" si="75"/>
        <v>0</v>
      </c>
      <c r="D2458">
        <v>70005</v>
      </c>
      <c r="E2458">
        <f>_xlfn.XLOOKUP(J2458,'pu holds'!Y:Y,'pu holds'!D:D)</f>
        <v>206</v>
      </c>
      <c r="H2458">
        <f>_xlfn.XLOOKUP(J2458,'pu holds'!Y:Y,'pu holds'!G:G)</f>
        <v>0</v>
      </c>
      <c r="J2458" s="636" t="s">
        <v>867</v>
      </c>
      <c r="K2458">
        <v>10084</v>
      </c>
    </row>
    <row r="2459" spans="1:11">
      <c r="A2459">
        <v>70005</v>
      </c>
      <c r="B2459" s="46" t="str">
        <f t="shared" si="76"/>
        <v>BP.GR.00030-10084</v>
      </c>
      <c r="C2459">
        <f t="shared" si="75"/>
        <v>0</v>
      </c>
      <c r="D2459">
        <v>70005</v>
      </c>
      <c r="E2459">
        <f>_xlfn.XLOOKUP(J2459,'pu holds'!Y:Y,'pu holds'!D:D)</f>
        <v>86</v>
      </c>
      <c r="H2459">
        <f>_xlfn.XLOOKUP(J2459,'pu holds'!Y:Y,'pu holds'!G:G)</f>
        <v>0</v>
      </c>
      <c r="J2459" s="636" t="s">
        <v>869</v>
      </c>
      <c r="K2459">
        <v>10084</v>
      </c>
    </row>
    <row r="2460" spans="1:11">
      <c r="A2460">
        <v>70005</v>
      </c>
      <c r="B2460" s="46" t="str">
        <f t="shared" si="76"/>
        <v>BP.GR.00017-10084</v>
      </c>
      <c r="C2460">
        <f t="shared" si="75"/>
        <v>0</v>
      </c>
      <c r="D2460">
        <v>70005</v>
      </c>
      <c r="E2460">
        <f>_xlfn.XLOOKUP(J2460,'pu holds'!Y:Y,'pu holds'!D:D)</f>
        <v>381</v>
      </c>
      <c r="H2460">
        <f>_xlfn.XLOOKUP(J2460,'pu holds'!Y:Y,'pu holds'!G:G)</f>
        <v>0</v>
      </c>
      <c r="J2460" s="636" t="s">
        <v>872</v>
      </c>
      <c r="K2460">
        <v>10084</v>
      </c>
    </row>
    <row r="2461" spans="1:11">
      <c r="A2461">
        <v>70005</v>
      </c>
      <c r="B2461" s="46" t="str">
        <f t="shared" si="76"/>
        <v>BP.GR.00018-10084</v>
      </c>
      <c r="C2461">
        <f t="shared" si="75"/>
        <v>0</v>
      </c>
      <c r="D2461">
        <v>70005</v>
      </c>
      <c r="E2461">
        <f>_xlfn.XLOOKUP(J2461,'pu holds'!Y:Y,'pu holds'!D:D)</f>
        <v>435</v>
      </c>
      <c r="H2461">
        <f>_xlfn.XLOOKUP(J2461,'pu holds'!Y:Y,'pu holds'!G:G)</f>
        <v>0</v>
      </c>
      <c r="J2461" s="636" t="s">
        <v>874</v>
      </c>
      <c r="K2461">
        <v>10084</v>
      </c>
    </row>
    <row r="2462" spans="1:11">
      <c r="A2462">
        <v>70005</v>
      </c>
      <c r="B2462" s="46" t="str">
        <f t="shared" si="76"/>
        <v>BP.GR.00014-10084</v>
      </c>
      <c r="C2462">
        <f t="shared" si="75"/>
        <v>0</v>
      </c>
      <c r="D2462">
        <v>70005</v>
      </c>
      <c r="E2462">
        <f>_xlfn.XLOOKUP(J2462,'pu holds'!Y:Y,'pu holds'!D:D)</f>
        <v>255</v>
      </c>
      <c r="H2462">
        <f>_xlfn.XLOOKUP(J2462,'pu holds'!Y:Y,'pu holds'!G:G)</f>
        <v>0</v>
      </c>
      <c r="J2462" s="636" t="s">
        <v>876</v>
      </c>
      <c r="K2462">
        <v>10084</v>
      </c>
    </row>
    <row r="2463" spans="1:11">
      <c r="A2463">
        <v>70005</v>
      </c>
      <c r="B2463" s="46" t="str">
        <f t="shared" si="76"/>
        <v>BP.GR.00001-10084</v>
      </c>
      <c r="C2463">
        <f t="shared" si="75"/>
        <v>0</v>
      </c>
      <c r="D2463">
        <v>70005</v>
      </c>
      <c r="E2463">
        <f>_xlfn.XLOOKUP(J2463,'pu holds'!Y:Y,'pu holds'!D:D)</f>
        <v>571</v>
      </c>
      <c r="H2463">
        <f>_xlfn.XLOOKUP(J2463,'pu holds'!Y:Y,'pu holds'!G:G)</f>
        <v>0</v>
      </c>
      <c r="J2463" s="636" t="s">
        <v>878</v>
      </c>
      <c r="K2463">
        <v>10084</v>
      </c>
    </row>
    <row r="2464" spans="1:11">
      <c r="A2464">
        <v>70005</v>
      </c>
      <c r="B2464" s="46" t="str">
        <f t="shared" si="76"/>
        <v>BP.GR.00002-10084</v>
      </c>
      <c r="C2464">
        <f t="shared" si="75"/>
        <v>0</v>
      </c>
      <c r="D2464">
        <v>70005</v>
      </c>
      <c r="E2464">
        <f>_xlfn.XLOOKUP(J2464,'pu holds'!Y:Y,'pu holds'!D:D)</f>
        <v>328</v>
      </c>
      <c r="H2464">
        <f>_xlfn.XLOOKUP(J2464,'pu holds'!Y:Y,'pu holds'!G:G)</f>
        <v>0</v>
      </c>
      <c r="J2464" s="636" t="s">
        <v>880</v>
      </c>
      <c r="K2464">
        <v>10084</v>
      </c>
    </row>
    <row r="2465" spans="1:11">
      <c r="A2465">
        <v>70005</v>
      </c>
      <c r="B2465" s="46" t="str">
        <f t="shared" si="76"/>
        <v>BP.GR.00003-10084</v>
      </c>
      <c r="C2465">
        <f t="shared" si="75"/>
        <v>0</v>
      </c>
      <c r="D2465">
        <v>70005</v>
      </c>
      <c r="E2465">
        <f>_xlfn.XLOOKUP(J2465,'pu holds'!Y:Y,'pu holds'!D:D)</f>
        <v>561</v>
      </c>
      <c r="H2465">
        <f>_xlfn.XLOOKUP(J2465,'pu holds'!Y:Y,'pu holds'!G:G)</f>
        <v>0</v>
      </c>
      <c r="J2465" s="636" t="s">
        <v>882</v>
      </c>
      <c r="K2465">
        <v>10084</v>
      </c>
    </row>
    <row r="2466" spans="1:11">
      <c r="A2466">
        <v>70005</v>
      </c>
      <c r="B2466" s="46" t="str">
        <f t="shared" si="76"/>
        <v>BP.GR.00004-10084</v>
      </c>
      <c r="C2466">
        <f t="shared" si="75"/>
        <v>0</v>
      </c>
      <c r="D2466">
        <v>70005</v>
      </c>
      <c r="E2466">
        <f>_xlfn.XLOOKUP(J2466,'pu holds'!Y:Y,'pu holds'!D:D)</f>
        <v>504</v>
      </c>
      <c r="H2466">
        <f>_xlfn.XLOOKUP(J2466,'pu holds'!Y:Y,'pu holds'!G:G)</f>
        <v>0</v>
      </c>
      <c r="J2466" s="636" t="s">
        <v>884</v>
      </c>
      <c r="K2466">
        <v>10084</v>
      </c>
    </row>
    <row r="2467" spans="1:11">
      <c r="A2467">
        <v>70005</v>
      </c>
      <c r="B2467" s="46" t="str">
        <f t="shared" si="76"/>
        <v>BP.GR.00013-10084</v>
      </c>
      <c r="C2467">
        <f t="shared" si="75"/>
        <v>0</v>
      </c>
      <c r="D2467">
        <v>70005</v>
      </c>
      <c r="E2467">
        <f>_xlfn.XLOOKUP(J2467,'pu holds'!Y:Y,'pu holds'!D:D)</f>
        <v>404</v>
      </c>
      <c r="H2467">
        <f>_xlfn.XLOOKUP(J2467,'pu holds'!Y:Y,'pu holds'!G:G)</f>
        <v>0</v>
      </c>
      <c r="J2467" s="636" t="s">
        <v>886</v>
      </c>
      <c r="K2467">
        <v>10084</v>
      </c>
    </row>
    <row r="2468" spans="1:11">
      <c r="A2468">
        <v>70005</v>
      </c>
      <c r="B2468" s="46" t="str">
        <f t="shared" si="76"/>
        <v>BP.GR.00010-10084</v>
      </c>
      <c r="C2468">
        <f t="shared" si="75"/>
        <v>0</v>
      </c>
      <c r="D2468">
        <v>70005</v>
      </c>
      <c r="E2468">
        <f>_xlfn.XLOOKUP(J2468,'pu holds'!Y:Y,'pu holds'!D:D)</f>
        <v>198</v>
      </c>
      <c r="H2468">
        <f>_xlfn.XLOOKUP(J2468,'pu holds'!Y:Y,'pu holds'!G:G)</f>
        <v>0</v>
      </c>
      <c r="J2468" s="636" t="s">
        <v>888</v>
      </c>
      <c r="K2468">
        <v>10084</v>
      </c>
    </row>
    <row r="2469" spans="1:11">
      <c r="A2469">
        <v>70005</v>
      </c>
      <c r="B2469" s="46" t="str">
        <f t="shared" si="76"/>
        <v>BP.GR.00015-10084</v>
      </c>
      <c r="C2469">
        <f t="shared" si="75"/>
        <v>0</v>
      </c>
      <c r="D2469">
        <v>70005</v>
      </c>
      <c r="E2469">
        <f>_xlfn.XLOOKUP(J2469,'pu holds'!Y:Y,'pu holds'!D:D)</f>
        <v>259</v>
      </c>
      <c r="H2469">
        <f>_xlfn.XLOOKUP(J2469,'pu holds'!Y:Y,'pu holds'!G:G)</f>
        <v>0</v>
      </c>
      <c r="J2469" s="636" t="s">
        <v>890</v>
      </c>
      <c r="K2469">
        <v>10084</v>
      </c>
    </row>
    <row r="2470" spans="1:11">
      <c r="A2470">
        <v>70005</v>
      </c>
      <c r="B2470" s="46" t="str">
        <f t="shared" si="76"/>
        <v>BP.GR.00005-10084</v>
      </c>
      <c r="C2470">
        <f t="shared" si="75"/>
        <v>0</v>
      </c>
      <c r="D2470">
        <v>70005</v>
      </c>
      <c r="E2470">
        <f>_xlfn.XLOOKUP(J2470,'pu holds'!Y:Y,'pu holds'!D:D)</f>
        <v>238</v>
      </c>
      <c r="H2470">
        <f>_xlfn.XLOOKUP(J2470,'pu holds'!Y:Y,'pu holds'!G:G)</f>
        <v>0</v>
      </c>
      <c r="J2470" s="636" t="s">
        <v>892</v>
      </c>
      <c r="K2470">
        <v>10084</v>
      </c>
    </row>
    <row r="2471" spans="1:11">
      <c r="A2471">
        <v>70005</v>
      </c>
      <c r="B2471" s="46" t="str">
        <f t="shared" si="76"/>
        <v>BP.GR.00011-10084</v>
      </c>
      <c r="C2471">
        <f t="shared" si="75"/>
        <v>0</v>
      </c>
      <c r="D2471">
        <v>70005</v>
      </c>
      <c r="E2471">
        <f>_xlfn.XLOOKUP(J2471,'pu holds'!Y:Y,'pu holds'!D:D)</f>
        <v>155</v>
      </c>
      <c r="H2471">
        <f>_xlfn.XLOOKUP(J2471,'pu holds'!Y:Y,'pu holds'!G:G)</f>
        <v>0</v>
      </c>
      <c r="J2471" s="636" t="s">
        <v>894</v>
      </c>
      <c r="K2471">
        <v>10084</v>
      </c>
    </row>
    <row r="2472" spans="1:11">
      <c r="A2472">
        <v>70005</v>
      </c>
      <c r="B2472" s="46" t="str">
        <f t="shared" si="76"/>
        <v>BP.GR.00009-10084</v>
      </c>
      <c r="C2472">
        <f t="shared" si="75"/>
        <v>0</v>
      </c>
      <c r="D2472">
        <v>70005</v>
      </c>
      <c r="E2472">
        <f>_xlfn.XLOOKUP(J2472,'pu holds'!Y:Y,'pu holds'!D:D)</f>
        <v>111</v>
      </c>
      <c r="H2472">
        <f>_xlfn.XLOOKUP(J2472,'pu holds'!Y:Y,'pu holds'!G:G)</f>
        <v>0</v>
      </c>
      <c r="J2472" s="636" t="s">
        <v>896</v>
      </c>
      <c r="K2472">
        <v>10084</v>
      </c>
    </row>
    <row r="2473" spans="1:11">
      <c r="A2473">
        <v>70005</v>
      </c>
      <c r="B2473" s="46" t="str">
        <f t="shared" si="76"/>
        <v>BP.GR.00016-10084</v>
      </c>
      <c r="C2473">
        <f t="shared" si="75"/>
        <v>0</v>
      </c>
      <c r="D2473">
        <v>70005</v>
      </c>
      <c r="E2473">
        <f>_xlfn.XLOOKUP(J2473,'pu holds'!Y:Y,'pu holds'!D:D)</f>
        <v>124</v>
      </c>
      <c r="H2473">
        <f>_xlfn.XLOOKUP(J2473,'pu holds'!Y:Y,'pu holds'!G:G)</f>
        <v>0</v>
      </c>
      <c r="J2473" s="636" t="s">
        <v>898</v>
      </c>
      <c r="K2473">
        <v>10084</v>
      </c>
    </row>
    <row r="2474" spans="1:11">
      <c r="A2474">
        <v>70005</v>
      </c>
      <c r="B2474" s="46" t="str">
        <f t="shared" si="76"/>
        <v>BP.GR.00012-10084</v>
      </c>
      <c r="C2474">
        <f t="shared" si="75"/>
        <v>0</v>
      </c>
      <c r="D2474">
        <v>70005</v>
      </c>
      <c r="E2474">
        <f>_xlfn.XLOOKUP(J2474,'pu holds'!Y:Y,'pu holds'!D:D)</f>
        <v>146</v>
      </c>
      <c r="H2474">
        <f>_xlfn.XLOOKUP(J2474,'pu holds'!Y:Y,'pu holds'!G:G)</f>
        <v>0</v>
      </c>
      <c r="J2474" s="636" t="s">
        <v>900</v>
      </c>
      <c r="K2474">
        <v>10084</v>
      </c>
    </row>
    <row r="2475" spans="1:11">
      <c r="A2475">
        <v>70005</v>
      </c>
      <c r="B2475" s="46" t="str">
        <f t="shared" si="76"/>
        <v>BP.GR.00019-10084</v>
      </c>
      <c r="C2475">
        <f t="shared" si="75"/>
        <v>0</v>
      </c>
      <c r="D2475">
        <v>70005</v>
      </c>
      <c r="E2475">
        <f>_xlfn.XLOOKUP(J2475,'pu holds'!Y:Y,'pu holds'!D:D)</f>
        <v>199</v>
      </c>
      <c r="H2475">
        <f>_xlfn.XLOOKUP(J2475,'pu holds'!Y:Y,'pu holds'!G:G)</f>
        <v>0</v>
      </c>
      <c r="J2475" s="636" t="s">
        <v>902</v>
      </c>
      <c r="K2475">
        <v>10084</v>
      </c>
    </row>
    <row r="2476" spans="1:11">
      <c r="A2476">
        <v>70005</v>
      </c>
      <c r="B2476" s="46" t="str">
        <f t="shared" si="76"/>
        <v>BP.GR.00006-10084</v>
      </c>
      <c r="C2476">
        <f t="shared" si="75"/>
        <v>0</v>
      </c>
      <c r="D2476">
        <v>70005</v>
      </c>
      <c r="E2476">
        <f>_xlfn.XLOOKUP(J2476,'pu holds'!Y:Y,'pu holds'!D:D)</f>
        <v>159</v>
      </c>
      <c r="H2476">
        <f>_xlfn.XLOOKUP(J2476,'pu holds'!Y:Y,'pu holds'!G:G)</f>
        <v>0</v>
      </c>
      <c r="J2476" s="636" t="s">
        <v>904</v>
      </c>
      <c r="K2476">
        <v>10084</v>
      </c>
    </row>
    <row r="2477" spans="1:11">
      <c r="A2477">
        <v>70005</v>
      </c>
      <c r="B2477" s="46" t="str">
        <f t="shared" si="76"/>
        <v>BP.GR.00007-10084</v>
      </c>
      <c r="C2477">
        <f t="shared" si="75"/>
        <v>0</v>
      </c>
      <c r="D2477">
        <v>70005</v>
      </c>
      <c r="E2477">
        <f>_xlfn.XLOOKUP(J2477,'pu holds'!Y:Y,'pu holds'!D:D)</f>
        <v>179</v>
      </c>
      <c r="H2477">
        <f>_xlfn.XLOOKUP(J2477,'pu holds'!Y:Y,'pu holds'!G:G)</f>
        <v>0</v>
      </c>
      <c r="J2477" s="636" t="s">
        <v>906</v>
      </c>
      <c r="K2477">
        <v>10084</v>
      </c>
    </row>
    <row r="2478" spans="1:11">
      <c r="A2478">
        <v>70005</v>
      </c>
      <c r="B2478" s="46" t="str">
        <f t="shared" si="76"/>
        <v>BP.GR.00008-10084</v>
      </c>
      <c r="C2478">
        <f t="shared" si="75"/>
        <v>0</v>
      </c>
      <c r="D2478">
        <v>70005</v>
      </c>
      <c r="E2478">
        <f>_xlfn.XLOOKUP(J2478,'pu holds'!Y:Y,'pu holds'!D:D)</f>
        <v>169</v>
      </c>
      <c r="H2478">
        <f>_xlfn.XLOOKUP(J2478,'pu holds'!Y:Y,'pu holds'!G:G)</f>
        <v>0</v>
      </c>
      <c r="J2478" s="636" t="s">
        <v>908</v>
      </c>
      <c r="K2478">
        <v>10084</v>
      </c>
    </row>
    <row r="2479" spans="1:11">
      <c r="A2479">
        <v>70005</v>
      </c>
      <c r="B2479" s="46" t="str">
        <f t="shared" si="76"/>
        <v>BP.GR.00036-10084</v>
      </c>
      <c r="C2479">
        <f t="shared" si="75"/>
        <v>0</v>
      </c>
      <c r="D2479">
        <v>70005</v>
      </c>
      <c r="E2479">
        <f>_xlfn.XLOOKUP(J2479,'pu holds'!Y:Y,'pu holds'!D:D)</f>
        <v>332</v>
      </c>
      <c r="H2479">
        <f>_xlfn.XLOOKUP(J2479,'pu holds'!Y:Y,'pu holds'!G:G)</f>
        <v>0</v>
      </c>
      <c r="J2479" s="636" t="s">
        <v>811</v>
      </c>
      <c r="K2479">
        <v>10084</v>
      </c>
    </row>
    <row r="2480" spans="1:11">
      <c r="A2480">
        <v>70005</v>
      </c>
      <c r="B2480" s="46" t="str">
        <f t="shared" si="76"/>
        <v>BP.GR.00037-10084</v>
      </c>
      <c r="C2480">
        <f t="shared" si="75"/>
        <v>0</v>
      </c>
      <c r="D2480">
        <v>70005</v>
      </c>
      <c r="E2480">
        <f>_xlfn.XLOOKUP(J2480,'pu holds'!Y:Y,'pu holds'!D:D)</f>
        <v>140</v>
      </c>
      <c r="H2480">
        <f>_xlfn.XLOOKUP(J2480,'pu holds'!Y:Y,'pu holds'!G:G)</f>
        <v>0</v>
      </c>
      <c r="J2480" s="636" t="s">
        <v>845</v>
      </c>
      <c r="K2480">
        <v>10084</v>
      </c>
    </row>
    <row r="2481" spans="1:11">
      <c r="A2481">
        <v>70005</v>
      </c>
      <c r="B2481" s="46" t="str">
        <f t="shared" si="76"/>
        <v>BP.GR.00038-10084</v>
      </c>
      <c r="C2481">
        <f t="shared" si="75"/>
        <v>0</v>
      </c>
      <c r="D2481">
        <v>70005</v>
      </c>
      <c r="E2481">
        <f>_xlfn.XLOOKUP(J2481,'pu holds'!Y:Y,'pu holds'!D:D)</f>
        <v>165</v>
      </c>
      <c r="H2481">
        <f>_xlfn.XLOOKUP(J2481,'pu holds'!Y:Y,'pu holds'!G:G)</f>
        <v>0</v>
      </c>
      <c r="J2481" s="636" t="s">
        <v>847</v>
      </c>
      <c r="K2481">
        <v>10084</v>
      </c>
    </row>
    <row r="2482" spans="1:11">
      <c r="A2482">
        <v>70005</v>
      </c>
      <c r="B2482" s="46" t="str">
        <f t="shared" si="76"/>
        <v>BP.GR.00039-10084</v>
      </c>
      <c r="C2482">
        <f t="shared" si="75"/>
        <v>0</v>
      </c>
      <c r="D2482">
        <v>70005</v>
      </c>
      <c r="E2482">
        <f>_xlfn.XLOOKUP(J2482,'pu holds'!Y:Y,'pu holds'!D:D)</f>
        <v>157</v>
      </c>
      <c r="H2482">
        <f>_xlfn.XLOOKUP(J2482,'pu holds'!Y:Y,'pu holds'!G:G)</f>
        <v>0</v>
      </c>
      <c r="J2482" s="636" t="s">
        <v>849</v>
      </c>
      <c r="K2482">
        <v>10084</v>
      </c>
    </row>
    <row r="2483" spans="1:11">
      <c r="A2483">
        <v>70005</v>
      </c>
      <c r="B2483" s="46" t="str">
        <f t="shared" si="76"/>
        <v>BP.GR.00040-10084</v>
      </c>
      <c r="C2483">
        <f t="shared" si="75"/>
        <v>0</v>
      </c>
      <c r="D2483">
        <v>70005</v>
      </c>
      <c r="E2483">
        <f>_xlfn.XLOOKUP(J2483,'pu holds'!Y:Y,'pu holds'!D:D)</f>
        <v>148</v>
      </c>
      <c r="H2483">
        <f>_xlfn.XLOOKUP(J2483,'pu holds'!Y:Y,'pu holds'!G:G)</f>
        <v>0</v>
      </c>
      <c r="J2483" s="636" t="s">
        <v>861</v>
      </c>
      <c r="K2483">
        <v>10084</v>
      </c>
    </row>
    <row r="2484" spans="1:11">
      <c r="A2484">
        <v>70005</v>
      </c>
      <c r="B2484" s="46" t="str">
        <f t="shared" si="76"/>
        <v>BP.GR.00041-10084</v>
      </c>
      <c r="C2484">
        <f t="shared" si="75"/>
        <v>0</v>
      </c>
      <c r="D2484">
        <v>70005</v>
      </c>
      <c r="E2484">
        <f>_xlfn.XLOOKUP(J2484,'pu holds'!Y:Y,'pu holds'!D:D)</f>
        <v>155</v>
      </c>
      <c r="H2484">
        <f>_xlfn.XLOOKUP(J2484,'pu holds'!Y:Y,'pu holds'!G:G)</f>
        <v>0</v>
      </c>
      <c r="J2484" s="636" t="s">
        <v>859</v>
      </c>
      <c r="K2484">
        <v>10084</v>
      </c>
    </row>
    <row r="2485" spans="1:11">
      <c r="A2485">
        <v>70005</v>
      </c>
      <c r="B2485" s="46" t="str">
        <f t="shared" si="76"/>
        <v>BP.GR.00042-10084</v>
      </c>
      <c r="C2485">
        <f t="shared" si="75"/>
        <v>0</v>
      </c>
      <c r="D2485">
        <v>70005</v>
      </c>
      <c r="E2485">
        <f>_xlfn.XLOOKUP(J2485,'pu holds'!Y:Y,'pu holds'!D:D)</f>
        <v>146</v>
      </c>
      <c r="H2485">
        <f>_xlfn.XLOOKUP(J2485,'pu holds'!Y:Y,'pu holds'!G:G)</f>
        <v>0</v>
      </c>
      <c r="J2485" s="636" t="s">
        <v>863</v>
      </c>
      <c r="K2485">
        <v>10084</v>
      </c>
    </row>
    <row r="2486" spans="1:11">
      <c r="A2486">
        <v>70005</v>
      </c>
      <c r="B2486" s="46" t="str">
        <f t="shared" si="76"/>
        <v>BP.GR.00043-10084</v>
      </c>
      <c r="C2486">
        <f t="shared" si="75"/>
        <v>0</v>
      </c>
      <c r="D2486">
        <v>70005</v>
      </c>
      <c r="E2486">
        <f>_xlfn.XLOOKUP(J2486,'pu holds'!Y:Y,'pu holds'!D:D)</f>
        <v>159</v>
      </c>
      <c r="H2486">
        <f>_xlfn.XLOOKUP(J2486,'pu holds'!Y:Y,'pu holds'!G:G)</f>
        <v>0</v>
      </c>
      <c r="J2486" s="636" t="s">
        <v>837</v>
      </c>
      <c r="K2486">
        <v>10084</v>
      </c>
    </row>
    <row r="2487" spans="1:11">
      <c r="A2487">
        <v>70005</v>
      </c>
      <c r="B2487" s="46" t="str">
        <f t="shared" si="76"/>
        <v>BP.GR.00044-10084</v>
      </c>
      <c r="C2487">
        <f t="shared" si="75"/>
        <v>0</v>
      </c>
      <c r="D2487">
        <v>70005</v>
      </c>
      <c r="E2487">
        <f>_xlfn.XLOOKUP(J2487,'pu holds'!Y:Y,'pu holds'!D:D)</f>
        <v>221</v>
      </c>
      <c r="H2487">
        <f>_xlfn.XLOOKUP(J2487,'pu holds'!Y:Y,'pu holds'!G:G)</f>
        <v>0</v>
      </c>
      <c r="J2487" s="636" t="s">
        <v>751</v>
      </c>
      <c r="K2487">
        <v>10084</v>
      </c>
    </row>
    <row r="2488" spans="1:11">
      <c r="A2488">
        <v>70005</v>
      </c>
      <c r="B2488" s="46" t="str">
        <f t="shared" si="76"/>
        <v>BP.GR.00045-10084</v>
      </c>
      <c r="C2488">
        <f t="shared" si="75"/>
        <v>0</v>
      </c>
      <c r="D2488">
        <v>70005</v>
      </c>
      <c r="E2488">
        <f>_xlfn.XLOOKUP(J2488,'pu holds'!Y:Y,'pu holds'!D:D)</f>
        <v>168</v>
      </c>
      <c r="H2488">
        <f>_xlfn.XLOOKUP(J2488,'pu holds'!Y:Y,'pu holds'!G:G)</f>
        <v>0</v>
      </c>
      <c r="J2488" s="636" t="s">
        <v>753</v>
      </c>
      <c r="K2488">
        <v>10084</v>
      </c>
    </row>
    <row r="2489" spans="1:11">
      <c r="A2489">
        <v>70005</v>
      </c>
      <c r="B2489" s="46" t="str">
        <f t="shared" si="76"/>
        <v>BP.GR.00046-10084</v>
      </c>
      <c r="C2489">
        <f t="shared" si="75"/>
        <v>0</v>
      </c>
      <c r="D2489">
        <v>70005</v>
      </c>
      <c r="E2489">
        <f>_xlfn.XLOOKUP(J2489,'pu holds'!Y:Y,'pu holds'!D:D)</f>
        <v>312</v>
      </c>
      <c r="H2489">
        <f>_xlfn.XLOOKUP(J2489,'pu holds'!Y:Y,'pu holds'!G:G)</f>
        <v>0</v>
      </c>
      <c r="J2489" s="636" t="s">
        <v>755</v>
      </c>
      <c r="K2489">
        <v>10084</v>
      </c>
    </row>
    <row r="2490" spans="1:11">
      <c r="A2490">
        <v>70005</v>
      </c>
      <c r="B2490" s="46" t="str">
        <f t="shared" si="76"/>
        <v>BP.GR.00047-10084</v>
      </c>
      <c r="C2490">
        <f t="shared" si="75"/>
        <v>0</v>
      </c>
      <c r="D2490">
        <v>70005</v>
      </c>
      <c r="E2490">
        <f>_xlfn.XLOOKUP(J2490,'pu holds'!Y:Y,'pu holds'!D:D)</f>
        <v>202</v>
      </c>
      <c r="H2490">
        <f>_xlfn.XLOOKUP(J2490,'pu holds'!Y:Y,'pu holds'!G:G)</f>
        <v>0</v>
      </c>
      <c r="J2490" s="636" t="s">
        <v>757</v>
      </c>
      <c r="K2490">
        <v>10084</v>
      </c>
    </row>
    <row r="2491" spans="1:11">
      <c r="A2491">
        <v>70005</v>
      </c>
      <c r="B2491" s="46" t="str">
        <f t="shared" si="76"/>
        <v>BP.GR.00048-10084</v>
      </c>
      <c r="C2491">
        <f t="shared" si="75"/>
        <v>0</v>
      </c>
      <c r="D2491">
        <v>70005</v>
      </c>
      <c r="E2491">
        <f>_xlfn.XLOOKUP(J2491,'pu holds'!Y:Y,'pu holds'!D:D)</f>
        <v>457</v>
      </c>
      <c r="H2491">
        <f>_xlfn.XLOOKUP(J2491,'pu holds'!Y:Y,'pu holds'!G:G)</f>
        <v>0</v>
      </c>
      <c r="J2491" s="636" t="s">
        <v>759</v>
      </c>
      <c r="K2491">
        <v>10084</v>
      </c>
    </row>
    <row r="2492" spans="1:11">
      <c r="A2492">
        <v>70005</v>
      </c>
      <c r="B2492" s="46" t="str">
        <f t="shared" si="76"/>
        <v>BP.GR.00049-10084</v>
      </c>
      <c r="C2492">
        <f t="shared" si="75"/>
        <v>0</v>
      </c>
      <c r="D2492">
        <v>70005</v>
      </c>
      <c r="E2492">
        <f>_xlfn.XLOOKUP(J2492,'pu holds'!Y:Y,'pu holds'!D:D)</f>
        <v>175</v>
      </c>
      <c r="H2492">
        <f>_xlfn.XLOOKUP(J2492,'pu holds'!Y:Y,'pu holds'!G:G)</f>
        <v>0</v>
      </c>
      <c r="J2492" s="636" t="s">
        <v>761</v>
      </c>
      <c r="K2492">
        <v>10084</v>
      </c>
    </row>
    <row r="2493" spans="1:11">
      <c r="A2493">
        <v>70005</v>
      </c>
      <c r="B2493" s="46" t="str">
        <f t="shared" si="76"/>
        <v>BP.GR.00050-10084</v>
      </c>
      <c r="C2493">
        <f t="shared" si="75"/>
        <v>0</v>
      </c>
      <c r="D2493">
        <v>70005</v>
      </c>
      <c r="E2493">
        <f>_xlfn.XLOOKUP(J2493,'pu holds'!Y:Y,'pu holds'!D:D)</f>
        <v>159</v>
      </c>
      <c r="H2493">
        <f>_xlfn.XLOOKUP(J2493,'pu holds'!Y:Y,'pu holds'!G:G)</f>
        <v>0</v>
      </c>
      <c r="J2493" s="636" t="s">
        <v>763</v>
      </c>
      <c r="K2493">
        <v>10084</v>
      </c>
    </row>
    <row r="2494" spans="1:11">
      <c r="A2494">
        <v>70005</v>
      </c>
      <c r="B2494" s="46" t="str">
        <f t="shared" si="76"/>
        <v>BP.GR.00051-10084</v>
      </c>
      <c r="C2494">
        <f t="shared" si="75"/>
        <v>0</v>
      </c>
      <c r="D2494">
        <v>70005</v>
      </c>
      <c r="E2494">
        <f>_xlfn.XLOOKUP(J2494,'pu holds'!Y:Y,'pu holds'!D:D)</f>
        <v>408</v>
      </c>
      <c r="H2494">
        <f>_xlfn.XLOOKUP(J2494,'pu holds'!Y:Y,'pu holds'!G:G)</f>
        <v>0</v>
      </c>
      <c r="J2494" s="636" t="s">
        <v>765</v>
      </c>
      <c r="K2494">
        <v>10084</v>
      </c>
    </row>
    <row r="2495" spans="1:11">
      <c r="A2495">
        <v>70005</v>
      </c>
      <c r="B2495" s="46" t="str">
        <f t="shared" si="76"/>
        <v>BP.GR.00052-10084</v>
      </c>
      <c r="C2495">
        <f t="shared" si="75"/>
        <v>0</v>
      </c>
      <c r="D2495">
        <v>70005</v>
      </c>
      <c r="E2495">
        <f>_xlfn.XLOOKUP(J2495,'pu holds'!Y:Y,'pu holds'!D:D)</f>
        <v>296</v>
      </c>
      <c r="H2495">
        <f>_xlfn.XLOOKUP(J2495,'pu holds'!Y:Y,'pu holds'!G:G)</f>
        <v>0</v>
      </c>
      <c r="J2495" s="636" t="s">
        <v>767</v>
      </c>
      <c r="K2495">
        <v>10084</v>
      </c>
    </row>
    <row r="2496" spans="1:11">
      <c r="A2496">
        <v>70005</v>
      </c>
      <c r="B2496" s="46" t="str">
        <f t="shared" si="76"/>
        <v>BP.GR.00056-10084</v>
      </c>
      <c r="C2496">
        <f t="shared" si="75"/>
        <v>0</v>
      </c>
      <c r="D2496">
        <v>70005</v>
      </c>
      <c r="E2496">
        <f>_xlfn.XLOOKUP(J2496,'pu holds'!Y:Y,'pu holds'!D:D)</f>
        <v>117</v>
      </c>
      <c r="H2496">
        <f>_xlfn.XLOOKUP(J2496,'pu holds'!Y:Y,'pu holds'!G:G)</f>
        <v>0</v>
      </c>
      <c r="J2496" s="636" t="s">
        <v>769</v>
      </c>
      <c r="K2496">
        <v>10084</v>
      </c>
    </row>
    <row r="2497" spans="1:11">
      <c r="A2497">
        <v>70005</v>
      </c>
      <c r="B2497" s="46" t="str">
        <f t="shared" si="76"/>
        <v>BP.GR.00057-10084</v>
      </c>
      <c r="C2497">
        <f t="shared" si="75"/>
        <v>0</v>
      </c>
      <c r="D2497">
        <v>70005</v>
      </c>
      <c r="E2497">
        <f>_xlfn.XLOOKUP(J2497,'pu holds'!Y:Y,'pu holds'!D:D)</f>
        <v>266</v>
      </c>
      <c r="H2497">
        <f>_xlfn.XLOOKUP(J2497,'pu holds'!Y:Y,'pu holds'!G:G)</f>
        <v>0</v>
      </c>
      <c r="J2497" s="636" t="s">
        <v>775</v>
      </c>
      <c r="K2497">
        <v>10084</v>
      </c>
    </row>
    <row r="2498" spans="1:11">
      <c r="A2498">
        <v>70005</v>
      </c>
      <c r="B2498" s="46" t="str">
        <f t="shared" si="76"/>
        <v>BP.GR.00058-10084</v>
      </c>
      <c r="C2498">
        <f t="shared" ref="C2498:C2561" si="77">SUM(G2498:H2498)</f>
        <v>0</v>
      </c>
      <c r="D2498">
        <v>70005</v>
      </c>
      <c r="E2498">
        <f>_xlfn.XLOOKUP(J2498,'pu holds'!Y:Y,'pu holds'!D:D)</f>
        <v>211</v>
      </c>
      <c r="H2498">
        <f>_xlfn.XLOOKUP(J2498,'pu holds'!Y:Y,'pu holds'!G:G)</f>
        <v>0</v>
      </c>
      <c r="J2498" s="636" t="s">
        <v>777</v>
      </c>
      <c r="K2498">
        <v>10084</v>
      </c>
    </row>
    <row r="2499" spans="1:11">
      <c r="A2499">
        <v>70005</v>
      </c>
      <c r="B2499" s="46" t="str">
        <f t="shared" si="76"/>
        <v>BP.GR.00059-10084</v>
      </c>
      <c r="C2499">
        <f t="shared" si="77"/>
        <v>0</v>
      </c>
      <c r="D2499">
        <v>70005</v>
      </c>
      <c r="E2499">
        <f>_xlfn.XLOOKUP(J2499,'pu holds'!Y:Y,'pu holds'!D:D)</f>
        <v>93</v>
      </c>
      <c r="H2499">
        <f>_xlfn.XLOOKUP(J2499,'pu holds'!Y:Y,'pu holds'!G:G)</f>
        <v>0</v>
      </c>
      <c r="J2499" s="636" t="s">
        <v>779</v>
      </c>
      <c r="K2499">
        <v>10084</v>
      </c>
    </row>
    <row r="2500" spans="1:11">
      <c r="A2500">
        <v>70005</v>
      </c>
      <c r="B2500" s="46" t="str">
        <f t="shared" si="76"/>
        <v>BP.GR.00060-10084</v>
      </c>
      <c r="C2500">
        <f t="shared" si="77"/>
        <v>0</v>
      </c>
      <c r="D2500">
        <v>70005</v>
      </c>
      <c r="E2500">
        <f>_xlfn.XLOOKUP(J2500,'pu holds'!Y:Y,'pu holds'!D:D)</f>
        <v>216</v>
      </c>
      <c r="H2500">
        <f>_xlfn.XLOOKUP(J2500,'pu holds'!Y:Y,'pu holds'!G:G)</f>
        <v>0</v>
      </c>
      <c r="J2500" s="636" t="s">
        <v>781</v>
      </c>
      <c r="K2500">
        <v>10084</v>
      </c>
    </row>
    <row r="2501" spans="1:11">
      <c r="A2501">
        <v>70005</v>
      </c>
      <c r="B2501" s="46" t="str">
        <f t="shared" si="76"/>
        <v>BP.GR.00061-10084</v>
      </c>
      <c r="C2501">
        <f t="shared" si="77"/>
        <v>0</v>
      </c>
      <c r="D2501">
        <v>70005</v>
      </c>
      <c r="E2501">
        <f>_xlfn.XLOOKUP(J2501,'pu holds'!Y:Y,'pu holds'!D:D)</f>
        <v>153</v>
      </c>
      <c r="H2501">
        <f>_xlfn.XLOOKUP(J2501,'pu holds'!Y:Y,'pu holds'!G:G)</f>
        <v>0</v>
      </c>
      <c r="J2501" s="636" t="s">
        <v>783</v>
      </c>
      <c r="K2501">
        <v>10084</v>
      </c>
    </row>
    <row r="2502" spans="1:11">
      <c r="A2502">
        <v>70005</v>
      </c>
      <c r="B2502" s="46" t="str">
        <f t="shared" si="76"/>
        <v>BP.GR.00062-10084</v>
      </c>
      <c r="C2502">
        <f t="shared" si="77"/>
        <v>0</v>
      </c>
      <c r="D2502">
        <v>70005</v>
      </c>
      <c r="E2502">
        <f>_xlfn.XLOOKUP(J2502,'pu holds'!Y:Y,'pu holds'!D:D)</f>
        <v>168</v>
      </c>
      <c r="H2502">
        <f>_xlfn.XLOOKUP(J2502,'pu holds'!Y:Y,'pu holds'!G:G)</f>
        <v>0</v>
      </c>
      <c r="J2502" s="636" t="s">
        <v>785</v>
      </c>
      <c r="K2502">
        <v>10084</v>
      </c>
    </row>
    <row r="2503" spans="1:11">
      <c r="A2503">
        <v>70005</v>
      </c>
      <c r="B2503" s="46" t="str">
        <f t="shared" si="76"/>
        <v>BP.GR.00063-10084</v>
      </c>
      <c r="C2503">
        <f t="shared" si="77"/>
        <v>0</v>
      </c>
      <c r="D2503">
        <v>70005</v>
      </c>
      <c r="E2503">
        <f>_xlfn.XLOOKUP(J2503,'pu holds'!Y:Y,'pu holds'!D:D)</f>
        <v>192</v>
      </c>
      <c r="H2503">
        <f>_xlfn.XLOOKUP(J2503,'pu holds'!Y:Y,'pu holds'!G:G)</f>
        <v>0</v>
      </c>
      <c r="J2503" s="636" t="s">
        <v>787</v>
      </c>
      <c r="K2503">
        <v>10084</v>
      </c>
    </row>
    <row r="2504" spans="1:11">
      <c r="A2504">
        <v>70005</v>
      </c>
      <c r="B2504" s="46" t="str">
        <f t="shared" si="76"/>
        <v>BP.GR.00064-10084</v>
      </c>
      <c r="C2504">
        <f t="shared" si="77"/>
        <v>0</v>
      </c>
      <c r="D2504">
        <v>70005</v>
      </c>
      <c r="E2504">
        <f>_xlfn.XLOOKUP(J2504,'pu holds'!Y:Y,'pu holds'!D:D)</f>
        <v>196</v>
      </c>
      <c r="H2504">
        <f>_xlfn.XLOOKUP(J2504,'pu holds'!Y:Y,'pu holds'!G:G)</f>
        <v>0</v>
      </c>
      <c r="J2504" s="636" t="s">
        <v>789</v>
      </c>
      <c r="K2504">
        <v>10084</v>
      </c>
    </row>
    <row r="2505" spans="1:11">
      <c r="A2505">
        <v>70005</v>
      </c>
      <c r="B2505" s="46" t="str">
        <f t="shared" si="76"/>
        <v>BP.GR.00065-10084</v>
      </c>
      <c r="C2505">
        <f t="shared" si="77"/>
        <v>0</v>
      </c>
      <c r="D2505">
        <v>70005</v>
      </c>
      <c r="E2505">
        <f>_xlfn.XLOOKUP(J2505,'pu holds'!Y:Y,'pu holds'!D:D)</f>
        <v>186</v>
      </c>
      <c r="H2505">
        <f>_xlfn.XLOOKUP(J2505,'pu holds'!Y:Y,'pu holds'!G:G)</f>
        <v>0</v>
      </c>
      <c r="J2505" s="636" t="s">
        <v>791</v>
      </c>
      <c r="K2505">
        <v>10084</v>
      </c>
    </row>
    <row r="2506" spans="1:11">
      <c r="A2506">
        <v>70005</v>
      </c>
      <c r="B2506" s="46" t="str">
        <f t="shared" si="76"/>
        <v>BP.GR.00066-10084</v>
      </c>
      <c r="C2506">
        <f t="shared" si="77"/>
        <v>0</v>
      </c>
      <c r="D2506">
        <v>70005</v>
      </c>
      <c r="E2506">
        <f>_xlfn.XLOOKUP(J2506,'pu holds'!Y:Y,'pu holds'!D:D)</f>
        <v>171</v>
      </c>
      <c r="H2506">
        <f>_xlfn.XLOOKUP(J2506,'pu holds'!Y:Y,'pu holds'!G:G)</f>
        <v>0</v>
      </c>
      <c r="J2506" s="636" t="s">
        <v>793</v>
      </c>
      <c r="K2506">
        <v>10084</v>
      </c>
    </row>
    <row r="2507" spans="1:11">
      <c r="A2507">
        <v>70005</v>
      </c>
      <c r="B2507" s="46" t="str">
        <f t="shared" si="76"/>
        <v>BP.GR.00067-10084</v>
      </c>
      <c r="C2507">
        <f t="shared" si="77"/>
        <v>0</v>
      </c>
      <c r="D2507">
        <v>70005</v>
      </c>
      <c r="E2507">
        <f>_xlfn.XLOOKUP(J2507,'pu holds'!Y:Y,'pu holds'!D:D)</f>
        <v>208</v>
      </c>
      <c r="H2507">
        <f>_xlfn.XLOOKUP(J2507,'pu holds'!Y:Y,'pu holds'!G:G)</f>
        <v>0</v>
      </c>
      <c r="J2507" s="636" t="s">
        <v>795</v>
      </c>
      <c r="K2507">
        <v>10084</v>
      </c>
    </row>
    <row r="2508" spans="1:11">
      <c r="A2508">
        <v>70005</v>
      </c>
      <c r="B2508" s="46" t="str">
        <f t="shared" si="76"/>
        <v>BP.GR.00068-10084</v>
      </c>
      <c r="C2508">
        <f t="shared" si="77"/>
        <v>0</v>
      </c>
      <c r="D2508">
        <v>70005</v>
      </c>
      <c r="E2508">
        <f>_xlfn.XLOOKUP(J2508,'pu holds'!Y:Y,'pu holds'!D:D)</f>
        <v>100</v>
      </c>
      <c r="H2508">
        <f>_xlfn.XLOOKUP(J2508,'pu holds'!Y:Y,'pu holds'!G:G)</f>
        <v>0</v>
      </c>
      <c r="J2508" s="636" t="s">
        <v>833</v>
      </c>
      <c r="K2508">
        <v>10084</v>
      </c>
    </row>
    <row r="2509" spans="1:11">
      <c r="A2509">
        <v>70005</v>
      </c>
      <c r="B2509" s="46" t="str">
        <f t="shared" si="76"/>
        <v>BP.GR.00069-10084</v>
      </c>
      <c r="C2509">
        <f t="shared" si="77"/>
        <v>0</v>
      </c>
      <c r="D2509">
        <v>70005</v>
      </c>
      <c r="E2509">
        <f>_xlfn.XLOOKUP(J2509,'pu holds'!Y:Y,'pu holds'!D:D)</f>
        <v>112</v>
      </c>
      <c r="H2509">
        <f>_xlfn.XLOOKUP(J2509,'pu holds'!Y:Y,'pu holds'!G:G)</f>
        <v>0</v>
      </c>
      <c r="J2509" s="636" t="s">
        <v>831</v>
      </c>
      <c r="K2509">
        <v>10084</v>
      </c>
    </row>
    <row r="2510" spans="1:11">
      <c r="A2510">
        <v>70005</v>
      </c>
      <c r="B2510" s="46" t="str">
        <f t="shared" si="76"/>
        <v>BP.GR.00070-10084</v>
      </c>
      <c r="C2510">
        <f t="shared" si="77"/>
        <v>0</v>
      </c>
      <c r="D2510">
        <v>70005</v>
      </c>
      <c r="E2510">
        <f>_xlfn.XLOOKUP(J2510,'pu holds'!Y:Y,'pu holds'!D:D)</f>
        <v>185</v>
      </c>
      <c r="H2510">
        <f>_xlfn.XLOOKUP(J2510,'pu holds'!Y:Y,'pu holds'!G:G)</f>
        <v>0</v>
      </c>
      <c r="J2510" s="636" t="s">
        <v>829</v>
      </c>
      <c r="K2510">
        <v>10084</v>
      </c>
    </row>
    <row r="2511" spans="1:11">
      <c r="A2511">
        <v>70005</v>
      </c>
      <c r="B2511" s="46" t="str">
        <f t="shared" si="76"/>
        <v>BP.GR.00071-10084</v>
      </c>
      <c r="C2511">
        <f t="shared" si="77"/>
        <v>0</v>
      </c>
      <c r="D2511">
        <v>70005</v>
      </c>
      <c r="E2511">
        <f>_xlfn.XLOOKUP(J2511,'pu holds'!Y:Y,'pu holds'!D:D)</f>
        <v>130</v>
      </c>
      <c r="H2511">
        <f>_xlfn.XLOOKUP(J2511,'pu holds'!Y:Y,'pu holds'!G:G)</f>
        <v>0</v>
      </c>
      <c r="J2511" s="636" t="s">
        <v>827</v>
      </c>
      <c r="K2511">
        <v>10084</v>
      </c>
    </row>
    <row r="2512" spans="1:11">
      <c r="A2512">
        <v>70005</v>
      </c>
      <c r="B2512" s="46" t="str">
        <f t="shared" si="76"/>
        <v>BP.GR.00072-10084</v>
      </c>
      <c r="C2512">
        <f t="shared" si="77"/>
        <v>0</v>
      </c>
      <c r="D2512">
        <v>70005</v>
      </c>
      <c r="E2512">
        <f>_xlfn.XLOOKUP(J2512,'pu holds'!Y:Y,'pu holds'!D:D)</f>
        <v>141</v>
      </c>
      <c r="H2512">
        <f>_xlfn.XLOOKUP(J2512,'pu holds'!Y:Y,'pu holds'!G:G)</f>
        <v>0</v>
      </c>
      <c r="J2512" s="636" t="s">
        <v>825</v>
      </c>
      <c r="K2512">
        <v>10084</v>
      </c>
    </row>
    <row r="2513" spans="1:11">
      <c r="A2513">
        <v>70005</v>
      </c>
      <c r="B2513" s="46" t="str">
        <f t="shared" si="76"/>
        <v>BP.GR.00073-10084</v>
      </c>
      <c r="C2513">
        <f t="shared" si="77"/>
        <v>0</v>
      </c>
      <c r="D2513">
        <v>70005</v>
      </c>
      <c r="E2513">
        <f>_xlfn.XLOOKUP(J2513,'pu holds'!Y:Y,'pu holds'!D:D)</f>
        <v>297</v>
      </c>
      <c r="H2513">
        <f>_xlfn.XLOOKUP(J2513,'pu holds'!Y:Y,'pu holds'!G:G)</f>
        <v>0</v>
      </c>
      <c r="J2513" s="636" t="s">
        <v>771</v>
      </c>
      <c r="K2513">
        <v>10084</v>
      </c>
    </row>
    <row r="2514" spans="1:11">
      <c r="A2514">
        <v>70005</v>
      </c>
      <c r="B2514" s="46" t="str">
        <f t="shared" si="76"/>
        <v>BP.GR.00074-10084</v>
      </c>
      <c r="C2514">
        <f t="shared" si="77"/>
        <v>0</v>
      </c>
      <c r="D2514">
        <v>70005</v>
      </c>
      <c r="E2514">
        <f>_xlfn.XLOOKUP(J2514,'pu holds'!Y:Y,'pu holds'!D:D)</f>
        <v>295</v>
      </c>
      <c r="H2514">
        <f>_xlfn.XLOOKUP(J2514,'pu holds'!Y:Y,'pu holds'!G:G)</f>
        <v>0</v>
      </c>
      <c r="J2514" s="636" t="s">
        <v>773</v>
      </c>
      <c r="K2514">
        <v>10084</v>
      </c>
    </row>
    <row r="2515" spans="1:11">
      <c r="A2515">
        <v>70005</v>
      </c>
      <c r="B2515" s="46" t="str">
        <f t="shared" si="76"/>
        <v>BP.GR.00075-10084</v>
      </c>
      <c r="C2515">
        <f t="shared" si="77"/>
        <v>0</v>
      </c>
      <c r="D2515">
        <v>70005</v>
      </c>
      <c r="E2515">
        <f>_xlfn.XLOOKUP(J2515,'pu holds'!Y:Y,'pu holds'!D:D)</f>
        <v>181</v>
      </c>
      <c r="H2515">
        <f>_xlfn.XLOOKUP(J2515,'pu holds'!Y:Y,'pu holds'!G:G)</f>
        <v>0</v>
      </c>
      <c r="J2515" s="636" t="s">
        <v>799</v>
      </c>
      <c r="K2515">
        <v>10084</v>
      </c>
    </row>
    <row r="2516" spans="1:11">
      <c r="A2516">
        <v>70005</v>
      </c>
      <c r="B2516" s="46" t="str">
        <f t="shared" si="76"/>
        <v>BP.GR.00076-10084</v>
      </c>
      <c r="C2516">
        <f t="shared" si="77"/>
        <v>0</v>
      </c>
      <c r="D2516">
        <v>70005</v>
      </c>
      <c r="E2516">
        <f>_xlfn.XLOOKUP(J2516,'pu holds'!Y:Y,'pu holds'!D:D)</f>
        <v>181</v>
      </c>
      <c r="H2516">
        <f>_xlfn.XLOOKUP(J2516,'pu holds'!Y:Y,'pu holds'!G:G)</f>
        <v>0</v>
      </c>
      <c r="J2516" s="636" t="s">
        <v>801</v>
      </c>
      <c r="K2516">
        <v>10084</v>
      </c>
    </row>
    <row r="2517" spans="1:11">
      <c r="A2517">
        <v>70005</v>
      </c>
      <c r="B2517" s="46" t="str">
        <f t="shared" si="76"/>
        <v>BP.GR.00077-10084</v>
      </c>
      <c r="C2517">
        <f t="shared" si="77"/>
        <v>0</v>
      </c>
      <c r="D2517">
        <v>70005</v>
      </c>
      <c r="E2517">
        <f>_xlfn.XLOOKUP(J2517,'pu holds'!Y:Y,'pu holds'!D:D)</f>
        <v>205</v>
      </c>
      <c r="H2517">
        <f>_xlfn.XLOOKUP(J2517,'pu holds'!Y:Y,'pu holds'!G:G)</f>
        <v>0</v>
      </c>
      <c r="J2517" s="636" t="s">
        <v>797</v>
      </c>
      <c r="K2517">
        <v>10084</v>
      </c>
    </row>
    <row r="2518" spans="1:11">
      <c r="A2518">
        <v>70005</v>
      </c>
      <c r="B2518" s="46" t="str">
        <f t="shared" si="76"/>
        <v>BP.GR.00078-10084</v>
      </c>
      <c r="C2518">
        <f t="shared" si="77"/>
        <v>0</v>
      </c>
      <c r="D2518">
        <v>70005</v>
      </c>
      <c r="E2518">
        <f>_xlfn.XLOOKUP(J2518,'pu holds'!Y:Y,'pu holds'!D:D)</f>
        <v>199</v>
      </c>
      <c r="H2518">
        <f>_xlfn.XLOOKUP(J2518,'pu holds'!Y:Y,'pu holds'!G:G)</f>
        <v>0</v>
      </c>
      <c r="J2518" s="636" t="s">
        <v>803</v>
      </c>
      <c r="K2518">
        <v>10084</v>
      </c>
    </row>
    <row r="2519" spans="1:11">
      <c r="A2519">
        <v>70005</v>
      </c>
      <c r="B2519" s="46" t="str">
        <f t="shared" si="76"/>
        <v>BP.GR.00079-10084</v>
      </c>
      <c r="C2519">
        <f t="shared" si="77"/>
        <v>0</v>
      </c>
      <c r="D2519">
        <v>70005</v>
      </c>
      <c r="E2519">
        <f>_xlfn.XLOOKUP(J2519,'pu holds'!Y:Y,'pu holds'!D:D)</f>
        <v>130</v>
      </c>
      <c r="H2519">
        <f>_xlfn.XLOOKUP(J2519,'pu holds'!Y:Y,'pu holds'!G:G)</f>
        <v>0</v>
      </c>
      <c r="J2519" s="636" t="s">
        <v>821</v>
      </c>
      <c r="K2519">
        <v>10084</v>
      </c>
    </row>
    <row r="2520" spans="1:11">
      <c r="A2520">
        <v>70005</v>
      </c>
      <c r="B2520" s="46" t="str">
        <f t="shared" si="76"/>
        <v>BP.GR.00080-10084</v>
      </c>
      <c r="C2520">
        <f t="shared" si="77"/>
        <v>0</v>
      </c>
      <c r="D2520">
        <v>70005</v>
      </c>
      <c r="E2520">
        <f>_xlfn.XLOOKUP(J2520,'pu holds'!Y:Y,'pu holds'!D:D)</f>
        <v>185</v>
      </c>
      <c r="H2520">
        <f>_xlfn.XLOOKUP(J2520,'pu holds'!Y:Y,'pu holds'!G:G)</f>
        <v>0</v>
      </c>
      <c r="J2520" s="636" t="s">
        <v>823</v>
      </c>
      <c r="K2520">
        <v>10084</v>
      </c>
    </row>
    <row r="2521" spans="1:11">
      <c r="A2521">
        <v>70005</v>
      </c>
      <c r="B2521" s="46" t="str">
        <f t="shared" si="76"/>
        <v>BP.GR.00081-10084</v>
      </c>
      <c r="C2521">
        <f t="shared" si="77"/>
        <v>0</v>
      </c>
      <c r="D2521">
        <v>70005</v>
      </c>
      <c r="E2521">
        <f>_xlfn.XLOOKUP(J2521,'pu holds'!Y:Y,'pu holds'!D:D)</f>
        <v>141</v>
      </c>
      <c r="H2521">
        <f>_xlfn.XLOOKUP(J2521,'pu holds'!Y:Y,'pu holds'!G:G)</f>
        <v>0</v>
      </c>
      <c r="J2521" s="636" t="s">
        <v>819</v>
      </c>
      <c r="K2521">
        <v>10084</v>
      </c>
    </row>
    <row r="2522" spans="1:11">
      <c r="A2522">
        <v>70005</v>
      </c>
      <c r="B2522" s="46" t="str">
        <f t="shared" si="76"/>
        <v>BP.GR.00033-10085</v>
      </c>
      <c r="C2522">
        <f t="shared" si="77"/>
        <v>0</v>
      </c>
      <c r="D2522">
        <v>70005</v>
      </c>
      <c r="E2522">
        <f>_xlfn.XLOOKUP(J2522,'pu holds'!Y:Y,'pu holds'!D:D)</f>
        <v>149</v>
      </c>
      <c r="H2522">
        <f>_xlfn.XLOOKUP(J2522,'pu holds'!Y:Y,'pu holds'!H:H)</f>
        <v>0</v>
      </c>
      <c r="J2522" s="636" t="s">
        <v>805</v>
      </c>
      <c r="K2522">
        <v>10085</v>
      </c>
    </row>
    <row r="2523" spans="1:11">
      <c r="A2523">
        <v>70005</v>
      </c>
      <c r="B2523" s="46" t="str">
        <f t="shared" si="76"/>
        <v>BP.GR.00032-10085</v>
      </c>
      <c r="C2523">
        <f t="shared" si="77"/>
        <v>0</v>
      </c>
      <c r="D2523">
        <v>70005</v>
      </c>
      <c r="E2523">
        <f>_xlfn.XLOOKUP(J2523,'pu holds'!Y:Y,'pu holds'!D:D)</f>
        <v>126</v>
      </c>
      <c r="H2523">
        <f>_xlfn.XLOOKUP(J2523,'pu holds'!Y:Y,'pu holds'!H:H)</f>
        <v>0</v>
      </c>
      <c r="J2523" s="636" t="s">
        <v>807</v>
      </c>
      <c r="K2523">
        <v>10085</v>
      </c>
    </row>
    <row r="2524" spans="1:11">
      <c r="A2524">
        <v>70005</v>
      </c>
      <c r="B2524" s="46" t="str">
        <f t="shared" si="76"/>
        <v>BP.GR.00031-10085</v>
      </c>
      <c r="C2524">
        <f t="shared" si="77"/>
        <v>0</v>
      </c>
      <c r="D2524">
        <v>70005</v>
      </c>
      <c r="E2524">
        <f>_xlfn.XLOOKUP(J2524,'pu holds'!Y:Y,'pu holds'!D:D)</f>
        <v>148</v>
      </c>
      <c r="H2524">
        <f>_xlfn.XLOOKUP(J2524,'pu holds'!Y:Y,'pu holds'!H:H)</f>
        <v>0</v>
      </c>
      <c r="J2524" s="636" t="s">
        <v>809</v>
      </c>
      <c r="K2524">
        <v>10085</v>
      </c>
    </row>
    <row r="2525" spans="1:11">
      <c r="A2525">
        <v>70005</v>
      </c>
      <c r="B2525" s="46" t="str">
        <f t="shared" si="76"/>
        <v>BP.GR.00035-10085</v>
      </c>
      <c r="C2525">
        <f t="shared" si="77"/>
        <v>0</v>
      </c>
      <c r="D2525">
        <v>70005</v>
      </c>
      <c r="E2525">
        <f>_xlfn.XLOOKUP(J2525,'pu holds'!Y:Y,'pu holds'!D:D)</f>
        <v>208</v>
      </c>
      <c r="H2525">
        <f>_xlfn.XLOOKUP(J2525,'pu holds'!Y:Y,'pu holds'!H:H)</f>
        <v>0</v>
      </c>
      <c r="J2525" s="636" t="s">
        <v>813</v>
      </c>
      <c r="K2525">
        <v>10085</v>
      </c>
    </row>
    <row r="2526" spans="1:11">
      <c r="A2526">
        <v>70005</v>
      </c>
      <c r="B2526" s="46" t="str">
        <f t="shared" si="76"/>
        <v>BP.GR.00034-10085</v>
      </c>
      <c r="C2526">
        <f t="shared" si="77"/>
        <v>0</v>
      </c>
      <c r="D2526">
        <v>70005</v>
      </c>
      <c r="E2526">
        <f>_xlfn.XLOOKUP(J2526,'pu holds'!Y:Y,'pu holds'!D:D)</f>
        <v>127</v>
      </c>
      <c r="H2526">
        <f>_xlfn.XLOOKUP(J2526,'pu holds'!Y:Y,'pu holds'!H:H)</f>
        <v>0</v>
      </c>
      <c r="J2526" s="636" t="s">
        <v>815</v>
      </c>
      <c r="K2526">
        <v>10085</v>
      </c>
    </row>
    <row r="2527" spans="1:11">
      <c r="A2527">
        <v>70005</v>
      </c>
      <c r="B2527" s="46" t="str">
        <f t="shared" si="76"/>
        <v>BP.GR.00020-10085</v>
      </c>
      <c r="C2527">
        <f t="shared" si="77"/>
        <v>0</v>
      </c>
      <c r="D2527">
        <v>70005</v>
      </c>
      <c r="E2527">
        <f>_xlfn.XLOOKUP(J2527,'pu holds'!Y:Y,'pu holds'!D:D)</f>
        <v>248</v>
      </c>
      <c r="H2527">
        <f>_xlfn.XLOOKUP(J2527,'pu holds'!Y:Y,'pu holds'!H:H)</f>
        <v>0</v>
      </c>
      <c r="J2527" s="636" t="s">
        <v>835</v>
      </c>
      <c r="K2527">
        <v>10085</v>
      </c>
    </row>
    <row r="2528" spans="1:11">
      <c r="A2528">
        <v>70005</v>
      </c>
      <c r="B2528" s="46" t="str">
        <f t="shared" si="76"/>
        <v>BP.GR.00025-10085</v>
      </c>
      <c r="C2528">
        <f t="shared" si="77"/>
        <v>0</v>
      </c>
      <c r="D2528">
        <v>70005</v>
      </c>
      <c r="E2528">
        <f>_xlfn.XLOOKUP(J2528,'pu holds'!Y:Y,'pu holds'!D:D)</f>
        <v>143</v>
      </c>
      <c r="H2528">
        <f>_xlfn.XLOOKUP(J2528,'pu holds'!Y:Y,'pu holds'!H:H)</f>
        <v>0</v>
      </c>
      <c r="J2528" s="636" t="s">
        <v>839</v>
      </c>
      <c r="K2528">
        <v>10085</v>
      </c>
    </row>
    <row r="2529" spans="1:11">
      <c r="A2529">
        <v>70005</v>
      </c>
      <c r="B2529" s="46" t="str">
        <f t="shared" si="76"/>
        <v>BP.GR.00023-10085</v>
      </c>
      <c r="C2529">
        <f t="shared" si="77"/>
        <v>0</v>
      </c>
      <c r="D2529">
        <v>70005</v>
      </c>
      <c r="E2529">
        <f>_xlfn.XLOOKUP(J2529,'pu holds'!Y:Y,'pu holds'!D:D)</f>
        <v>166</v>
      </c>
      <c r="H2529">
        <f>_xlfn.XLOOKUP(J2529,'pu holds'!Y:Y,'pu holds'!H:H)</f>
        <v>0</v>
      </c>
      <c r="J2529" s="636" t="s">
        <v>841</v>
      </c>
      <c r="K2529">
        <v>10085</v>
      </c>
    </row>
    <row r="2530" spans="1:11">
      <c r="A2530">
        <v>70005</v>
      </c>
      <c r="B2530" s="46" t="str">
        <f t="shared" si="76"/>
        <v>BP.GR.00026-10085</v>
      </c>
      <c r="C2530">
        <f t="shared" si="77"/>
        <v>0</v>
      </c>
      <c r="D2530">
        <v>70005</v>
      </c>
      <c r="E2530">
        <f>_xlfn.XLOOKUP(J2530,'pu holds'!Y:Y,'pu holds'!D:D)</f>
        <v>270</v>
      </c>
      <c r="H2530">
        <f>_xlfn.XLOOKUP(J2530,'pu holds'!Y:Y,'pu holds'!H:H)</f>
        <v>0</v>
      </c>
      <c r="J2530" s="636" t="s">
        <v>843</v>
      </c>
      <c r="K2530">
        <v>10085</v>
      </c>
    </row>
    <row r="2531" spans="1:11">
      <c r="A2531">
        <v>70005</v>
      </c>
      <c r="B2531" s="46" t="str">
        <f t="shared" si="76"/>
        <v>BP.GR.00024-10085</v>
      </c>
      <c r="C2531">
        <f t="shared" si="77"/>
        <v>0</v>
      </c>
      <c r="D2531">
        <v>70005</v>
      </c>
      <c r="E2531">
        <f>_xlfn.XLOOKUP(J2531,'pu holds'!Y:Y,'pu holds'!D:D)</f>
        <v>166</v>
      </c>
      <c r="H2531">
        <f>_xlfn.XLOOKUP(J2531,'pu holds'!Y:Y,'pu holds'!H:H)</f>
        <v>0</v>
      </c>
      <c r="J2531" s="636" t="s">
        <v>851</v>
      </c>
      <c r="K2531">
        <v>10085</v>
      </c>
    </row>
    <row r="2532" spans="1:11">
      <c r="A2532">
        <v>70005</v>
      </c>
      <c r="B2532" s="46" t="str">
        <f t="shared" si="76"/>
        <v>BP.GR.00028-10085</v>
      </c>
      <c r="C2532">
        <f t="shared" si="77"/>
        <v>0</v>
      </c>
      <c r="D2532">
        <v>70005</v>
      </c>
      <c r="E2532">
        <f>_xlfn.XLOOKUP(J2532,'pu holds'!Y:Y,'pu holds'!D:D)</f>
        <v>244</v>
      </c>
      <c r="H2532">
        <f>_xlfn.XLOOKUP(J2532,'pu holds'!Y:Y,'pu holds'!H:H)</f>
        <v>0</v>
      </c>
      <c r="J2532" s="636" t="s">
        <v>853</v>
      </c>
      <c r="K2532">
        <v>10085</v>
      </c>
    </row>
    <row r="2533" spans="1:11">
      <c r="A2533">
        <v>70005</v>
      </c>
      <c r="B2533" s="46" t="str">
        <f t="shared" si="76"/>
        <v>BP.GR.00027-10085</v>
      </c>
      <c r="C2533">
        <f t="shared" si="77"/>
        <v>0</v>
      </c>
      <c r="D2533">
        <v>70005</v>
      </c>
      <c r="E2533">
        <f>_xlfn.XLOOKUP(J2533,'pu holds'!Y:Y,'pu holds'!D:D)</f>
        <v>166</v>
      </c>
      <c r="H2533">
        <f>_xlfn.XLOOKUP(J2533,'pu holds'!Y:Y,'pu holds'!H:H)</f>
        <v>0</v>
      </c>
      <c r="J2533" s="636" t="s">
        <v>855</v>
      </c>
      <c r="K2533">
        <v>10085</v>
      </c>
    </row>
    <row r="2534" spans="1:11">
      <c r="A2534">
        <v>70005</v>
      </c>
      <c r="B2534" s="46" t="str">
        <f t="shared" si="76"/>
        <v>BP.GR.00029-10085</v>
      </c>
      <c r="C2534">
        <f t="shared" si="77"/>
        <v>0</v>
      </c>
      <c r="D2534">
        <v>70005</v>
      </c>
      <c r="E2534">
        <f>_xlfn.XLOOKUP(J2534,'pu holds'!Y:Y,'pu holds'!D:D)</f>
        <v>97</v>
      </c>
      <c r="H2534">
        <f>_xlfn.XLOOKUP(J2534,'pu holds'!Y:Y,'pu holds'!H:H)</f>
        <v>0</v>
      </c>
      <c r="J2534" s="636" t="s">
        <v>857</v>
      </c>
      <c r="K2534">
        <v>10085</v>
      </c>
    </row>
    <row r="2535" spans="1:11">
      <c r="A2535">
        <v>70005</v>
      </c>
      <c r="B2535" s="46" t="str">
        <f t="shared" si="76"/>
        <v>BP.GR.00021-10085</v>
      </c>
      <c r="C2535">
        <f t="shared" si="77"/>
        <v>0</v>
      </c>
      <c r="D2535">
        <v>70005</v>
      </c>
      <c r="E2535">
        <f>_xlfn.XLOOKUP(J2535,'pu holds'!Y:Y,'pu holds'!D:D)</f>
        <v>161</v>
      </c>
      <c r="H2535">
        <f>_xlfn.XLOOKUP(J2535,'pu holds'!Y:Y,'pu holds'!H:H)</f>
        <v>0</v>
      </c>
      <c r="J2535" s="636" t="s">
        <v>865</v>
      </c>
      <c r="K2535">
        <v>10085</v>
      </c>
    </row>
    <row r="2536" spans="1:11">
      <c r="A2536">
        <v>70005</v>
      </c>
      <c r="B2536" s="46" t="str">
        <f t="shared" si="76"/>
        <v>BP.GR.00022-10085</v>
      </c>
      <c r="C2536">
        <f t="shared" si="77"/>
        <v>0</v>
      </c>
      <c r="D2536">
        <v>70005</v>
      </c>
      <c r="E2536">
        <f>_xlfn.XLOOKUP(J2536,'pu holds'!Y:Y,'pu holds'!D:D)</f>
        <v>206</v>
      </c>
      <c r="H2536">
        <f>_xlfn.XLOOKUP(J2536,'pu holds'!Y:Y,'pu holds'!H:H)</f>
        <v>0</v>
      </c>
      <c r="J2536" s="636" t="s">
        <v>867</v>
      </c>
      <c r="K2536">
        <v>10085</v>
      </c>
    </row>
    <row r="2537" spans="1:11">
      <c r="A2537">
        <v>70005</v>
      </c>
      <c r="B2537" s="46" t="str">
        <f t="shared" si="76"/>
        <v>BP.GR.00030-10085</v>
      </c>
      <c r="C2537">
        <f t="shared" si="77"/>
        <v>0</v>
      </c>
      <c r="D2537">
        <v>70005</v>
      </c>
      <c r="E2537">
        <f>_xlfn.XLOOKUP(J2537,'pu holds'!Y:Y,'pu holds'!D:D)</f>
        <v>86</v>
      </c>
      <c r="H2537">
        <f>_xlfn.XLOOKUP(J2537,'pu holds'!Y:Y,'pu holds'!H:H)</f>
        <v>0</v>
      </c>
      <c r="J2537" s="636" t="s">
        <v>869</v>
      </c>
      <c r="K2537">
        <v>10085</v>
      </c>
    </row>
    <row r="2538" spans="1:11">
      <c r="A2538">
        <v>70005</v>
      </c>
      <c r="B2538" s="46" t="str">
        <f t="shared" si="76"/>
        <v>BP.GR.00017-10085</v>
      </c>
      <c r="C2538">
        <f t="shared" si="77"/>
        <v>0</v>
      </c>
      <c r="D2538">
        <v>70005</v>
      </c>
      <c r="E2538">
        <f>_xlfn.XLOOKUP(J2538,'pu holds'!Y:Y,'pu holds'!D:D)</f>
        <v>381</v>
      </c>
      <c r="H2538">
        <f>_xlfn.XLOOKUP(J2538,'pu holds'!Y:Y,'pu holds'!H:H)</f>
        <v>0</v>
      </c>
      <c r="J2538" s="636" t="s">
        <v>872</v>
      </c>
      <c r="K2538">
        <v>10085</v>
      </c>
    </row>
    <row r="2539" spans="1:11">
      <c r="A2539">
        <v>70005</v>
      </c>
      <c r="B2539" s="46" t="str">
        <f t="shared" si="76"/>
        <v>BP.GR.00018-10085</v>
      </c>
      <c r="C2539">
        <f t="shared" si="77"/>
        <v>0</v>
      </c>
      <c r="D2539">
        <v>70005</v>
      </c>
      <c r="E2539">
        <f>_xlfn.XLOOKUP(J2539,'pu holds'!Y:Y,'pu holds'!D:D)</f>
        <v>435</v>
      </c>
      <c r="H2539">
        <f>_xlfn.XLOOKUP(J2539,'pu holds'!Y:Y,'pu holds'!H:H)</f>
        <v>0</v>
      </c>
      <c r="J2539" s="636" t="s">
        <v>874</v>
      </c>
      <c r="K2539">
        <v>10085</v>
      </c>
    </row>
    <row r="2540" spans="1:11">
      <c r="A2540">
        <v>70005</v>
      </c>
      <c r="B2540" s="46" t="str">
        <f t="shared" si="76"/>
        <v>BP.GR.00014-10085</v>
      </c>
      <c r="C2540">
        <f t="shared" si="77"/>
        <v>0</v>
      </c>
      <c r="D2540">
        <v>70005</v>
      </c>
      <c r="E2540">
        <f>_xlfn.XLOOKUP(J2540,'pu holds'!Y:Y,'pu holds'!D:D)</f>
        <v>255</v>
      </c>
      <c r="H2540">
        <f>_xlfn.XLOOKUP(J2540,'pu holds'!Y:Y,'pu holds'!H:H)</f>
        <v>0</v>
      </c>
      <c r="J2540" s="636" t="s">
        <v>876</v>
      </c>
      <c r="K2540">
        <v>10085</v>
      </c>
    </row>
    <row r="2541" spans="1:11">
      <c r="A2541">
        <v>70005</v>
      </c>
      <c r="B2541" s="46" t="str">
        <f t="shared" si="76"/>
        <v>BP.GR.00001-10085</v>
      </c>
      <c r="C2541">
        <f t="shared" si="77"/>
        <v>0</v>
      </c>
      <c r="D2541">
        <v>70005</v>
      </c>
      <c r="E2541">
        <f>_xlfn.XLOOKUP(J2541,'pu holds'!Y:Y,'pu holds'!D:D)</f>
        <v>571</v>
      </c>
      <c r="H2541">
        <f>_xlfn.XLOOKUP(J2541,'pu holds'!Y:Y,'pu holds'!H:H)</f>
        <v>0</v>
      </c>
      <c r="J2541" s="636" t="s">
        <v>878</v>
      </c>
      <c r="K2541">
        <v>10085</v>
      </c>
    </row>
    <row r="2542" spans="1:11">
      <c r="A2542">
        <v>70005</v>
      </c>
      <c r="B2542" s="46" t="str">
        <f t="shared" si="76"/>
        <v>BP.GR.00002-10085</v>
      </c>
      <c r="C2542">
        <f t="shared" si="77"/>
        <v>0</v>
      </c>
      <c r="D2542">
        <v>70005</v>
      </c>
      <c r="E2542">
        <f>_xlfn.XLOOKUP(J2542,'pu holds'!Y:Y,'pu holds'!D:D)</f>
        <v>328</v>
      </c>
      <c r="H2542">
        <f>_xlfn.XLOOKUP(J2542,'pu holds'!Y:Y,'pu holds'!H:H)</f>
        <v>0</v>
      </c>
      <c r="J2542" s="636" t="s">
        <v>880</v>
      </c>
      <c r="K2542">
        <v>10085</v>
      </c>
    </row>
    <row r="2543" spans="1:11">
      <c r="A2543">
        <v>70005</v>
      </c>
      <c r="B2543" s="46" t="str">
        <f t="shared" si="76"/>
        <v>BP.GR.00003-10085</v>
      </c>
      <c r="C2543">
        <f t="shared" si="77"/>
        <v>0</v>
      </c>
      <c r="D2543">
        <v>70005</v>
      </c>
      <c r="E2543">
        <f>_xlfn.XLOOKUP(J2543,'pu holds'!Y:Y,'pu holds'!D:D)</f>
        <v>561</v>
      </c>
      <c r="H2543">
        <f>_xlfn.XLOOKUP(J2543,'pu holds'!Y:Y,'pu holds'!H:H)</f>
        <v>0</v>
      </c>
      <c r="J2543" s="636" t="s">
        <v>882</v>
      </c>
      <c r="K2543">
        <v>10085</v>
      </c>
    </row>
    <row r="2544" spans="1:11">
      <c r="A2544">
        <v>70005</v>
      </c>
      <c r="B2544" s="46" t="str">
        <f t="shared" si="76"/>
        <v>BP.GR.00004-10085</v>
      </c>
      <c r="C2544">
        <f t="shared" si="77"/>
        <v>0</v>
      </c>
      <c r="D2544">
        <v>70005</v>
      </c>
      <c r="E2544">
        <f>_xlfn.XLOOKUP(J2544,'pu holds'!Y:Y,'pu holds'!D:D)</f>
        <v>504</v>
      </c>
      <c r="H2544">
        <f>_xlfn.XLOOKUP(J2544,'pu holds'!Y:Y,'pu holds'!H:H)</f>
        <v>0</v>
      </c>
      <c r="J2544" s="636" t="s">
        <v>884</v>
      </c>
      <c r="K2544">
        <v>10085</v>
      </c>
    </row>
    <row r="2545" spans="1:11">
      <c r="A2545">
        <v>70005</v>
      </c>
      <c r="B2545" s="46" t="str">
        <f t="shared" si="76"/>
        <v>BP.GR.00013-10085</v>
      </c>
      <c r="C2545">
        <f t="shared" si="77"/>
        <v>0</v>
      </c>
      <c r="D2545">
        <v>70005</v>
      </c>
      <c r="E2545">
        <f>_xlfn.XLOOKUP(J2545,'pu holds'!Y:Y,'pu holds'!D:D)</f>
        <v>404</v>
      </c>
      <c r="H2545">
        <f>_xlfn.XLOOKUP(J2545,'pu holds'!Y:Y,'pu holds'!H:H)</f>
        <v>0</v>
      </c>
      <c r="J2545" s="636" t="s">
        <v>886</v>
      </c>
      <c r="K2545">
        <v>10085</v>
      </c>
    </row>
    <row r="2546" spans="1:11">
      <c r="A2546">
        <v>70005</v>
      </c>
      <c r="B2546" s="46" t="str">
        <f t="shared" si="76"/>
        <v>BP.GR.00010-10085</v>
      </c>
      <c r="C2546">
        <f t="shared" si="77"/>
        <v>0</v>
      </c>
      <c r="D2546">
        <v>70005</v>
      </c>
      <c r="E2546">
        <f>_xlfn.XLOOKUP(J2546,'pu holds'!Y:Y,'pu holds'!D:D)</f>
        <v>198</v>
      </c>
      <c r="H2546">
        <f>_xlfn.XLOOKUP(J2546,'pu holds'!Y:Y,'pu holds'!H:H)</f>
        <v>0</v>
      </c>
      <c r="J2546" s="636" t="s">
        <v>888</v>
      </c>
      <c r="K2546">
        <v>10085</v>
      </c>
    </row>
    <row r="2547" spans="1:11">
      <c r="A2547">
        <v>70005</v>
      </c>
      <c r="B2547" s="46" t="str">
        <f t="shared" si="76"/>
        <v>BP.GR.00015-10085</v>
      </c>
      <c r="C2547">
        <f t="shared" si="77"/>
        <v>0</v>
      </c>
      <c r="D2547">
        <v>70005</v>
      </c>
      <c r="E2547">
        <f>_xlfn.XLOOKUP(J2547,'pu holds'!Y:Y,'pu holds'!D:D)</f>
        <v>259</v>
      </c>
      <c r="H2547">
        <f>_xlfn.XLOOKUP(J2547,'pu holds'!Y:Y,'pu holds'!H:H)</f>
        <v>0</v>
      </c>
      <c r="J2547" s="636" t="s">
        <v>890</v>
      </c>
      <c r="K2547">
        <v>10085</v>
      </c>
    </row>
    <row r="2548" spans="1:11">
      <c r="A2548">
        <v>70005</v>
      </c>
      <c r="B2548" s="46" t="str">
        <f t="shared" si="76"/>
        <v>BP.GR.00005-10085</v>
      </c>
      <c r="C2548">
        <f t="shared" si="77"/>
        <v>0</v>
      </c>
      <c r="D2548">
        <v>70005</v>
      </c>
      <c r="E2548">
        <f>_xlfn.XLOOKUP(J2548,'pu holds'!Y:Y,'pu holds'!D:D)</f>
        <v>238</v>
      </c>
      <c r="H2548">
        <f>_xlfn.XLOOKUP(J2548,'pu holds'!Y:Y,'pu holds'!H:H)</f>
        <v>0</v>
      </c>
      <c r="J2548" s="636" t="s">
        <v>892</v>
      </c>
      <c r="K2548">
        <v>10085</v>
      </c>
    </row>
    <row r="2549" spans="1:11">
      <c r="A2549">
        <v>70005</v>
      </c>
      <c r="B2549" s="46" t="str">
        <f t="shared" si="76"/>
        <v>BP.GR.00011-10085</v>
      </c>
      <c r="C2549">
        <f t="shared" si="77"/>
        <v>0</v>
      </c>
      <c r="D2549">
        <v>70005</v>
      </c>
      <c r="E2549">
        <f>_xlfn.XLOOKUP(J2549,'pu holds'!Y:Y,'pu holds'!D:D)</f>
        <v>155</v>
      </c>
      <c r="H2549">
        <f>_xlfn.XLOOKUP(J2549,'pu holds'!Y:Y,'pu holds'!H:H)</f>
        <v>0</v>
      </c>
      <c r="J2549" s="636" t="s">
        <v>894</v>
      </c>
      <c r="K2549">
        <v>10085</v>
      </c>
    </row>
    <row r="2550" spans="1:11">
      <c r="A2550">
        <v>70005</v>
      </c>
      <c r="B2550" s="46" t="str">
        <f t="shared" si="76"/>
        <v>BP.GR.00009-10085</v>
      </c>
      <c r="C2550">
        <f t="shared" si="77"/>
        <v>0</v>
      </c>
      <c r="D2550">
        <v>70005</v>
      </c>
      <c r="E2550">
        <f>_xlfn.XLOOKUP(J2550,'pu holds'!Y:Y,'pu holds'!D:D)</f>
        <v>111</v>
      </c>
      <c r="H2550">
        <f>_xlfn.XLOOKUP(J2550,'pu holds'!Y:Y,'pu holds'!H:H)</f>
        <v>0</v>
      </c>
      <c r="J2550" s="636" t="s">
        <v>896</v>
      </c>
      <c r="K2550">
        <v>10085</v>
      </c>
    </row>
    <row r="2551" spans="1:11">
      <c r="A2551">
        <v>70005</v>
      </c>
      <c r="B2551" s="46" t="str">
        <f t="shared" ref="B2551:B2700" si="78">J2551&amp;"-"&amp;K2551</f>
        <v>BP.GR.00016-10085</v>
      </c>
      <c r="C2551">
        <f t="shared" si="77"/>
        <v>0</v>
      </c>
      <c r="D2551">
        <v>70005</v>
      </c>
      <c r="E2551">
        <f>_xlfn.XLOOKUP(J2551,'pu holds'!Y:Y,'pu holds'!D:D)</f>
        <v>124</v>
      </c>
      <c r="H2551">
        <f>_xlfn.XLOOKUP(J2551,'pu holds'!Y:Y,'pu holds'!H:H)</f>
        <v>0</v>
      </c>
      <c r="J2551" s="636" t="s">
        <v>898</v>
      </c>
      <c r="K2551">
        <v>10085</v>
      </c>
    </row>
    <row r="2552" spans="1:11">
      <c r="A2552">
        <v>70005</v>
      </c>
      <c r="B2552" s="46" t="str">
        <f t="shared" si="78"/>
        <v>BP.GR.00012-10085</v>
      </c>
      <c r="C2552">
        <f t="shared" si="77"/>
        <v>0</v>
      </c>
      <c r="D2552">
        <v>70005</v>
      </c>
      <c r="E2552">
        <f>_xlfn.XLOOKUP(J2552,'pu holds'!Y:Y,'pu holds'!D:D)</f>
        <v>146</v>
      </c>
      <c r="H2552">
        <f>_xlfn.XLOOKUP(J2552,'pu holds'!Y:Y,'pu holds'!H:H)</f>
        <v>0</v>
      </c>
      <c r="J2552" s="636" t="s">
        <v>900</v>
      </c>
      <c r="K2552">
        <v>10085</v>
      </c>
    </row>
    <row r="2553" spans="1:11">
      <c r="A2553">
        <v>70005</v>
      </c>
      <c r="B2553" s="46" t="str">
        <f t="shared" si="78"/>
        <v>BP.GR.00019-10085</v>
      </c>
      <c r="C2553">
        <f t="shared" si="77"/>
        <v>0</v>
      </c>
      <c r="D2553">
        <v>70005</v>
      </c>
      <c r="E2553">
        <f>_xlfn.XLOOKUP(J2553,'pu holds'!Y:Y,'pu holds'!D:D)</f>
        <v>199</v>
      </c>
      <c r="H2553">
        <f>_xlfn.XLOOKUP(J2553,'pu holds'!Y:Y,'pu holds'!H:H)</f>
        <v>0</v>
      </c>
      <c r="J2553" s="636" t="s">
        <v>902</v>
      </c>
      <c r="K2553">
        <v>10085</v>
      </c>
    </row>
    <row r="2554" spans="1:11">
      <c r="A2554">
        <v>70005</v>
      </c>
      <c r="B2554" s="46" t="str">
        <f t="shared" si="78"/>
        <v>BP.GR.00006-10085</v>
      </c>
      <c r="C2554">
        <f t="shared" si="77"/>
        <v>0</v>
      </c>
      <c r="D2554">
        <v>70005</v>
      </c>
      <c r="E2554">
        <f>_xlfn.XLOOKUP(J2554,'pu holds'!Y:Y,'pu holds'!D:D)</f>
        <v>159</v>
      </c>
      <c r="H2554">
        <f>_xlfn.XLOOKUP(J2554,'pu holds'!Y:Y,'pu holds'!H:H)</f>
        <v>0</v>
      </c>
      <c r="J2554" s="636" t="s">
        <v>904</v>
      </c>
      <c r="K2554">
        <v>10085</v>
      </c>
    </row>
    <row r="2555" spans="1:11">
      <c r="A2555">
        <v>70005</v>
      </c>
      <c r="B2555" s="46" t="str">
        <f t="shared" si="78"/>
        <v>BP.GR.00007-10085</v>
      </c>
      <c r="C2555">
        <f t="shared" si="77"/>
        <v>0</v>
      </c>
      <c r="D2555">
        <v>70005</v>
      </c>
      <c r="E2555">
        <f>_xlfn.XLOOKUP(J2555,'pu holds'!Y:Y,'pu holds'!D:D)</f>
        <v>179</v>
      </c>
      <c r="H2555">
        <f>_xlfn.XLOOKUP(J2555,'pu holds'!Y:Y,'pu holds'!H:H)</f>
        <v>0</v>
      </c>
      <c r="J2555" s="636" t="s">
        <v>906</v>
      </c>
      <c r="K2555">
        <v>10085</v>
      </c>
    </row>
    <row r="2556" spans="1:11">
      <c r="A2556">
        <v>70005</v>
      </c>
      <c r="B2556" s="46" t="str">
        <f t="shared" si="78"/>
        <v>BP.GR.00008-10085</v>
      </c>
      <c r="C2556">
        <f t="shared" si="77"/>
        <v>0</v>
      </c>
      <c r="D2556">
        <v>70005</v>
      </c>
      <c r="E2556">
        <f>_xlfn.XLOOKUP(J2556,'pu holds'!Y:Y,'pu holds'!D:D)</f>
        <v>169</v>
      </c>
      <c r="H2556">
        <f>_xlfn.XLOOKUP(J2556,'pu holds'!Y:Y,'pu holds'!H:H)</f>
        <v>0</v>
      </c>
      <c r="J2556" s="636" t="s">
        <v>908</v>
      </c>
      <c r="K2556">
        <v>10085</v>
      </c>
    </row>
    <row r="2557" spans="1:11">
      <c r="A2557">
        <v>70005</v>
      </c>
      <c r="B2557" s="46" t="str">
        <f t="shared" si="78"/>
        <v>BP.GR.00036-10085</v>
      </c>
      <c r="C2557">
        <f t="shared" si="77"/>
        <v>0</v>
      </c>
      <c r="D2557">
        <v>70005</v>
      </c>
      <c r="E2557">
        <f>_xlfn.XLOOKUP(J2557,'pu holds'!Y:Y,'pu holds'!D:D)</f>
        <v>332</v>
      </c>
      <c r="H2557">
        <f>_xlfn.XLOOKUP(J2557,'pu holds'!Y:Y,'pu holds'!H:H)</f>
        <v>0</v>
      </c>
      <c r="J2557" s="636" t="s">
        <v>811</v>
      </c>
      <c r="K2557">
        <v>10085</v>
      </c>
    </row>
    <row r="2558" spans="1:11">
      <c r="A2558">
        <v>70005</v>
      </c>
      <c r="B2558" s="46" t="str">
        <f t="shared" si="78"/>
        <v>BP.GR.00037-10085</v>
      </c>
      <c r="C2558">
        <f t="shared" si="77"/>
        <v>0</v>
      </c>
      <c r="D2558">
        <v>70005</v>
      </c>
      <c r="E2558">
        <f>_xlfn.XLOOKUP(J2558,'pu holds'!Y:Y,'pu holds'!D:D)</f>
        <v>140</v>
      </c>
      <c r="H2558">
        <f>_xlfn.XLOOKUP(J2558,'pu holds'!Y:Y,'pu holds'!H:H)</f>
        <v>0</v>
      </c>
      <c r="J2558" s="636" t="s">
        <v>845</v>
      </c>
      <c r="K2558">
        <v>10085</v>
      </c>
    </row>
    <row r="2559" spans="1:11">
      <c r="A2559">
        <v>70005</v>
      </c>
      <c r="B2559" s="46" t="str">
        <f t="shared" si="78"/>
        <v>BP.GR.00038-10085</v>
      </c>
      <c r="C2559">
        <f t="shared" si="77"/>
        <v>0</v>
      </c>
      <c r="D2559">
        <v>70005</v>
      </c>
      <c r="E2559">
        <f>_xlfn.XLOOKUP(J2559,'pu holds'!Y:Y,'pu holds'!D:D)</f>
        <v>165</v>
      </c>
      <c r="H2559">
        <f>_xlfn.XLOOKUP(J2559,'pu holds'!Y:Y,'pu holds'!H:H)</f>
        <v>0</v>
      </c>
      <c r="J2559" s="636" t="s">
        <v>847</v>
      </c>
      <c r="K2559">
        <v>10085</v>
      </c>
    </row>
    <row r="2560" spans="1:11">
      <c r="A2560">
        <v>70005</v>
      </c>
      <c r="B2560" s="46" t="str">
        <f t="shared" si="78"/>
        <v>BP.GR.00039-10085</v>
      </c>
      <c r="C2560">
        <f t="shared" si="77"/>
        <v>0</v>
      </c>
      <c r="D2560">
        <v>70005</v>
      </c>
      <c r="E2560">
        <f>_xlfn.XLOOKUP(J2560,'pu holds'!Y:Y,'pu holds'!D:D)</f>
        <v>157</v>
      </c>
      <c r="H2560">
        <f>_xlfn.XLOOKUP(J2560,'pu holds'!Y:Y,'pu holds'!H:H)</f>
        <v>0</v>
      </c>
      <c r="J2560" s="636" t="s">
        <v>849</v>
      </c>
      <c r="K2560">
        <v>10085</v>
      </c>
    </row>
    <row r="2561" spans="1:11">
      <c r="A2561">
        <v>70005</v>
      </c>
      <c r="B2561" s="46" t="str">
        <f t="shared" si="78"/>
        <v>BP.GR.00040-10085</v>
      </c>
      <c r="C2561">
        <f t="shared" si="77"/>
        <v>0</v>
      </c>
      <c r="D2561">
        <v>70005</v>
      </c>
      <c r="E2561">
        <f>_xlfn.XLOOKUP(J2561,'pu holds'!Y:Y,'pu holds'!D:D)</f>
        <v>148</v>
      </c>
      <c r="H2561">
        <f>_xlfn.XLOOKUP(J2561,'pu holds'!Y:Y,'pu holds'!H:H)</f>
        <v>0</v>
      </c>
      <c r="J2561" s="636" t="s">
        <v>861</v>
      </c>
      <c r="K2561">
        <v>10085</v>
      </c>
    </row>
    <row r="2562" spans="1:11">
      <c r="A2562">
        <v>70005</v>
      </c>
      <c r="B2562" s="46" t="str">
        <f t="shared" si="78"/>
        <v>BP.GR.00041-10085</v>
      </c>
      <c r="C2562">
        <f t="shared" ref="C2562:C2625" si="79">SUM(G2562:H2562)</f>
        <v>0</v>
      </c>
      <c r="D2562">
        <v>70005</v>
      </c>
      <c r="E2562">
        <f>_xlfn.XLOOKUP(J2562,'pu holds'!Y:Y,'pu holds'!D:D)</f>
        <v>155</v>
      </c>
      <c r="H2562">
        <f>_xlfn.XLOOKUP(J2562,'pu holds'!Y:Y,'pu holds'!H:H)</f>
        <v>0</v>
      </c>
      <c r="J2562" s="636" t="s">
        <v>859</v>
      </c>
      <c r="K2562">
        <v>10085</v>
      </c>
    </row>
    <row r="2563" spans="1:11">
      <c r="A2563">
        <v>70005</v>
      </c>
      <c r="B2563" s="46" t="str">
        <f t="shared" si="78"/>
        <v>BP.GR.00042-10085</v>
      </c>
      <c r="C2563">
        <f t="shared" si="79"/>
        <v>0</v>
      </c>
      <c r="D2563">
        <v>70005</v>
      </c>
      <c r="E2563">
        <f>_xlfn.XLOOKUP(J2563,'pu holds'!Y:Y,'pu holds'!D:D)</f>
        <v>146</v>
      </c>
      <c r="H2563">
        <f>_xlfn.XLOOKUP(J2563,'pu holds'!Y:Y,'pu holds'!H:H)</f>
        <v>0</v>
      </c>
      <c r="J2563" s="636" t="s">
        <v>863</v>
      </c>
      <c r="K2563">
        <v>10085</v>
      </c>
    </row>
    <row r="2564" spans="1:11">
      <c r="A2564">
        <v>70005</v>
      </c>
      <c r="B2564" s="46" t="str">
        <f t="shared" si="78"/>
        <v>BP.GR.00043-10085</v>
      </c>
      <c r="C2564">
        <f t="shared" si="79"/>
        <v>0</v>
      </c>
      <c r="D2564">
        <v>70005</v>
      </c>
      <c r="E2564">
        <f>_xlfn.XLOOKUP(J2564,'pu holds'!Y:Y,'pu holds'!D:D)</f>
        <v>159</v>
      </c>
      <c r="H2564">
        <f>_xlfn.XLOOKUP(J2564,'pu holds'!Y:Y,'pu holds'!H:H)</f>
        <v>0</v>
      </c>
      <c r="J2564" s="636" t="s">
        <v>837</v>
      </c>
      <c r="K2564">
        <v>10085</v>
      </c>
    </row>
    <row r="2565" spans="1:11">
      <c r="A2565">
        <v>70005</v>
      </c>
      <c r="B2565" s="46" t="str">
        <f t="shared" si="78"/>
        <v>BP.GR.00044-10085</v>
      </c>
      <c r="C2565">
        <f t="shared" si="79"/>
        <v>0</v>
      </c>
      <c r="D2565">
        <v>70005</v>
      </c>
      <c r="E2565">
        <f>_xlfn.XLOOKUP(J2565,'pu holds'!Y:Y,'pu holds'!D:D)</f>
        <v>221</v>
      </c>
      <c r="H2565">
        <f>_xlfn.XLOOKUP(J2565,'pu holds'!Y:Y,'pu holds'!H:H)</f>
        <v>0</v>
      </c>
      <c r="J2565" s="636" t="s">
        <v>751</v>
      </c>
      <c r="K2565">
        <v>10085</v>
      </c>
    </row>
    <row r="2566" spans="1:11">
      <c r="A2566">
        <v>70005</v>
      </c>
      <c r="B2566" s="46" t="str">
        <f t="shared" si="78"/>
        <v>BP.GR.00045-10085</v>
      </c>
      <c r="C2566">
        <f t="shared" si="79"/>
        <v>0</v>
      </c>
      <c r="D2566">
        <v>70005</v>
      </c>
      <c r="E2566">
        <f>_xlfn.XLOOKUP(J2566,'pu holds'!Y:Y,'pu holds'!D:D)</f>
        <v>168</v>
      </c>
      <c r="H2566">
        <f>_xlfn.XLOOKUP(J2566,'pu holds'!Y:Y,'pu holds'!H:H)</f>
        <v>0</v>
      </c>
      <c r="J2566" s="636" t="s">
        <v>753</v>
      </c>
      <c r="K2566">
        <v>10085</v>
      </c>
    </row>
    <row r="2567" spans="1:11">
      <c r="A2567">
        <v>70005</v>
      </c>
      <c r="B2567" s="46" t="str">
        <f t="shared" si="78"/>
        <v>BP.GR.00046-10085</v>
      </c>
      <c r="C2567">
        <f t="shared" si="79"/>
        <v>0</v>
      </c>
      <c r="D2567">
        <v>70005</v>
      </c>
      <c r="E2567">
        <f>_xlfn.XLOOKUP(J2567,'pu holds'!Y:Y,'pu holds'!D:D)</f>
        <v>312</v>
      </c>
      <c r="H2567">
        <f>_xlfn.XLOOKUP(J2567,'pu holds'!Y:Y,'pu holds'!H:H)</f>
        <v>0</v>
      </c>
      <c r="J2567" s="636" t="s">
        <v>755</v>
      </c>
      <c r="K2567">
        <v>10085</v>
      </c>
    </row>
    <row r="2568" spans="1:11">
      <c r="A2568">
        <v>70005</v>
      </c>
      <c r="B2568" s="46" t="str">
        <f t="shared" si="78"/>
        <v>BP.GR.00047-10085</v>
      </c>
      <c r="C2568">
        <f t="shared" si="79"/>
        <v>0</v>
      </c>
      <c r="D2568">
        <v>70005</v>
      </c>
      <c r="E2568">
        <f>_xlfn.XLOOKUP(J2568,'pu holds'!Y:Y,'pu holds'!D:D)</f>
        <v>202</v>
      </c>
      <c r="H2568">
        <f>_xlfn.XLOOKUP(J2568,'pu holds'!Y:Y,'pu holds'!H:H)</f>
        <v>0</v>
      </c>
      <c r="J2568" s="636" t="s">
        <v>757</v>
      </c>
      <c r="K2568">
        <v>10085</v>
      </c>
    </row>
    <row r="2569" spans="1:11">
      <c r="A2569">
        <v>70005</v>
      </c>
      <c r="B2569" s="46" t="str">
        <f t="shared" si="78"/>
        <v>BP.GR.00048-10085</v>
      </c>
      <c r="C2569">
        <f t="shared" si="79"/>
        <v>0</v>
      </c>
      <c r="D2569">
        <v>70005</v>
      </c>
      <c r="E2569">
        <f>_xlfn.XLOOKUP(J2569,'pu holds'!Y:Y,'pu holds'!D:D)</f>
        <v>457</v>
      </c>
      <c r="H2569">
        <f>_xlfn.XLOOKUP(J2569,'pu holds'!Y:Y,'pu holds'!H:H)</f>
        <v>0</v>
      </c>
      <c r="J2569" s="636" t="s">
        <v>759</v>
      </c>
      <c r="K2569">
        <v>10085</v>
      </c>
    </row>
    <row r="2570" spans="1:11">
      <c r="A2570">
        <v>70005</v>
      </c>
      <c r="B2570" s="46" t="str">
        <f t="shared" si="78"/>
        <v>BP.GR.00049-10085</v>
      </c>
      <c r="C2570">
        <f t="shared" si="79"/>
        <v>0</v>
      </c>
      <c r="D2570">
        <v>70005</v>
      </c>
      <c r="E2570">
        <f>_xlfn.XLOOKUP(J2570,'pu holds'!Y:Y,'pu holds'!D:D)</f>
        <v>175</v>
      </c>
      <c r="H2570">
        <f>_xlfn.XLOOKUP(J2570,'pu holds'!Y:Y,'pu holds'!H:H)</f>
        <v>0</v>
      </c>
      <c r="J2570" s="636" t="s">
        <v>761</v>
      </c>
      <c r="K2570">
        <v>10085</v>
      </c>
    </row>
    <row r="2571" spans="1:11">
      <c r="A2571">
        <v>70005</v>
      </c>
      <c r="B2571" s="46" t="str">
        <f t="shared" si="78"/>
        <v>BP.GR.00050-10085</v>
      </c>
      <c r="C2571">
        <f t="shared" si="79"/>
        <v>0</v>
      </c>
      <c r="D2571">
        <v>70005</v>
      </c>
      <c r="E2571">
        <f>_xlfn.XLOOKUP(J2571,'pu holds'!Y:Y,'pu holds'!D:D)</f>
        <v>159</v>
      </c>
      <c r="H2571">
        <f>_xlfn.XLOOKUP(J2571,'pu holds'!Y:Y,'pu holds'!H:H)</f>
        <v>0</v>
      </c>
      <c r="J2571" s="636" t="s">
        <v>763</v>
      </c>
      <c r="K2571">
        <v>10085</v>
      </c>
    </row>
    <row r="2572" spans="1:11">
      <c r="A2572">
        <v>70005</v>
      </c>
      <c r="B2572" s="46" t="str">
        <f t="shared" si="78"/>
        <v>BP.GR.00051-10085</v>
      </c>
      <c r="C2572">
        <f t="shared" si="79"/>
        <v>0</v>
      </c>
      <c r="D2572">
        <v>70005</v>
      </c>
      <c r="E2572">
        <f>_xlfn.XLOOKUP(J2572,'pu holds'!Y:Y,'pu holds'!D:D)</f>
        <v>408</v>
      </c>
      <c r="H2572">
        <f>_xlfn.XLOOKUP(J2572,'pu holds'!Y:Y,'pu holds'!H:H)</f>
        <v>0</v>
      </c>
      <c r="J2572" s="636" t="s">
        <v>765</v>
      </c>
      <c r="K2572">
        <v>10085</v>
      </c>
    </row>
    <row r="2573" spans="1:11">
      <c r="A2573">
        <v>70005</v>
      </c>
      <c r="B2573" s="46" t="str">
        <f t="shared" si="78"/>
        <v>BP.GR.00052-10085</v>
      </c>
      <c r="C2573">
        <f t="shared" si="79"/>
        <v>0</v>
      </c>
      <c r="D2573">
        <v>70005</v>
      </c>
      <c r="E2573">
        <f>_xlfn.XLOOKUP(J2573,'pu holds'!Y:Y,'pu holds'!D:D)</f>
        <v>296</v>
      </c>
      <c r="H2573">
        <f>_xlfn.XLOOKUP(J2573,'pu holds'!Y:Y,'pu holds'!H:H)</f>
        <v>0</v>
      </c>
      <c r="J2573" s="636" t="s">
        <v>767</v>
      </c>
      <c r="K2573">
        <v>10085</v>
      </c>
    </row>
    <row r="2574" spans="1:11">
      <c r="A2574">
        <v>70005</v>
      </c>
      <c r="B2574" s="46" t="str">
        <f t="shared" si="78"/>
        <v>BP.GR.00056-10085</v>
      </c>
      <c r="C2574">
        <f t="shared" si="79"/>
        <v>0</v>
      </c>
      <c r="D2574">
        <v>70005</v>
      </c>
      <c r="E2574">
        <f>_xlfn.XLOOKUP(J2574,'pu holds'!Y:Y,'pu holds'!D:D)</f>
        <v>117</v>
      </c>
      <c r="H2574">
        <f>_xlfn.XLOOKUP(J2574,'pu holds'!Y:Y,'pu holds'!H:H)</f>
        <v>0</v>
      </c>
      <c r="J2574" s="636" t="s">
        <v>769</v>
      </c>
      <c r="K2574">
        <v>10085</v>
      </c>
    </row>
    <row r="2575" spans="1:11">
      <c r="A2575">
        <v>70005</v>
      </c>
      <c r="B2575" s="46" t="str">
        <f t="shared" si="78"/>
        <v>BP.GR.00057-10085</v>
      </c>
      <c r="C2575">
        <f t="shared" si="79"/>
        <v>0</v>
      </c>
      <c r="D2575">
        <v>70005</v>
      </c>
      <c r="E2575">
        <f>_xlfn.XLOOKUP(J2575,'pu holds'!Y:Y,'pu holds'!D:D)</f>
        <v>266</v>
      </c>
      <c r="H2575">
        <f>_xlfn.XLOOKUP(J2575,'pu holds'!Y:Y,'pu holds'!H:H)</f>
        <v>0</v>
      </c>
      <c r="J2575" s="636" t="s">
        <v>775</v>
      </c>
      <c r="K2575">
        <v>10085</v>
      </c>
    </row>
    <row r="2576" spans="1:11">
      <c r="A2576">
        <v>70005</v>
      </c>
      <c r="B2576" s="46" t="str">
        <f t="shared" si="78"/>
        <v>BP.GR.00058-10085</v>
      </c>
      <c r="C2576">
        <f t="shared" si="79"/>
        <v>0</v>
      </c>
      <c r="D2576">
        <v>70005</v>
      </c>
      <c r="E2576">
        <f>_xlfn.XLOOKUP(J2576,'pu holds'!Y:Y,'pu holds'!D:D)</f>
        <v>211</v>
      </c>
      <c r="H2576">
        <f>_xlfn.XLOOKUP(J2576,'pu holds'!Y:Y,'pu holds'!H:H)</f>
        <v>0</v>
      </c>
      <c r="J2576" s="636" t="s">
        <v>777</v>
      </c>
      <c r="K2576">
        <v>10085</v>
      </c>
    </row>
    <row r="2577" spans="1:11">
      <c r="A2577">
        <v>70005</v>
      </c>
      <c r="B2577" s="46" t="str">
        <f t="shared" si="78"/>
        <v>BP.GR.00059-10085</v>
      </c>
      <c r="C2577">
        <f t="shared" si="79"/>
        <v>0</v>
      </c>
      <c r="D2577">
        <v>70005</v>
      </c>
      <c r="E2577">
        <f>_xlfn.XLOOKUP(J2577,'pu holds'!Y:Y,'pu holds'!D:D)</f>
        <v>93</v>
      </c>
      <c r="H2577">
        <f>_xlfn.XLOOKUP(J2577,'pu holds'!Y:Y,'pu holds'!H:H)</f>
        <v>0</v>
      </c>
      <c r="J2577" s="636" t="s">
        <v>779</v>
      </c>
      <c r="K2577">
        <v>10085</v>
      </c>
    </row>
    <row r="2578" spans="1:11">
      <c r="A2578">
        <v>70005</v>
      </c>
      <c r="B2578" s="46" t="str">
        <f t="shared" si="78"/>
        <v>BP.GR.00060-10085</v>
      </c>
      <c r="C2578">
        <f t="shared" si="79"/>
        <v>0</v>
      </c>
      <c r="D2578">
        <v>70005</v>
      </c>
      <c r="E2578">
        <f>_xlfn.XLOOKUP(J2578,'pu holds'!Y:Y,'pu holds'!D:D)</f>
        <v>216</v>
      </c>
      <c r="H2578">
        <f>_xlfn.XLOOKUP(J2578,'pu holds'!Y:Y,'pu holds'!H:H)</f>
        <v>0</v>
      </c>
      <c r="J2578" s="636" t="s">
        <v>781</v>
      </c>
      <c r="K2578">
        <v>10085</v>
      </c>
    </row>
    <row r="2579" spans="1:11">
      <c r="A2579">
        <v>70005</v>
      </c>
      <c r="B2579" s="46" t="str">
        <f t="shared" si="78"/>
        <v>BP.GR.00061-10085</v>
      </c>
      <c r="C2579">
        <f t="shared" si="79"/>
        <v>0</v>
      </c>
      <c r="D2579">
        <v>70005</v>
      </c>
      <c r="E2579">
        <f>_xlfn.XLOOKUP(J2579,'pu holds'!Y:Y,'pu holds'!D:D)</f>
        <v>153</v>
      </c>
      <c r="H2579">
        <f>_xlfn.XLOOKUP(J2579,'pu holds'!Y:Y,'pu holds'!H:H)</f>
        <v>0</v>
      </c>
      <c r="J2579" s="636" t="s">
        <v>783</v>
      </c>
      <c r="K2579">
        <v>10085</v>
      </c>
    </row>
    <row r="2580" spans="1:11">
      <c r="A2580">
        <v>70005</v>
      </c>
      <c r="B2580" s="46" t="str">
        <f t="shared" si="78"/>
        <v>BP.GR.00062-10085</v>
      </c>
      <c r="C2580">
        <f t="shared" si="79"/>
        <v>0</v>
      </c>
      <c r="D2580">
        <v>70005</v>
      </c>
      <c r="E2580">
        <f>_xlfn.XLOOKUP(J2580,'pu holds'!Y:Y,'pu holds'!D:D)</f>
        <v>168</v>
      </c>
      <c r="H2580">
        <f>_xlfn.XLOOKUP(J2580,'pu holds'!Y:Y,'pu holds'!H:H)</f>
        <v>0</v>
      </c>
      <c r="J2580" s="636" t="s">
        <v>785</v>
      </c>
      <c r="K2580">
        <v>10085</v>
      </c>
    </row>
    <row r="2581" spans="1:11">
      <c r="A2581">
        <v>70005</v>
      </c>
      <c r="B2581" s="46" t="str">
        <f t="shared" si="78"/>
        <v>BP.GR.00063-10085</v>
      </c>
      <c r="C2581">
        <f t="shared" si="79"/>
        <v>0</v>
      </c>
      <c r="D2581">
        <v>70005</v>
      </c>
      <c r="E2581">
        <f>_xlfn.XLOOKUP(J2581,'pu holds'!Y:Y,'pu holds'!D:D)</f>
        <v>192</v>
      </c>
      <c r="H2581">
        <f>_xlfn.XLOOKUP(J2581,'pu holds'!Y:Y,'pu holds'!H:H)</f>
        <v>0</v>
      </c>
      <c r="J2581" s="636" t="s">
        <v>787</v>
      </c>
      <c r="K2581">
        <v>10085</v>
      </c>
    </row>
    <row r="2582" spans="1:11">
      <c r="A2582">
        <v>70005</v>
      </c>
      <c r="B2582" s="46" t="str">
        <f t="shared" si="78"/>
        <v>BP.GR.00064-10085</v>
      </c>
      <c r="C2582">
        <f t="shared" si="79"/>
        <v>0</v>
      </c>
      <c r="D2582">
        <v>70005</v>
      </c>
      <c r="E2582">
        <f>_xlfn.XLOOKUP(J2582,'pu holds'!Y:Y,'pu holds'!D:D)</f>
        <v>196</v>
      </c>
      <c r="H2582">
        <f>_xlfn.XLOOKUP(J2582,'pu holds'!Y:Y,'pu holds'!H:H)</f>
        <v>0</v>
      </c>
      <c r="J2582" s="636" t="s">
        <v>789</v>
      </c>
      <c r="K2582">
        <v>10085</v>
      </c>
    </row>
    <row r="2583" spans="1:11">
      <c r="A2583">
        <v>70005</v>
      </c>
      <c r="B2583" s="46" t="str">
        <f t="shared" si="78"/>
        <v>BP.GR.00065-10085</v>
      </c>
      <c r="C2583">
        <f t="shared" si="79"/>
        <v>0</v>
      </c>
      <c r="D2583">
        <v>70005</v>
      </c>
      <c r="E2583">
        <f>_xlfn.XLOOKUP(J2583,'pu holds'!Y:Y,'pu holds'!D:D)</f>
        <v>186</v>
      </c>
      <c r="H2583">
        <f>_xlfn.XLOOKUP(J2583,'pu holds'!Y:Y,'pu holds'!H:H)</f>
        <v>0</v>
      </c>
      <c r="J2583" s="636" t="s">
        <v>791</v>
      </c>
      <c r="K2583">
        <v>10085</v>
      </c>
    </row>
    <row r="2584" spans="1:11">
      <c r="A2584">
        <v>70005</v>
      </c>
      <c r="B2584" s="46" t="str">
        <f t="shared" si="78"/>
        <v>BP.GR.00066-10085</v>
      </c>
      <c r="C2584">
        <f t="shared" si="79"/>
        <v>0</v>
      </c>
      <c r="D2584">
        <v>70005</v>
      </c>
      <c r="E2584">
        <f>_xlfn.XLOOKUP(J2584,'pu holds'!Y:Y,'pu holds'!D:D)</f>
        <v>171</v>
      </c>
      <c r="H2584">
        <f>_xlfn.XLOOKUP(J2584,'pu holds'!Y:Y,'pu holds'!H:H)</f>
        <v>0</v>
      </c>
      <c r="J2584" s="636" t="s">
        <v>793</v>
      </c>
      <c r="K2584">
        <v>10085</v>
      </c>
    </row>
    <row r="2585" spans="1:11">
      <c r="A2585">
        <v>70005</v>
      </c>
      <c r="B2585" s="46" t="str">
        <f t="shared" si="78"/>
        <v>BP.GR.00067-10085</v>
      </c>
      <c r="C2585">
        <f t="shared" si="79"/>
        <v>0</v>
      </c>
      <c r="D2585">
        <v>70005</v>
      </c>
      <c r="E2585">
        <f>_xlfn.XLOOKUP(J2585,'pu holds'!Y:Y,'pu holds'!D:D)</f>
        <v>208</v>
      </c>
      <c r="H2585">
        <f>_xlfn.XLOOKUP(J2585,'pu holds'!Y:Y,'pu holds'!H:H)</f>
        <v>0</v>
      </c>
      <c r="J2585" s="636" t="s">
        <v>795</v>
      </c>
      <c r="K2585">
        <v>10085</v>
      </c>
    </row>
    <row r="2586" spans="1:11">
      <c r="A2586">
        <v>70005</v>
      </c>
      <c r="B2586" s="46" t="str">
        <f t="shared" si="78"/>
        <v>BP.GR.00068-10085</v>
      </c>
      <c r="C2586">
        <f t="shared" si="79"/>
        <v>0</v>
      </c>
      <c r="D2586">
        <v>70005</v>
      </c>
      <c r="E2586">
        <f>_xlfn.XLOOKUP(J2586,'pu holds'!Y:Y,'pu holds'!D:D)</f>
        <v>100</v>
      </c>
      <c r="H2586">
        <f>_xlfn.XLOOKUP(J2586,'pu holds'!Y:Y,'pu holds'!H:H)</f>
        <v>0</v>
      </c>
      <c r="J2586" s="636" t="s">
        <v>833</v>
      </c>
      <c r="K2586">
        <v>10085</v>
      </c>
    </row>
    <row r="2587" spans="1:11">
      <c r="A2587">
        <v>70005</v>
      </c>
      <c r="B2587" s="46" t="str">
        <f t="shared" si="78"/>
        <v>BP.GR.00069-10085</v>
      </c>
      <c r="C2587">
        <f t="shared" si="79"/>
        <v>0</v>
      </c>
      <c r="D2587">
        <v>70005</v>
      </c>
      <c r="E2587">
        <f>_xlfn.XLOOKUP(J2587,'pu holds'!Y:Y,'pu holds'!D:D)</f>
        <v>112</v>
      </c>
      <c r="H2587">
        <f>_xlfn.XLOOKUP(J2587,'pu holds'!Y:Y,'pu holds'!H:H)</f>
        <v>0</v>
      </c>
      <c r="J2587" s="636" t="s">
        <v>831</v>
      </c>
      <c r="K2587">
        <v>10085</v>
      </c>
    </row>
    <row r="2588" spans="1:11">
      <c r="A2588">
        <v>70005</v>
      </c>
      <c r="B2588" s="46" t="str">
        <f t="shared" si="78"/>
        <v>BP.GR.00070-10085</v>
      </c>
      <c r="C2588">
        <f t="shared" si="79"/>
        <v>0</v>
      </c>
      <c r="D2588">
        <v>70005</v>
      </c>
      <c r="E2588">
        <f>_xlfn.XLOOKUP(J2588,'pu holds'!Y:Y,'pu holds'!D:D)</f>
        <v>185</v>
      </c>
      <c r="H2588">
        <f>_xlfn.XLOOKUP(J2588,'pu holds'!Y:Y,'pu holds'!H:H)</f>
        <v>0</v>
      </c>
      <c r="J2588" s="636" t="s">
        <v>829</v>
      </c>
      <c r="K2588">
        <v>10085</v>
      </c>
    </row>
    <row r="2589" spans="1:11">
      <c r="A2589">
        <v>70005</v>
      </c>
      <c r="B2589" s="46" t="str">
        <f t="shared" si="78"/>
        <v>BP.GR.00071-10085</v>
      </c>
      <c r="C2589">
        <f t="shared" si="79"/>
        <v>0</v>
      </c>
      <c r="D2589">
        <v>70005</v>
      </c>
      <c r="E2589">
        <f>_xlfn.XLOOKUP(J2589,'pu holds'!Y:Y,'pu holds'!D:D)</f>
        <v>130</v>
      </c>
      <c r="H2589">
        <f>_xlfn.XLOOKUP(J2589,'pu holds'!Y:Y,'pu holds'!H:H)</f>
        <v>0</v>
      </c>
      <c r="J2589" s="636" t="s">
        <v>827</v>
      </c>
      <c r="K2589">
        <v>10085</v>
      </c>
    </row>
    <row r="2590" spans="1:11">
      <c r="A2590">
        <v>70005</v>
      </c>
      <c r="B2590" s="46" t="str">
        <f t="shared" si="78"/>
        <v>BP.GR.00072-10085</v>
      </c>
      <c r="C2590">
        <f t="shared" si="79"/>
        <v>0</v>
      </c>
      <c r="D2590">
        <v>70005</v>
      </c>
      <c r="E2590">
        <f>_xlfn.XLOOKUP(J2590,'pu holds'!Y:Y,'pu holds'!D:D)</f>
        <v>141</v>
      </c>
      <c r="H2590">
        <f>_xlfn.XLOOKUP(J2590,'pu holds'!Y:Y,'pu holds'!H:H)</f>
        <v>0</v>
      </c>
      <c r="J2590" s="636" t="s">
        <v>825</v>
      </c>
      <c r="K2590">
        <v>10085</v>
      </c>
    </row>
    <row r="2591" spans="1:11">
      <c r="A2591">
        <v>70005</v>
      </c>
      <c r="B2591" s="46" t="str">
        <f t="shared" si="78"/>
        <v>BP.GR.00073-10085</v>
      </c>
      <c r="C2591">
        <f t="shared" si="79"/>
        <v>0</v>
      </c>
      <c r="D2591">
        <v>70005</v>
      </c>
      <c r="E2591">
        <f>_xlfn.XLOOKUP(J2591,'pu holds'!Y:Y,'pu holds'!D:D)</f>
        <v>297</v>
      </c>
      <c r="H2591">
        <f>_xlfn.XLOOKUP(J2591,'pu holds'!Y:Y,'pu holds'!H:H)</f>
        <v>0</v>
      </c>
      <c r="J2591" s="636" t="s">
        <v>771</v>
      </c>
      <c r="K2591">
        <v>10085</v>
      </c>
    </row>
    <row r="2592" spans="1:11">
      <c r="A2592">
        <v>70005</v>
      </c>
      <c r="B2592" s="46" t="str">
        <f t="shared" si="78"/>
        <v>BP.GR.00074-10085</v>
      </c>
      <c r="C2592">
        <f t="shared" si="79"/>
        <v>0</v>
      </c>
      <c r="D2592">
        <v>70005</v>
      </c>
      <c r="E2592">
        <f>_xlfn.XLOOKUP(J2592,'pu holds'!Y:Y,'pu holds'!D:D)</f>
        <v>295</v>
      </c>
      <c r="H2592">
        <f>_xlfn.XLOOKUP(J2592,'pu holds'!Y:Y,'pu holds'!H:H)</f>
        <v>0</v>
      </c>
      <c r="J2592" s="636" t="s">
        <v>773</v>
      </c>
      <c r="K2592">
        <v>10085</v>
      </c>
    </row>
    <row r="2593" spans="1:11">
      <c r="A2593">
        <v>70005</v>
      </c>
      <c r="B2593" s="46" t="str">
        <f t="shared" si="78"/>
        <v>BP.GR.00075-10085</v>
      </c>
      <c r="C2593">
        <f t="shared" si="79"/>
        <v>0</v>
      </c>
      <c r="D2593">
        <v>70005</v>
      </c>
      <c r="E2593">
        <f>_xlfn.XLOOKUP(J2593,'pu holds'!Y:Y,'pu holds'!D:D)</f>
        <v>181</v>
      </c>
      <c r="H2593">
        <f>_xlfn.XLOOKUP(J2593,'pu holds'!Y:Y,'pu holds'!H:H)</f>
        <v>0</v>
      </c>
      <c r="J2593" s="636" t="s">
        <v>799</v>
      </c>
      <c r="K2593">
        <v>10085</v>
      </c>
    </row>
    <row r="2594" spans="1:11">
      <c r="A2594">
        <v>70005</v>
      </c>
      <c r="B2594" s="46" t="str">
        <f t="shared" si="78"/>
        <v>BP.GR.00076-10085</v>
      </c>
      <c r="C2594">
        <f t="shared" si="79"/>
        <v>0</v>
      </c>
      <c r="D2594">
        <v>70005</v>
      </c>
      <c r="E2594">
        <f>_xlfn.XLOOKUP(J2594,'pu holds'!Y:Y,'pu holds'!D:D)</f>
        <v>181</v>
      </c>
      <c r="H2594">
        <f>_xlfn.XLOOKUP(J2594,'pu holds'!Y:Y,'pu holds'!H:H)</f>
        <v>0</v>
      </c>
      <c r="J2594" s="636" t="s">
        <v>801</v>
      </c>
      <c r="K2594">
        <v>10085</v>
      </c>
    </row>
    <row r="2595" spans="1:11">
      <c r="A2595">
        <v>70005</v>
      </c>
      <c r="B2595" s="46" t="str">
        <f t="shared" si="78"/>
        <v>BP.GR.00077-10085</v>
      </c>
      <c r="C2595">
        <f t="shared" si="79"/>
        <v>0</v>
      </c>
      <c r="D2595">
        <v>70005</v>
      </c>
      <c r="E2595">
        <f>_xlfn.XLOOKUP(J2595,'pu holds'!Y:Y,'pu holds'!D:D)</f>
        <v>205</v>
      </c>
      <c r="H2595">
        <f>_xlfn.XLOOKUP(J2595,'pu holds'!Y:Y,'pu holds'!H:H)</f>
        <v>0</v>
      </c>
      <c r="J2595" s="636" t="s">
        <v>797</v>
      </c>
      <c r="K2595">
        <v>10085</v>
      </c>
    </row>
    <row r="2596" spans="1:11">
      <c r="A2596">
        <v>70005</v>
      </c>
      <c r="B2596" s="46" t="str">
        <f t="shared" si="78"/>
        <v>BP.GR.00078-10085</v>
      </c>
      <c r="C2596">
        <f t="shared" si="79"/>
        <v>0</v>
      </c>
      <c r="D2596">
        <v>70005</v>
      </c>
      <c r="E2596">
        <f>_xlfn.XLOOKUP(J2596,'pu holds'!Y:Y,'pu holds'!D:D)</f>
        <v>199</v>
      </c>
      <c r="H2596">
        <f>_xlfn.XLOOKUP(J2596,'pu holds'!Y:Y,'pu holds'!H:H)</f>
        <v>0</v>
      </c>
      <c r="J2596" s="636" t="s">
        <v>803</v>
      </c>
      <c r="K2596">
        <v>10085</v>
      </c>
    </row>
    <row r="2597" spans="1:11">
      <c r="A2597">
        <v>70005</v>
      </c>
      <c r="B2597" s="46" t="str">
        <f t="shared" si="78"/>
        <v>BP.GR.00079-10085</v>
      </c>
      <c r="C2597">
        <f t="shared" si="79"/>
        <v>0</v>
      </c>
      <c r="D2597">
        <v>70005</v>
      </c>
      <c r="E2597">
        <f>_xlfn.XLOOKUP(J2597,'pu holds'!Y:Y,'pu holds'!D:D)</f>
        <v>130</v>
      </c>
      <c r="H2597">
        <f>_xlfn.XLOOKUP(J2597,'pu holds'!Y:Y,'pu holds'!H:H)</f>
        <v>0</v>
      </c>
      <c r="J2597" s="636" t="s">
        <v>821</v>
      </c>
      <c r="K2597">
        <v>10085</v>
      </c>
    </row>
    <row r="2598" spans="1:11">
      <c r="A2598">
        <v>70005</v>
      </c>
      <c r="B2598" s="46" t="str">
        <f t="shared" si="78"/>
        <v>BP.GR.00080-10085</v>
      </c>
      <c r="C2598">
        <f t="shared" si="79"/>
        <v>0</v>
      </c>
      <c r="D2598">
        <v>70005</v>
      </c>
      <c r="E2598">
        <f>_xlfn.XLOOKUP(J2598,'pu holds'!Y:Y,'pu holds'!D:D)</f>
        <v>185</v>
      </c>
      <c r="H2598">
        <f>_xlfn.XLOOKUP(J2598,'pu holds'!Y:Y,'pu holds'!H:H)</f>
        <v>0</v>
      </c>
      <c r="J2598" s="636" t="s">
        <v>823</v>
      </c>
      <c r="K2598">
        <v>10085</v>
      </c>
    </row>
    <row r="2599" spans="1:11">
      <c r="A2599">
        <v>70005</v>
      </c>
      <c r="B2599" s="46" t="str">
        <f t="shared" si="78"/>
        <v>BP.GR.00081-10085</v>
      </c>
      <c r="C2599">
        <f t="shared" si="79"/>
        <v>0</v>
      </c>
      <c r="D2599">
        <v>70005</v>
      </c>
      <c r="E2599">
        <f>_xlfn.XLOOKUP(J2599,'pu holds'!Y:Y,'pu holds'!D:D)</f>
        <v>141</v>
      </c>
      <c r="H2599">
        <f>_xlfn.XLOOKUP(J2599,'pu holds'!Y:Y,'pu holds'!H:H)</f>
        <v>0</v>
      </c>
      <c r="J2599" s="636" t="s">
        <v>819</v>
      </c>
      <c r="K2599">
        <v>10085</v>
      </c>
    </row>
    <row r="2600" spans="1:11">
      <c r="A2600">
        <v>70005</v>
      </c>
      <c r="B2600" s="46" t="str">
        <f t="shared" si="78"/>
        <v>BP.GR.00033-10086</v>
      </c>
      <c r="C2600">
        <f t="shared" si="79"/>
        <v>0</v>
      </c>
      <c r="D2600">
        <v>70005</v>
      </c>
      <c r="E2600">
        <f>_xlfn.XLOOKUP(J2600,'pu holds'!Y:Y,'pu holds'!D:D)</f>
        <v>149</v>
      </c>
      <c r="H2600">
        <f>_xlfn.XLOOKUP(J2600,'pu holds'!Y:Y,'pu holds'!I:I)</f>
        <v>0</v>
      </c>
      <c r="J2600" s="636" t="s">
        <v>805</v>
      </c>
      <c r="K2600">
        <v>10086</v>
      </c>
    </row>
    <row r="2601" spans="1:11">
      <c r="A2601">
        <v>70005</v>
      </c>
      <c r="B2601" s="46" t="str">
        <f t="shared" si="78"/>
        <v>BP.GR.00032-10086</v>
      </c>
      <c r="C2601">
        <f t="shared" si="79"/>
        <v>0</v>
      </c>
      <c r="D2601">
        <v>70005</v>
      </c>
      <c r="E2601">
        <f>_xlfn.XLOOKUP(J2601,'pu holds'!Y:Y,'pu holds'!D:D)</f>
        <v>126</v>
      </c>
      <c r="H2601">
        <f>_xlfn.XLOOKUP(J2601,'pu holds'!Y:Y,'pu holds'!I:I)</f>
        <v>0</v>
      </c>
      <c r="J2601" s="636" t="s">
        <v>807</v>
      </c>
      <c r="K2601">
        <v>10086</v>
      </c>
    </row>
    <row r="2602" spans="1:11">
      <c r="A2602">
        <v>70005</v>
      </c>
      <c r="B2602" s="46" t="str">
        <f t="shared" si="78"/>
        <v>BP.GR.00031-10086</v>
      </c>
      <c r="C2602">
        <f t="shared" si="79"/>
        <v>0</v>
      </c>
      <c r="D2602">
        <v>70005</v>
      </c>
      <c r="E2602">
        <f>_xlfn.XLOOKUP(J2602,'pu holds'!Y:Y,'pu holds'!D:D)</f>
        <v>148</v>
      </c>
      <c r="H2602">
        <f>_xlfn.XLOOKUP(J2602,'pu holds'!Y:Y,'pu holds'!I:I)</f>
        <v>0</v>
      </c>
      <c r="J2602" s="636" t="s">
        <v>809</v>
      </c>
      <c r="K2602">
        <v>10086</v>
      </c>
    </row>
    <row r="2603" spans="1:11">
      <c r="A2603">
        <v>70005</v>
      </c>
      <c r="B2603" s="46" t="str">
        <f t="shared" si="78"/>
        <v>BP.GR.00035-10086</v>
      </c>
      <c r="C2603">
        <f t="shared" si="79"/>
        <v>0</v>
      </c>
      <c r="D2603">
        <v>70005</v>
      </c>
      <c r="E2603">
        <f>_xlfn.XLOOKUP(J2603,'pu holds'!Y:Y,'pu holds'!D:D)</f>
        <v>208</v>
      </c>
      <c r="H2603">
        <f>_xlfn.XLOOKUP(J2603,'pu holds'!Y:Y,'pu holds'!I:I)</f>
        <v>0</v>
      </c>
      <c r="J2603" s="636" t="s">
        <v>813</v>
      </c>
      <c r="K2603">
        <v>10086</v>
      </c>
    </row>
    <row r="2604" spans="1:11">
      <c r="A2604">
        <v>70005</v>
      </c>
      <c r="B2604" s="46" t="str">
        <f t="shared" si="78"/>
        <v>BP.GR.00034-10086</v>
      </c>
      <c r="C2604">
        <f t="shared" si="79"/>
        <v>0</v>
      </c>
      <c r="D2604">
        <v>70005</v>
      </c>
      <c r="E2604">
        <f>_xlfn.XLOOKUP(J2604,'pu holds'!Y:Y,'pu holds'!D:D)</f>
        <v>127</v>
      </c>
      <c r="H2604">
        <f>_xlfn.XLOOKUP(J2604,'pu holds'!Y:Y,'pu holds'!I:I)</f>
        <v>0</v>
      </c>
      <c r="J2604" s="636" t="s">
        <v>815</v>
      </c>
      <c r="K2604">
        <v>10086</v>
      </c>
    </row>
    <row r="2605" spans="1:11">
      <c r="A2605">
        <v>70005</v>
      </c>
      <c r="B2605" s="46" t="str">
        <f t="shared" si="78"/>
        <v>BP.GR.00020-10086</v>
      </c>
      <c r="C2605">
        <f t="shared" si="79"/>
        <v>0</v>
      </c>
      <c r="D2605">
        <v>70005</v>
      </c>
      <c r="E2605">
        <f>_xlfn.XLOOKUP(J2605,'pu holds'!Y:Y,'pu holds'!D:D)</f>
        <v>248</v>
      </c>
      <c r="H2605">
        <f>_xlfn.XLOOKUP(J2605,'pu holds'!Y:Y,'pu holds'!I:I)</f>
        <v>0</v>
      </c>
      <c r="J2605" s="636" t="s">
        <v>835</v>
      </c>
      <c r="K2605">
        <v>10086</v>
      </c>
    </row>
    <row r="2606" spans="1:11">
      <c r="A2606">
        <v>70005</v>
      </c>
      <c r="B2606" s="46" t="str">
        <f t="shared" si="78"/>
        <v>BP.GR.00025-10086</v>
      </c>
      <c r="C2606">
        <f t="shared" si="79"/>
        <v>0</v>
      </c>
      <c r="D2606">
        <v>70005</v>
      </c>
      <c r="E2606">
        <f>_xlfn.XLOOKUP(J2606,'pu holds'!Y:Y,'pu holds'!D:D)</f>
        <v>143</v>
      </c>
      <c r="H2606">
        <f>_xlfn.XLOOKUP(J2606,'pu holds'!Y:Y,'pu holds'!I:I)</f>
        <v>0</v>
      </c>
      <c r="J2606" s="636" t="s">
        <v>839</v>
      </c>
      <c r="K2606">
        <v>10086</v>
      </c>
    </row>
    <row r="2607" spans="1:11">
      <c r="A2607">
        <v>70005</v>
      </c>
      <c r="B2607" s="46" t="str">
        <f t="shared" si="78"/>
        <v>BP.GR.00023-10086</v>
      </c>
      <c r="C2607">
        <f t="shared" si="79"/>
        <v>0</v>
      </c>
      <c r="D2607">
        <v>70005</v>
      </c>
      <c r="E2607">
        <f>_xlfn.XLOOKUP(J2607,'pu holds'!Y:Y,'pu holds'!D:D)</f>
        <v>166</v>
      </c>
      <c r="H2607">
        <f>_xlfn.XLOOKUP(J2607,'pu holds'!Y:Y,'pu holds'!I:I)</f>
        <v>0</v>
      </c>
      <c r="J2607" s="636" t="s">
        <v>841</v>
      </c>
      <c r="K2607">
        <v>10086</v>
      </c>
    </row>
    <row r="2608" spans="1:11">
      <c r="A2608">
        <v>70005</v>
      </c>
      <c r="B2608" s="46" t="str">
        <f t="shared" si="78"/>
        <v>BP.GR.00026-10086</v>
      </c>
      <c r="C2608">
        <f t="shared" si="79"/>
        <v>0</v>
      </c>
      <c r="D2608">
        <v>70005</v>
      </c>
      <c r="E2608">
        <f>_xlfn.XLOOKUP(J2608,'pu holds'!Y:Y,'pu holds'!D:D)</f>
        <v>270</v>
      </c>
      <c r="H2608">
        <f>_xlfn.XLOOKUP(J2608,'pu holds'!Y:Y,'pu holds'!I:I)</f>
        <v>0</v>
      </c>
      <c r="J2608" s="636" t="s">
        <v>843</v>
      </c>
      <c r="K2608">
        <v>10086</v>
      </c>
    </row>
    <row r="2609" spans="1:11">
      <c r="A2609">
        <v>70005</v>
      </c>
      <c r="B2609" s="46" t="str">
        <f t="shared" si="78"/>
        <v>BP.GR.00024-10086</v>
      </c>
      <c r="C2609">
        <f t="shared" si="79"/>
        <v>0</v>
      </c>
      <c r="D2609">
        <v>70005</v>
      </c>
      <c r="E2609">
        <f>_xlfn.XLOOKUP(J2609,'pu holds'!Y:Y,'pu holds'!D:D)</f>
        <v>166</v>
      </c>
      <c r="H2609">
        <f>_xlfn.XLOOKUP(J2609,'pu holds'!Y:Y,'pu holds'!I:I)</f>
        <v>0</v>
      </c>
      <c r="J2609" s="636" t="s">
        <v>851</v>
      </c>
      <c r="K2609">
        <v>10086</v>
      </c>
    </row>
    <row r="2610" spans="1:11">
      <c r="A2610">
        <v>70005</v>
      </c>
      <c r="B2610" s="46" t="str">
        <f t="shared" si="78"/>
        <v>BP.GR.00028-10086</v>
      </c>
      <c r="C2610">
        <f t="shared" si="79"/>
        <v>0</v>
      </c>
      <c r="D2610">
        <v>70005</v>
      </c>
      <c r="E2610">
        <f>_xlfn.XLOOKUP(J2610,'pu holds'!Y:Y,'pu holds'!D:D)</f>
        <v>244</v>
      </c>
      <c r="H2610">
        <f>_xlfn.XLOOKUP(J2610,'pu holds'!Y:Y,'pu holds'!I:I)</f>
        <v>0</v>
      </c>
      <c r="J2610" s="636" t="s">
        <v>853</v>
      </c>
      <c r="K2610">
        <v>10086</v>
      </c>
    </row>
    <row r="2611" spans="1:11">
      <c r="A2611">
        <v>70005</v>
      </c>
      <c r="B2611" s="46" t="str">
        <f t="shared" si="78"/>
        <v>BP.GR.00027-10086</v>
      </c>
      <c r="C2611">
        <f t="shared" si="79"/>
        <v>0</v>
      </c>
      <c r="D2611">
        <v>70005</v>
      </c>
      <c r="E2611">
        <f>_xlfn.XLOOKUP(J2611,'pu holds'!Y:Y,'pu holds'!D:D)</f>
        <v>166</v>
      </c>
      <c r="H2611">
        <f>_xlfn.XLOOKUP(J2611,'pu holds'!Y:Y,'pu holds'!I:I)</f>
        <v>0</v>
      </c>
      <c r="J2611" s="636" t="s">
        <v>855</v>
      </c>
      <c r="K2611">
        <v>10086</v>
      </c>
    </row>
    <row r="2612" spans="1:11">
      <c r="A2612">
        <v>70005</v>
      </c>
      <c r="B2612" s="46" t="str">
        <f t="shared" si="78"/>
        <v>BP.GR.00029-10086</v>
      </c>
      <c r="C2612">
        <f t="shared" si="79"/>
        <v>0</v>
      </c>
      <c r="D2612">
        <v>70005</v>
      </c>
      <c r="E2612">
        <f>_xlfn.XLOOKUP(J2612,'pu holds'!Y:Y,'pu holds'!D:D)</f>
        <v>97</v>
      </c>
      <c r="H2612">
        <f>_xlfn.XLOOKUP(J2612,'pu holds'!Y:Y,'pu holds'!I:I)</f>
        <v>0</v>
      </c>
      <c r="J2612" s="636" t="s">
        <v>857</v>
      </c>
      <c r="K2612">
        <v>10086</v>
      </c>
    </row>
    <row r="2613" spans="1:11">
      <c r="A2613">
        <v>70005</v>
      </c>
      <c r="B2613" s="46" t="str">
        <f t="shared" si="78"/>
        <v>BP.GR.00021-10086</v>
      </c>
      <c r="C2613">
        <f t="shared" si="79"/>
        <v>0</v>
      </c>
      <c r="D2613">
        <v>70005</v>
      </c>
      <c r="E2613">
        <f>_xlfn.XLOOKUP(J2613,'pu holds'!Y:Y,'pu holds'!D:D)</f>
        <v>161</v>
      </c>
      <c r="H2613">
        <f>_xlfn.XLOOKUP(J2613,'pu holds'!Y:Y,'pu holds'!I:I)</f>
        <v>0</v>
      </c>
      <c r="J2613" s="636" t="s">
        <v>865</v>
      </c>
      <c r="K2613">
        <v>10086</v>
      </c>
    </row>
    <row r="2614" spans="1:11">
      <c r="A2614">
        <v>70005</v>
      </c>
      <c r="B2614" s="46" t="str">
        <f t="shared" si="78"/>
        <v>BP.GR.00022-10086</v>
      </c>
      <c r="C2614">
        <f t="shared" si="79"/>
        <v>0</v>
      </c>
      <c r="D2614">
        <v>70005</v>
      </c>
      <c r="E2614">
        <f>_xlfn.XLOOKUP(J2614,'pu holds'!Y:Y,'pu holds'!D:D)</f>
        <v>206</v>
      </c>
      <c r="H2614">
        <f>_xlfn.XLOOKUP(J2614,'pu holds'!Y:Y,'pu holds'!I:I)</f>
        <v>0</v>
      </c>
      <c r="J2614" s="636" t="s">
        <v>867</v>
      </c>
      <c r="K2614">
        <v>10086</v>
      </c>
    </row>
    <row r="2615" spans="1:11">
      <c r="A2615">
        <v>70005</v>
      </c>
      <c r="B2615" s="46" t="str">
        <f t="shared" si="78"/>
        <v>BP.GR.00030-10086</v>
      </c>
      <c r="C2615">
        <f t="shared" si="79"/>
        <v>0</v>
      </c>
      <c r="D2615">
        <v>70005</v>
      </c>
      <c r="E2615">
        <f>_xlfn.XLOOKUP(J2615,'pu holds'!Y:Y,'pu holds'!D:D)</f>
        <v>86</v>
      </c>
      <c r="H2615">
        <f>_xlfn.XLOOKUP(J2615,'pu holds'!Y:Y,'pu holds'!I:I)</f>
        <v>0</v>
      </c>
      <c r="J2615" s="636" t="s">
        <v>869</v>
      </c>
      <c r="K2615">
        <v>10086</v>
      </c>
    </row>
    <row r="2616" spans="1:11">
      <c r="A2616">
        <v>70005</v>
      </c>
      <c r="B2616" s="46" t="str">
        <f t="shared" si="78"/>
        <v>BP.GR.00017-10086</v>
      </c>
      <c r="C2616">
        <f t="shared" si="79"/>
        <v>0</v>
      </c>
      <c r="D2616">
        <v>70005</v>
      </c>
      <c r="E2616">
        <f>_xlfn.XLOOKUP(J2616,'pu holds'!Y:Y,'pu holds'!D:D)</f>
        <v>381</v>
      </c>
      <c r="H2616">
        <f>_xlfn.XLOOKUP(J2616,'pu holds'!Y:Y,'pu holds'!I:I)</f>
        <v>0</v>
      </c>
      <c r="J2616" s="636" t="s">
        <v>872</v>
      </c>
      <c r="K2616">
        <v>10086</v>
      </c>
    </row>
    <row r="2617" spans="1:11">
      <c r="A2617">
        <v>70005</v>
      </c>
      <c r="B2617" s="46" t="str">
        <f t="shared" si="78"/>
        <v>BP.GR.00018-10086</v>
      </c>
      <c r="C2617">
        <f t="shared" si="79"/>
        <v>0</v>
      </c>
      <c r="D2617">
        <v>70005</v>
      </c>
      <c r="E2617">
        <f>_xlfn.XLOOKUP(J2617,'pu holds'!Y:Y,'pu holds'!D:D)</f>
        <v>435</v>
      </c>
      <c r="H2617">
        <f>_xlfn.XLOOKUP(J2617,'pu holds'!Y:Y,'pu holds'!I:I)</f>
        <v>0</v>
      </c>
      <c r="J2617" s="636" t="s">
        <v>874</v>
      </c>
      <c r="K2617">
        <v>10086</v>
      </c>
    </row>
    <row r="2618" spans="1:11">
      <c r="A2618">
        <v>70005</v>
      </c>
      <c r="B2618" s="46" t="str">
        <f t="shared" si="78"/>
        <v>BP.GR.00014-10086</v>
      </c>
      <c r="C2618">
        <f t="shared" si="79"/>
        <v>0</v>
      </c>
      <c r="D2618">
        <v>70005</v>
      </c>
      <c r="E2618">
        <f>_xlfn.XLOOKUP(J2618,'pu holds'!Y:Y,'pu holds'!D:D)</f>
        <v>255</v>
      </c>
      <c r="H2618">
        <f>_xlfn.XLOOKUP(J2618,'pu holds'!Y:Y,'pu holds'!I:I)</f>
        <v>0</v>
      </c>
      <c r="J2618" s="636" t="s">
        <v>876</v>
      </c>
      <c r="K2618">
        <v>10086</v>
      </c>
    </row>
    <row r="2619" spans="1:11">
      <c r="A2619">
        <v>70005</v>
      </c>
      <c r="B2619" s="46" t="str">
        <f t="shared" si="78"/>
        <v>BP.GR.00001-10086</v>
      </c>
      <c r="C2619">
        <f t="shared" si="79"/>
        <v>0</v>
      </c>
      <c r="D2619">
        <v>70005</v>
      </c>
      <c r="E2619">
        <f>_xlfn.XLOOKUP(J2619,'pu holds'!Y:Y,'pu holds'!D:D)</f>
        <v>571</v>
      </c>
      <c r="H2619">
        <f>_xlfn.XLOOKUP(J2619,'pu holds'!Y:Y,'pu holds'!I:I)</f>
        <v>0</v>
      </c>
      <c r="J2619" s="636" t="s">
        <v>878</v>
      </c>
      <c r="K2619">
        <v>10086</v>
      </c>
    </row>
    <row r="2620" spans="1:11">
      <c r="A2620">
        <v>70005</v>
      </c>
      <c r="B2620" s="46" t="str">
        <f t="shared" si="78"/>
        <v>BP.GR.00002-10086</v>
      </c>
      <c r="C2620">
        <f t="shared" si="79"/>
        <v>0</v>
      </c>
      <c r="D2620">
        <v>70005</v>
      </c>
      <c r="E2620">
        <f>_xlfn.XLOOKUP(J2620,'pu holds'!Y:Y,'pu holds'!D:D)</f>
        <v>328</v>
      </c>
      <c r="H2620">
        <f>_xlfn.XLOOKUP(J2620,'pu holds'!Y:Y,'pu holds'!I:I)</f>
        <v>0</v>
      </c>
      <c r="J2620" s="636" t="s">
        <v>880</v>
      </c>
      <c r="K2620">
        <v>10086</v>
      </c>
    </row>
    <row r="2621" spans="1:11">
      <c r="A2621">
        <v>70005</v>
      </c>
      <c r="B2621" s="46" t="str">
        <f t="shared" si="78"/>
        <v>BP.GR.00003-10086</v>
      </c>
      <c r="C2621">
        <f t="shared" si="79"/>
        <v>0</v>
      </c>
      <c r="D2621">
        <v>70005</v>
      </c>
      <c r="E2621">
        <f>_xlfn.XLOOKUP(J2621,'pu holds'!Y:Y,'pu holds'!D:D)</f>
        <v>561</v>
      </c>
      <c r="H2621">
        <f>_xlfn.XLOOKUP(J2621,'pu holds'!Y:Y,'pu holds'!I:I)</f>
        <v>0</v>
      </c>
      <c r="J2621" s="636" t="s">
        <v>882</v>
      </c>
      <c r="K2621">
        <v>10086</v>
      </c>
    </row>
    <row r="2622" spans="1:11">
      <c r="A2622">
        <v>70005</v>
      </c>
      <c r="B2622" s="46" t="str">
        <f t="shared" si="78"/>
        <v>BP.GR.00004-10086</v>
      </c>
      <c r="C2622">
        <f t="shared" si="79"/>
        <v>0</v>
      </c>
      <c r="D2622">
        <v>70005</v>
      </c>
      <c r="E2622">
        <f>_xlfn.XLOOKUP(J2622,'pu holds'!Y:Y,'pu holds'!D:D)</f>
        <v>504</v>
      </c>
      <c r="H2622">
        <f>_xlfn.XLOOKUP(J2622,'pu holds'!Y:Y,'pu holds'!I:I)</f>
        <v>0</v>
      </c>
      <c r="J2622" s="636" t="s">
        <v>884</v>
      </c>
      <c r="K2622">
        <v>10086</v>
      </c>
    </row>
    <row r="2623" spans="1:11">
      <c r="A2623">
        <v>70005</v>
      </c>
      <c r="B2623" s="46" t="str">
        <f t="shared" si="78"/>
        <v>BP.GR.00013-10086</v>
      </c>
      <c r="C2623">
        <f t="shared" si="79"/>
        <v>0</v>
      </c>
      <c r="D2623">
        <v>70005</v>
      </c>
      <c r="E2623">
        <f>_xlfn.XLOOKUP(J2623,'pu holds'!Y:Y,'pu holds'!D:D)</f>
        <v>404</v>
      </c>
      <c r="H2623">
        <f>_xlfn.XLOOKUP(J2623,'pu holds'!Y:Y,'pu holds'!I:I)</f>
        <v>0</v>
      </c>
      <c r="J2623" s="636" t="s">
        <v>886</v>
      </c>
      <c r="K2623">
        <v>10086</v>
      </c>
    </row>
    <row r="2624" spans="1:11">
      <c r="A2624">
        <v>70005</v>
      </c>
      <c r="B2624" s="46" t="str">
        <f t="shared" si="78"/>
        <v>BP.GR.00010-10086</v>
      </c>
      <c r="C2624">
        <f t="shared" si="79"/>
        <v>0</v>
      </c>
      <c r="D2624">
        <v>70005</v>
      </c>
      <c r="E2624">
        <f>_xlfn.XLOOKUP(J2624,'pu holds'!Y:Y,'pu holds'!D:D)</f>
        <v>198</v>
      </c>
      <c r="H2624">
        <f>_xlfn.XLOOKUP(J2624,'pu holds'!Y:Y,'pu holds'!I:I)</f>
        <v>0</v>
      </c>
      <c r="J2624" s="636" t="s">
        <v>888</v>
      </c>
      <c r="K2624">
        <v>10086</v>
      </c>
    </row>
    <row r="2625" spans="1:11">
      <c r="A2625">
        <v>70005</v>
      </c>
      <c r="B2625" s="46" t="str">
        <f t="shared" si="78"/>
        <v>BP.GR.00015-10086</v>
      </c>
      <c r="C2625">
        <f t="shared" si="79"/>
        <v>0</v>
      </c>
      <c r="D2625">
        <v>70005</v>
      </c>
      <c r="E2625">
        <f>_xlfn.XLOOKUP(J2625,'pu holds'!Y:Y,'pu holds'!D:D)</f>
        <v>259</v>
      </c>
      <c r="H2625">
        <f>_xlfn.XLOOKUP(J2625,'pu holds'!Y:Y,'pu holds'!I:I)</f>
        <v>0</v>
      </c>
      <c r="J2625" s="636" t="s">
        <v>890</v>
      </c>
      <c r="K2625">
        <v>10086</v>
      </c>
    </row>
    <row r="2626" spans="1:11">
      <c r="A2626">
        <v>70005</v>
      </c>
      <c r="B2626" s="46" t="str">
        <f t="shared" si="78"/>
        <v>BP.GR.00005-10086</v>
      </c>
      <c r="C2626">
        <f t="shared" ref="C2626:C2689" si="80">SUM(G2626:H2626)</f>
        <v>0</v>
      </c>
      <c r="D2626">
        <v>70005</v>
      </c>
      <c r="E2626">
        <f>_xlfn.XLOOKUP(J2626,'pu holds'!Y:Y,'pu holds'!D:D)</f>
        <v>238</v>
      </c>
      <c r="H2626">
        <f>_xlfn.XLOOKUP(J2626,'pu holds'!Y:Y,'pu holds'!I:I)</f>
        <v>0</v>
      </c>
      <c r="J2626" s="636" t="s">
        <v>892</v>
      </c>
      <c r="K2626">
        <v>10086</v>
      </c>
    </row>
    <row r="2627" spans="1:11">
      <c r="A2627">
        <v>70005</v>
      </c>
      <c r="B2627" s="46" t="str">
        <f t="shared" si="78"/>
        <v>BP.GR.00011-10086</v>
      </c>
      <c r="C2627">
        <f t="shared" si="80"/>
        <v>0</v>
      </c>
      <c r="D2627">
        <v>70005</v>
      </c>
      <c r="E2627">
        <f>_xlfn.XLOOKUP(J2627,'pu holds'!Y:Y,'pu holds'!D:D)</f>
        <v>155</v>
      </c>
      <c r="H2627">
        <f>_xlfn.XLOOKUP(J2627,'pu holds'!Y:Y,'pu holds'!I:I)</f>
        <v>0</v>
      </c>
      <c r="J2627" s="636" t="s">
        <v>894</v>
      </c>
      <c r="K2627">
        <v>10086</v>
      </c>
    </row>
    <row r="2628" spans="1:11">
      <c r="A2628">
        <v>70005</v>
      </c>
      <c r="B2628" s="46" t="str">
        <f t="shared" si="78"/>
        <v>BP.GR.00009-10086</v>
      </c>
      <c r="C2628">
        <f t="shared" si="80"/>
        <v>0</v>
      </c>
      <c r="D2628">
        <v>70005</v>
      </c>
      <c r="E2628">
        <f>_xlfn.XLOOKUP(J2628,'pu holds'!Y:Y,'pu holds'!D:D)</f>
        <v>111</v>
      </c>
      <c r="H2628">
        <f>_xlfn.XLOOKUP(J2628,'pu holds'!Y:Y,'pu holds'!I:I)</f>
        <v>0</v>
      </c>
      <c r="J2628" s="636" t="s">
        <v>896</v>
      </c>
      <c r="K2628">
        <v>10086</v>
      </c>
    </row>
    <row r="2629" spans="1:11">
      <c r="A2629">
        <v>70005</v>
      </c>
      <c r="B2629" s="46" t="str">
        <f t="shared" si="78"/>
        <v>BP.GR.00016-10086</v>
      </c>
      <c r="C2629">
        <f t="shared" si="80"/>
        <v>0</v>
      </c>
      <c r="D2629">
        <v>70005</v>
      </c>
      <c r="E2629">
        <f>_xlfn.XLOOKUP(J2629,'pu holds'!Y:Y,'pu holds'!D:D)</f>
        <v>124</v>
      </c>
      <c r="H2629">
        <f>_xlfn.XLOOKUP(J2629,'pu holds'!Y:Y,'pu holds'!I:I)</f>
        <v>0</v>
      </c>
      <c r="J2629" s="636" t="s">
        <v>898</v>
      </c>
      <c r="K2629">
        <v>10086</v>
      </c>
    </row>
    <row r="2630" spans="1:11">
      <c r="A2630">
        <v>70005</v>
      </c>
      <c r="B2630" s="46" t="str">
        <f t="shared" si="78"/>
        <v>BP.GR.00012-10086</v>
      </c>
      <c r="C2630">
        <f t="shared" si="80"/>
        <v>0</v>
      </c>
      <c r="D2630">
        <v>70005</v>
      </c>
      <c r="E2630">
        <f>_xlfn.XLOOKUP(J2630,'pu holds'!Y:Y,'pu holds'!D:D)</f>
        <v>146</v>
      </c>
      <c r="H2630">
        <f>_xlfn.XLOOKUP(J2630,'pu holds'!Y:Y,'pu holds'!I:I)</f>
        <v>0</v>
      </c>
      <c r="J2630" s="636" t="s">
        <v>900</v>
      </c>
      <c r="K2630">
        <v>10086</v>
      </c>
    </row>
    <row r="2631" spans="1:11">
      <c r="A2631">
        <v>70005</v>
      </c>
      <c r="B2631" s="46" t="str">
        <f t="shared" si="78"/>
        <v>BP.GR.00019-10086</v>
      </c>
      <c r="C2631">
        <f t="shared" si="80"/>
        <v>0</v>
      </c>
      <c r="D2631">
        <v>70005</v>
      </c>
      <c r="E2631">
        <f>_xlfn.XLOOKUP(J2631,'pu holds'!Y:Y,'pu holds'!D:D)</f>
        <v>199</v>
      </c>
      <c r="H2631">
        <f>_xlfn.XLOOKUP(J2631,'pu holds'!Y:Y,'pu holds'!I:I)</f>
        <v>0</v>
      </c>
      <c r="J2631" s="636" t="s">
        <v>902</v>
      </c>
      <c r="K2631">
        <v>10086</v>
      </c>
    </row>
    <row r="2632" spans="1:11">
      <c r="A2632">
        <v>70005</v>
      </c>
      <c r="B2632" s="46" t="str">
        <f t="shared" si="78"/>
        <v>BP.GR.00006-10086</v>
      </c>
      <c r="C2632">
        <f t="shared" si="80"/>
        <v>0</v>
      </c>
      <c r="D2632">
        <v>70005</v>
      </c>
      <c r="E2632">
        <f>_xlfn.XLOOKUP(J2632,'pu holds'!Y:Y,'pu holds'!D:D)</f>
        <v>159</v>
      </c>
      <c r="H2632">
        <f>_xlfn.XLOOKUP(J2632,'pu holds'!Y:Y,'pu holds'!I:I)</f>
        <v>0</v>
      </c>
      <c r="J2632" s="636" t="s">
        <v>904</v>
      </c>
      <c r="K2632">
        <v>10086</v>
      </c>
    </row>
    <row r="2633" spans="1:11">
      <c r="A2633">
        <v>70005</v>
      </c>
      <c r="B2633" s="46" t="str">
        <f t="shared" si="78"/>
        <v>BP.GR.00007-10086</v>
      </c>
      <c r="C2633">
        <f t="shared" si="80"/>
        <v>0</v>
      </c>
      <c r="D2633">
        <v>70005</v>
      </c>
      <c r="E2633">
        <f>_xlfn.XLOOKUP(J2633,'pu holds'!Y:Y,'pu holds'!D:D)</f>
        <v>179</v>
      </c>
      <c r="H2633">
        <f>_xlfn.XLOOKUP(J2633,'pu holds'!Y:Y,'pu holds'!I:I)</f>
        <v>0</v>
      </c>
      <c r="J2633" s="636" t="s">
        <v>906</v>
      </c>
      <c r="K2633">
        <v>10086</v>
      </c>
    </row>
    <row r="2634" spans="1:11">
      <c r="A2634">
        <v>70005</v>
      </c>
      <c r="B2634" s="46" t="str">
        <f t="shared" si="78"/>
        <v>BP.GR.00008-10086</v>
      </c>
      <c r="C2634">
        <f t="shared" si="80"/>
        <v>0</v>
      </c>
      <c r="D2634">
        <v>70005</v>
      </c>
      <c r="E2634">
        <f>_xlfn.XLOOKUP(J2634,'pu holds'!Y:Y,'pu holds'!D:D)</f>
        <v>169</v>
      </c>
      <c r="H2634">
        <f>_xlfn.XLOOKUP(J2634,'pu holds'!Y:Y,'pu holds'!I:I)</f>
        <v>0</v>
      </c>
      <c r="J2634" s="636" t="s">
        <v>908</v>
      </c>
      <c r="K2634">
        <v>10086</v>
      </c>
    </row>
    <row r="2635" spans="1:11">
      <c r="A2635">
        <v>70005</v>
      </c>
      <c r="B2635" s="46" t="str">
        <f t="shared" ref="B2635:B2677" si="81">J2635&amp;"-"&amp;K2635</f>
        <v>BP.GR.00036-10086</v>
      </c>
      <c r="C2635">
        <f t="shared" si="80"/>
        <v>0</v>
      </c>
      <c r="D2635">
        <v>70005</v>
      </c>
      <c r="E2635">
        <f>_xlfn.XLOOKUP(J2635,'pu holds'!Y:Y,'pu holds'!D:D)</f>
        <v>332</v>
      </c>
      <c r="H2635">
        <f>_xlfn.XLOOKUP(J2635,'pu holds'!Y:Y,'pu holds'!I:I)</f>
        <v>0</v>
      </c>
      <c r="J2635" s="636" t="s">
        <v>811</v>
      </c>
      <c r="K2635">
        <v>10086</v>
      </c>
    </row>
    <row r="2636" spans="1:11">
      <c r="A2636">
        <v>70005</v>
      </c>
      <c r="B2636" s="46" t="str">
        <f t="shared" si="81"/>
        <v>BP.GR.00037-10086</v>
      </c>
      <c r="C2636">
        <f t="shared" si="80"/>
        <v>0</v>
      </c>
      <c r="D2636">
        <v>70005</v>
      </c>
      <c r="E2636">
        <f>_xlfn.XLOOKUP(J2636,'pu holds'!Y:Y,'pu holds'!D:D)</f>
        <v>140</v>
      </c>
      <c r="H2636">
        <f>_xlfn.XLOOKUP(J2636,'pu holds'!Y:Y,'pu holds'!I:I)</f>
        <v>0</v>
      </c>
      <c r="J2636" s="636" t="s">
        <v>845</v>
      </c>
      <c r="K2636">
        <v>10086</v>
      </c>
    </row>
    <row r="2637" spans="1:11">
      <c r="A2637">
        <v>70005</v>
      </c>
      <c r="B2637" s="46" t="str">
        <f t="shared" si="81"/>
        <v>BP.GR.00038-10086</v>
      </c>
      <c r="C2637">
        <f t="shared" si="80"/>
        <v>0</v>
      </c>
      <c r="D2637">
        <v>70005</v>
      </c>
      <c r="E2637">
        <f>_xlfn.XLOOKUP(J2637,'pu holds'!Y:Y,'pu holds'!D:D)</f>
        <v>165</v>
      </c>
      <c r="H2637">
        <f>_xlfn.XLOOKUP(J2637,'pu holds'!Y:Y,'pu holds'!I:I)</f>
        <v>0</v>
      </c>
      <c r="J2637" s="636" t="s">
        <v>847</v>
      </c>
      <c r="K2637">
        <v>10086</v>
      </c>
    </row>
    <row r="2638" spans="1:11">
      <c r="A2638">
        <v>70005</v>
      </c>
      <c r="B2638" s="46" t="str">
        <f t="shared" si="81"/>
        <v>BP.GR.00039-10086</v>
      </c>
      <c r="C2638">
        <f t="shared" si="80"/>
        <v>0</v>
      </c>
      <c r="D2638">
        <v>70005</v>
      </c>
      <c r="E2638">
        <f>_xlfn.XLOOKUP(J2638,'pu holds'!Y:Y,'pu holds'!D:D)</f>
        <v>157</v>
      </c>
      <c r="H2638">
        <f>_xlfn.XLOOKUP(J2638,'pu holds'!Y:Y,'pu holds'!I:I)</f>
        <v>0</v>
      </c>
      <c r="J2638" s="636" t="s">
        <v>849</v>
      </c>
      <c r="K2638">
        <v>10086</v>
      </c>
    </row>
    <row r="2639" spans="1:11">
      <c r="A2639">
        <v>70005</v>
      </c>
      <c r="B2639" s="46" t="str">
        <f t="shared" si="81"/>
        <v>BP.GR.00040-10086</v>
      </c>
      <c r="C2639">
        <f t="shared" si="80"/>
        <v>0</v>
      </c>
      <c r="D2639">
        <v>70005</v>
      </c>
      <c r="E2639">
        <f>_xlfn.XLOOKUP(J2639,'pu holds'!Y:Y,'pu holds'!D:D)</f>
        <v>148</v>
      </c>
      <c r="H2639">
        <f>_xlfn.XLOOKUP(J2639,'pu holds'!Y:Y,'pu holds'!I:I)</f>
        <v>0</v>
      </c>
      <c r="J2639" s="636" t="s">
        <v>861</v>
      </c>
      <c r="K2639">
        <v>10086</v>
      </c>
    </row>
    <row r="2640" spans="1:11">
      <c r="A2640">
        <v>70005</v>
      </c>
      <c r="B2640" s="46" t="str">
        <f t="shared" si="81"/>
        <v>BP.GR.00041-10086</v>
      </c>
      <c r="C2640">
        <f t="shared" si="80"/>
        <v>0</v>
      </c>
      <c r="D2640">
        <v>70005</v>
      </c>
      <c r="E2640">
        <f>_xlfn.XLOOKUP(J2640,'pu holds'!Y:Y,'pu holds'!D:D)</f>
        <v>155</v>
      </c>
      <c r="H2640">
        <f>_xlfn.XLOOKUP(J2640,'pu holds'!Y:Y,'pu holds'!I:I)</f>
        <v>0</v>
      </c>
      <c r="J2640" s="636" t="s">
        <v>859</v>
      </c>
      <c r="K2640">
        <v>10086</v>
      </c>
    </row>
    <row r="2641" spans="1:11">
      <c r="A2641">
        <v>70005</v>
      </c>
      <c r="B2641" s="46" t="str">
        <f t="shared" si="81"/>
        <v>BP.GR.00042-10086</v>
      </c>
      <c r="C2641">
        <f t="shared" si="80"/>
        <v>0</v>
      </c>
      <c r="D2641">
        <v>70005</v>
      </c>
      <c r="E2641">
        <f>_xlfn.XLOOKUP(J2641,'pu holds'!Y:Y,'pu holds'!D:D)</f>
        <v>146</v>
      </c>
      <c r="H2641">
        <f>_xlfn.XLOOKUP(J2641,'pu holds'!Y:Y,'pu holds'!I:I)</f>
        <v>0</v>
      </c>
      <c r="J2641" s="636" t="s">
        <v>863</v>
      </c>
      <c r="K2641">
        <v>10086</v>
      </c>
    </row>
    <row r="2642" spans="1:11">
      <c r="A2642">
        <v>70005</v>
      </c>
      <c r="B2642" s="46" t="str">
        <f t="shared" si="81"/>
        <v>BP.GR.00043-10086</v>
      </c>
      <c r="C2642">
        <f t="shared" si="80"/>
        <v>0</v>
      </c>
      <c r="D2642">
        <v>70005</v>
      </c>
      <c r="E2642">
        <f>_xlfn.XLOOKUP(J2642,'pu holds'!Y:Y,'pu holds'!D:D)</f>
        <v>159</v>
      </c>
      <c r="H2642">
        <f>_xlfn.XLOOKUP(J2642,'pu holds'!Y:Y,'pu holds'!I:I)</f>
        <v>0</v>
      </c>
      <c r="J2642" s="636" t="s">
        <v>837</v>
      </c>
      <c r="K2642">
        <v>10086</v>
      </c>
    </row>
    <row r="2643" spans="1:11">
      <c r="A2643">
        <v>70005</v>
      </c>
      <c r="B2643" s="46" t="str">
        <f t="shared" si="81"/>
        <v>BP.GR.00044-10086</v>
      </c>
      <c r="C2643">
        <f t="shared" si="80"/>
        <v>0</v>
      </c>
      <c r="D2643">
        <v>70005</v>
      </c>
      <c r="E2643">
        <f>_xlfn.XLOOKUP(J2643,'pu holds'!Y:Y,'pu holds'!D:D)</f>
        <v>221</v>
      </c>
      <c r="H2643">
        <f>_xlfn.XLOOKUP(J2643,'pu holds'!Y:Y,'pu holds'!I:I)</f>
        <v>0</v>
      </c>
      <c r="J2643" s="636" t="s">
        <v>751</v>
      </c>
      <c r="K2643">
        <v>10086</v>
      </c>
    </row>
    <row r="2644" spans="1:11">
      <c r="A2644">
        <v>70005</v>
      </c>
      <c r="B2644" s="46" t="str">
        <f t="shared" si="81"/>
        <v>BP.GR.00045-10086</v>
      </c>
      <c r="C2644">
        <f t="shared" si="80"/>
        <v>0</v>
      </c>
      <c r="D2644">
        <v>70005</v>
      </c>
      <c r="E2644">
        <f>_xlfn.XLOOKUP(J2644,'pu holds'!Y:Y,'pu holds'!D:D)</f>
        <v>168</v>
      </c>
      <c r="H2644">
        <f>_xlfn.XLOOKUP(J2644,'pu holds'!Y:Y,'pu holds'!I:I)</f>
        <v>0</v>
      </c>
      <c r="J2644" s="636" t="s">
        <v>753</v>
      </c>
      <c r="K2644">
        <v>10086</v>
      </c>
    </row>
    <row r="2645" spans="1:11">
      <c r="A2645">
        <v>70005</v>
      </c>
      <c r="B2645" s="46" t="str">
        <f t="shared" si="81"/>
        <v>BP.GR.00046-10086</v>
      </c>
      <c r="C2645">
        <f t="shared" si="80"/>
        <v>0</v>
      </c>
      <c r="D2645">
        <v>70005</v>
      </c>
      <c r="E2645">
        <f>_xlfn.XLOOKUP(J2645,'pu holds'!Y:Y,'pu holds'!D:D)</f>
        <v>312</v>
      </c>
      <c r="H2645">
        <f>_xlfn.XLOOKUP(J2645,'pu holds'!Y:Y,'pu holds'!I:I)</f>
        <v>0</v>
      </c>
      <c r="J2645" s="636" t="s">
        <v>755</v>
      </c>
      <c r="K2645">
        <v>10086</v>
      </c>
    </row>
    <row r="2646" spans="1:11">
      <c r="A2646">
        <v>70005</v>
      </c>
      <c r="B2646" s="46" t="str">
        <f t="shared" si="81"/>
        <v>BP.GR.00047-10086</v>
      </c>
      <c r="C2646">
        <f t="shared" si="80"/>
        <v>0</v>
      </c>
      <c r="D2646">
        <v>70005</v>
      </c>
      <c r="E2646">
        <f>_xlfn.XLOOKUP(J2646,'pu holds'!Y:Y,'pu holds'!D:D)</f>
        <v>202</v>
      </c>
      <c r="H2646">
        <f>_xlfn.XLOOKUP(J2646,'pu holds'!Y:Y,'pu holds'!I:I)</f>
        <v>0</v>
      </c>
      <c r="J2646" s="636" t="s">
        <v>757</v>
      </c>
      <c r="K2646">
        <v>10086</v>
      </c>
    </row>
    <row r="2647" spans="1:11">
      <c r="A2647">
        <v>70005</v>
      </c>
      <c r="B2647" s="46" t="str">
        <f t="shared" si="81"/>
        <v>BP.GR.00048-10086</v>
      </c>
      <c r="C2647">
        <f t="shared" si="80"/>
        <v>0</v>
      </c>
      <c r="D2647">
        <v>70005</v>
      </c>
      <c r="E2647">
        <f>_xlfn.XLOOKUP(J2647,'pu holds'!Y:Y,'pu holds'!D:D)</f>
        <v>457</v>
      </c>
      <c r="H2647">
        <f>_xlfn.XLOOKUP(J2647,'pu holds'!Y:Y,'pu holds'!I:I)</f>
        <v>0</v>
      </c>
      <c r="J2647" s="636" t="s">
        <v>759</v>
      </c>
      <c r="K2647">
        <v>10086</v>
      </c>
    </row>
    <row r="2648" spans="1:11">
      <c r="A2648">
        <v>70005</v>
      </c>
      <c r="B2648" s="46" t="str">
        <f t="shared" si="81"/>
        <v>BP.GR.00049-10086</v>
      </c>
      <c r="C2648">
        <f t="shared" si="80"/>
        <v>0</v>
      </c>
      <c r="D2648">
        <v>70005</v>
      </c>
      <c r="E2648">
        <f>_xlfn.XLOOKUP(J2648,'pu holds'!Y:Y,'pu holds'!D:D)</f>
        <v>175</v>
      </c>
      <c r="H2648">
        <f>_xlfn.XLOOKUP(J2648,'pu holds'!Y:Y,'pu holds'!I:I)</f>
        <v>0</v>
      </c>
      <c r="J2648" s="636" t="s">
        <v>761</v>
      </c>
      <c r="K2648">
        <v>10086</v>
      </c>
    </row>
    <row r="2649" spans="1:11">
      <c r="A2649">
        <v>70005</v>
      </c>
      <c r="B2649" s="46" t="str">
        <f t="shared" si="81"/>
        <v>BP.GR.00050-10086</v>
      </c>
      <c r="C2649">
        <f t="shared" si="80"/>
        <v>0</v>
      </c>
      <c r="D2649">
        <v>70005</v>
      </c>
      <c r="E2649">
        <f>_xlfn.XLOOKUP(J2649,'pu holds'!Y:Y,'pu holds'!D:D)</f>
        <v>159</v>
      </c>
      <c r="H2649">
        <f>_xlfn.XLOOKUP(J2649,'pu holds'!Y:Y,'pu holds'!I:I)</f>
        <v>0</v>
      </c>
      <c r="J2649" s="636" t="s">
        <v>763</v>
      </c>
      <c r="K2649">
        <v>10086</v>
      </c>
    </row>
    <row r="2650" spans="1:11">
      <c r="A2650">
        <v>70005</v>
      </c>
      <c r="B2650" s="46" t="str">
        <f t="shared" si="81"/>
        <v>BP.GR.00051-10086</v>
      </c>
      <c r="C2650">
        <f t="shared" si="80"/>
        <v>0</v>
      </c>
      <c r="D2650">
        <v>70005</v>
      </c>
      <c r="E2650">
        <f>_xlfn.XLOOKUP(J2650,'pu holds'!Y:Y,'pu holds'!D:D)</f>
        <v>408</v>
      </c>
      <c r="H2650">
        <f>_xlfn.XLOOKUP(J2650,'pu holds'!Y:Y,'pu holds'!I:I)</f>
        <v>0</v>
      </c>
      <c r="J2650" s="636" t="s">
        <v>765</v>
      </c>
      <c r="K2650">
        <v>10086</v>
      </c>
    </row>
    <row r="2651" spans="1:11">
      <c r="A2651">
        <v>70005</v>
      </c>
      <c r="B2651" s="46" t="str">
        <f t="shared" si="81"/>
        <v>BP.GR.00052-10086</v>
      </c>
      <c r="C2651">
        <f t="shared" si="80"/>
        <v>0</v>
      </c>
      <c r="D2651">
        <v>70005</v>
      </c>
      <c r="E2651">
        <f>_xlfn.XLOOKUP(J2651,'pu holds'!Y:Y,'pu holds'!D:D)</f>
        <v>296</v>
      </c>
      <c r="H2651">
        <f>_xlfn.XLOOKUP(J2651,'pu holds'!Y:Y,'pu holds'!I:I)</f>
        <v>0</v>
      </c>
      <c r="J2651" s="636" t="s">
        <v>767</v>
      </c>
      <c r="K2651">
        <v>10086</v>
      </c>
    </row>
    <row r="2652" spans="1:11">
      <c r="A2652">
        <v>70005</v>
      </c>
      <c r="B2652" s="46" t="str">
        <f t="shared" si="81"/>
        <v>BP.GR.00056-10086</v>
      </c>
      <c r="C2652">
        <f t="shared" si="80"/>
        <v>0</v>
      </c>
      <c r="D2652">
        <v>70005</v>
      </c>
      <c r="E2652">
        <f>_xlfn.XLOOKUP(J2652,'pu holds'!Y:Y,'pu holds'!D:D)</f>
        <v>117</v>
      </c>
      <c r="H2652">
        <f>_xlfn.XLOOKUP(J2652,'pu holds'!Y:Y,'pu holds'!I:I)</f>
        <v>0</v>
      </c>
      <c r="J2652" s="636" t="s">
        <v>769</v>
      </c>
      <c r="K2652">
        <v>10086</v>
      </c>
    </row>
    <row r="2653" spans="1:11">
      <c r="A2653">
        <v>70005</v>
      </c>
      <c r="B2653" s="46" t="str">
        <f t="shared" si="81"/>
        <v>BP.GR.00057-10086</v>
      </c>
      <c r="C2653">
        <f t="shared" si="80"/>
        <v>0</v>
      </c>
      <c r="D2653">
        <v>70005</v>
      </c>
      <c r="E2653">
        <f>_xlfn.XLOOKUP(J2653,'pu holds'!Y:Y,'pu holds'!D:D)</f>
        <v>266</v>
      </c>
      <c r="H2653">
        <f>_xlfn.XLOOKUP(J2653,'pu holds'!Y:Y,'pu holds'!I:I)</f>
        <v>0</v>
      </c>
      <c r="J2653" s="636" t="s">
        <v>775</v>
      </c>
      <c r="K2653">
        <v>10086</v>
      </c>
    </row>
    <row r="2654" spans="1:11">
      <c r="A2654">
        <v>70005</v>
      </c>
      <c r="B2654" s="46" t="str">
        <f t="shared" si="81"/>
        <v>BP.GR.00058-10086</v>
      </c>
      <c r="C2654">
        <f t="shared" si="80"/>
        <v>0</v>
      </c>
      <c r="D2654">
        <v>70005</v>
      </c>
      <c r="E2654">
        <f>_xlfn.XLOOKUP(J2654,'pu holds'!Y:Y,'pu holds'!D:D)</f>
        <v>211</v>
      </c>
      <c r="H2654">
        <f>_xlfn.XLOOKUP(J2654,'pu holds'!Y:Y,'pu holds'!I:I)</f>
        <v>0</v>
      </c>
      <c r="J2654" s="636" t="s">
        <v>777</v>
      </c>
      <c r="K2654">
        <v>10086</v>
      </c>
    </row>
    <row r="2655" spans="1:11">
      <c r="A2655">
        <v>70005</v>
      </c>
      <c r="B2655" s="46" t="str">
        <f t="shared" si="81"/>
        <v>BP.GR.00059-10086</v>
      </c>
      <c r="C2655">
        <f t="shared" si="80"/>
        <v>0</v>
      </c>
      <c r="D2655">
        <v>70005</v>
      </c>
      <c r="E2655">
        <f>_xlfn.XLOOKUP(J2655,'pu holds'!Y:Y,'pu holds'!D:D)</f>
        <v>93</v>
      </c>
      <c r="H2655">
        <f>_xlfn.XLOOKUP(J2655,'pu holds'!Y:Y,'pu holds'!I:I)</f>
        <v>0</v>
      </c>
      <c r="J2655" s="636" t="s">
        <v>779</v>
      </c>
      <c r="K2655">
        <v>10086</v>
      </c>
    </row>
    <row r="2656" spans="1:11">
      <c r="A2656">
        <v>70005</v>
      </c>
      <c r="B2656" s="46" t="str">
        <f t="shared" si="81"/>
        <v>BP.GR.00060-10086</v>
      </c>
      <c r="C2656">
        <f t="shared" si="80"/>
        <v>0</v>
      </c>
      <c r="D2656">
        <v>70005</v>
      </c>
      <c r="E2656">
        <f>_xlfn.XLOOKUP(J2656,'pu holds'!Y:Y,'pu holds'!D:D)</f>
        <v>216</v>
      </c>
      <c r="H2656">
        <f>_xlfn.XLOOKUP(J2656,'pu holds'!Y:Y,'pu holds'!I:I)</f>
        <v>0</v>
      </c>
      <c r="J2656" s="636" t="s">
        <v>781</v>
      </c>
      <c r="K2656">
        <v>10086</v>
      </c>
    </row>
    <row r="2657" spans="1:11">
      <c r="A2657">
        <v>70005</v>
      </c>
      <c r="B2657" s="46" t="str">
        <f t="shared" si="81"/>
        <v>BP.GR.00061-10086</v>
      </c>
      <c r="C2657">
        <f t="shared" si="80"/>
        <v>0</v>
      </c>
      <c r="D2657">
        <v>70005</v>
      </c>
      <c r="E2657">
        <f>_xlfn.XLOOKUP(J2657,'pu holds'!Y:Y,'pu holds'!D:D)</f>
        <v>153</v>
      </c>
      <c r="H2657">
        <f>_xlfn.XLOOKUP(J2657,'pu holds'!Y:Y,'pu holds'!I:I)</f>
        <v>0</v>
      </c>
      <c r="J2657" s="636" t="s">
        <v>783</v>
      </c>
      <c r="K2657">
        <v>10086</v>
      </c>
    </row>
    <row r="2658" spans="1:11">
      <c r="A2658">
        <v>70005</v>
      </c>
      <c r="B2658" s="46" t="str">
        <f t="shared" si="81"/>
        <v>BP.GR.00062-10086</v>
      </c>
      <c r="C2658">
        <f t="shared" si="80"/>
        <v>0</v>
      </c>
      <c r="D2658">
        <v>70005</v>
      </c>
      <c r="E2658">
        <f>_xlfn.XLOOKUP(J2658,'pu holds'!Y:Y,'pu holds'!D:D)</f>
        <v>168</v>
      </c>
      <c r="H2658">
        <f>_xlfn.XLOOKUP(J2658,'pu holds'!Y:Y,'pu holds'!I:I)</f>
        <v>0</v>
      </c>
      <c r="J2658" s="636" t="s">
        <v>785</v>
      </c>
      <c r="K2658">
        <v>10086</v>
      </c>
    </row>
    <row r="2659" spans="1:11">
      <c r="A2659">
        <v>70005</v>
      </c>
      <c r="B2659" s="46" t="str">
        <f t="shared" si="81"/>
        <v>BP.GR.00063-10086</v>
      </c>
      <c r="C2659">
        <f t="shared" si="80"/>
        <v>0</v>
      </c>
      <c r="D2659">
        <v>70005</v>
      </c>
      <c r="E2659">
        <f>_xlfn.XLOOKUP(J2659,'pu holds'!Y:Y,'pu holds'!D:D)</f>
        <v>192</v>
      </c>
      <c r="H2659">
        <f>_xlfn.XLOOKUP(J2659,'pu holds'!Y:Y,'pu holds'!I:I)</f>
        <v>0</v>
      </c>
      <c r="J2659" s="636" t="s">
        <v>787</v>
      </c>
      <c r="K2659">
        <v>10086</v>
      </c>
    </row>
    <row r="2660" spans="1:11">
      <c r="A2660">
        <v>70005</v>
      </c>
      <c r="B2660" s="46" t="str">
        <f t="shared" si="81"/>
        <v>BP.GR.00064-10086</v>
      </c>
      <c r="C2660">
        <f t="shared" si="80"/>
        <v>0</v>
      </c>
      <c r="D2660">
        <v>70005</v>
      </c>
      <c r="E2660">
        <f>_xlfn.XLOOKUP(J2660,'pu holds'!Y:Y,'pu holds'!D:D)</f>
        <v>196</v>
      </c>
      <c r="H2660">
        <f>_xlfn.XLOOKUP(J2660,'pu holds'!Y:Y,'pu holds'!I:I)</f>
        <v>0</v>
      </c>
      <c r="J2660" s="636" t="s">
        <v>789</v>
      </c>
      <c r="K2660">
        <v>10086</v>
      </c>
    </row>
    <row r="2661" spans="1:11">
      <c r="A2661">
        <v>70005</v>
      </c>
      <c r="B2661" s="46" t="str">
        <f t="shared" si="81"/>
        <v>BP.GR.00065-10086</v>
      </c>
      <c r="C2661">
        <f t="shared" si="80"/>
        <v>0</v>
      </c>
      <c r="D2661">
        <v>70005</v>
      </c>
      <c r="E2661">
        <f>_xlfn.XLOOKUP(J2661,'pu holds'!Y:Y,'pu holds'!D:D)</f>
        <v>186</v>
      </c>
      <c r="H2661">
        <f>_xlfn.XLOOKUP(J2661,'pu holds'!Y:Y,'pu holds'!I:I)</f>
        <v>0</v>
      </c>
      <c r="J2661" s="636" t="s">
        <v>791</v>
      </c>
      <c r="K2661">
        <v>10086</v>
      </c>
    </row>
    <row r="2662" spans="1:11">
      <c r="A2662">
        <v>70005</v>
      </c>
      <c r="B2662" s="46" t="str">
        <f t="shared" si="81"/>
        <v>BP.GR.00066-10086</v>
      </c>
      <c r="C2662">
        <f t="shared" si="80"/>
        <v>0</v>
      </c>
      <c r="D2662">
        <v>70005</v>
      </c>
      <c r="E2662">
        <f>_xlfn.XLOOKUP(J2662,'pu holds'!Y:Y,'pu holds'!D:D)</f>
        <v>171</v>
      </c>
      <c r="H2662">
        <f>_xlfn.XLOOKUP(J2662,'pu holds'!Y:Y,'pu holds'!I:I)</f>
        <v>0</v>
      </c>
      <c r="J2662" s="636" t="s">
        <v>793</v>
      </c>
      <c r="K2662">
        <v>10086</v>
      </c>
    </row>
    <row r="2663" spans="1:11">
      <c r="A2663">
        <v>70005</v>
      </c>
      <c r="B2663" s="46" t="str">
        <f t="shared" si="81"/>
        <v>BP.GR.00067-10086</v>
      </c>
      <c r="C2663">
        <f t="shared" si="80"/>
        <v>0</v>
      </c>
      <c r="D2663">
        <v>70005</v>
      </c>
      <c r="E2663">
        <f>_xlfn.XLOOKUP(J2663,'pu holds'!Y:Y,'pu holds'!D:D)</f>
        <v>208</v>
      </c>
      <c r="H2663">
        <f>_xlfn.XLOOKUP(J2663,'pu holds'!Y:Y,'pu holds'!I:I)</f>
        <v>0</v>
      </c>
      <c r="J2663" s="636" t="s">
        <v>795</v>
      </c>
      <c r="K2663">
        <v>10086</v>
      </c>
    </row>
    <row r="2664" spans="1:11">
      <c r="A2664">
        <v>70005</v>
      </c>
      <c r="B2664" s="46" t="str">
        <f t="shared" si="81"/>
        <v>BP.GR.00068-10086</v>
      </c>
      <c r="C2664">
        <f t="shared" si="80"/>
        <v>0</v>
      </c>
      <c r="D2664">
        <v>70005</v>
      </c>
      <c r="E2664">
        <f>_xlfn.XLOOKUP(J2664,'pu holds'!Y:Y,'pu holds'!D:D)</f>
        <v>100</v>
      </c>
      <c r="H2664">
        <f>_xlfn.XLOOKUP(J2664,'pu holds'!Y:Y,'pu holds'!I:I)</f>
        <v>0</v>
      </c>
      <c r="J2664" s="636" t="s">
        <v>833</v>
      </c>
      <c r="K2664">
        <v>10086</v>
      </c>
    </row>
    <row r="2665" spans="1:11">
      <c r="A2665">
        <v>70005</v>
      </c>
      <c r="B2665" s="46" t="str">
        <f t="shared" si="81"/>
        <v>BP.GR.00069-10086</v>
      </c>
      <c r="C2665">
        <f t="shared" si="80"/>
        <v>0</v>
      </c>
      <c r="D2665">
        <v>70005</v>
      </c>
      <c r="E2665">
        <f>_xlfn.XLOOKUP(J2665,'pu holds'!Y:Y,'pu holds'!D:D)</f>
        <v>112</v>
      </c>
      <c r="H2665">
        <f>_xlfn.XLOOKUP(J2665,'pu holds'!Y:Y,'pu holds'!I:I)</f>
        <v>0</v>
      </c>
      <c r="J2665" s="636" t="s">
        <v>831</v>
      </c>
      <c r="K2665">
        <v>10086</v>
      </c>
    </row>
    <row r="2666" spans="1:11">
      <c r="A2666">
        <v>70005</v>
      </c>
      <c r="B2666" s="46" t="str">
        <f t="shared" si="81"/>
        <v>BP.GR.00070-10086</v>
      </c>
      <c r="C2666">
        <f t="shared" si="80"/>
        <v>0</v>
      </c>
      <c r="D2666">
        <v>70005</v>
      </c>
      <c r="E2666">
        <f>_xlfn.XLOOKUP(J2666,'pu holds'!Y:Y,'pu holds'!D:D)</f>
        <v>185</v>
      </c>
      <c r="H2666">
        <f>_xlfn.XLOOKUP(J2666,'pu holds'!Y:Y,'pu holds'!I:I)</f>
        <v>0</v>
      </c>
      <c r="J2666" s="636" t="s">
        <v>829</v>
      </c>
      <c r="K2666">
        <v>10086</v>
      </c>
    </row>
    <row r="2667" spans="1:11">
      <c r="A2667">
        <v>70005</v>
      </c>
      <c r="B2667" s="46" t="str">
        <f t="shared" si="81"/>
        <v>BP.GR.00071-10086</v>
      </c>
      <c r="C2667">
        <f t="shared" si="80"/>
        <v>0</v>
      </c>
      <c r="D2667">
        <v>70005</v>
      </c>
      <c r="E2667">
        <f>_xlfn.XLOOKUP(J2667,'pu holds'!Y:Y,'pu holds'!D:D)</f>
        <v>130</v>
      </c>
      <c r="H2667">
        <f>_xlfn.XLOOKUP(J2667,'pu holds'!Y:Y,'pu holds'!I:I)</f>
        <v>0</v>
      </c>
      <c r="J2667" s="636" t="s">
        <v>827</v>
      </c>
      <c r="K2667">
        <v>10086</v>
      </c>
    </row>
    <row r="2668" spans="1:11">
      <c r="A2668">
        <v>70005</v>
      </c>
      <c r="B2668" s="46" t="str">
        <f t="shared" si="81"/>
        <v>BP.GR.00072-10086</v>
      </c>
      <c r="C2668">
        <f t="shared" si="80"/>
        <v>0</v>
      </c>
      <c r="D2668">
        <v>70005</v>
      </c>
      <c r="E2668">
        <f>_xlfn.XLOOKUP(J2668,'pu holds'!Y:Y,'pu holds'!D:D)</f>
        <v>141</v>
      </c>
      <c r="H2668">
        <f>_xlfn.XLOOKUP(J2668,'pu holds'!Y:Y,'pu holds'!I:I)</f>
        <v>0</v>
      </c>
      <c r="J2668" s="636" t="s">
        <v>825</v>
      </c>
      <c r="K2668">
        <v>10086</v>
      </c>
    </row>
    <row r="2669" spans="1:11">
      <c r="A2669">
        <v>70005</v>
      </c>
      <c r="B2669" s="46" t="str">
        <f t="shared" si="81"/>
        <v>BP.GR.00073-10086</v>
      </c>
      <c r="C2669">
        <f t="shared" si="80"/>
        <v>0</v>
      </c>
      <c r="D2669">
        <v>70005</v>
      </c>
      <c r="E2669">
        <f>_xlfn.XLOOKUP(J2669,'pu holds'!Y:Y,'pu holds'!D:D)</f>
        <v>297</v>
      </c>
      <c r="H2669">
        <f>_xlfn.XLOOKUP(J2669,'pu holds'!Y:Y,'pu holds'!I:I)</f>
        <v>0</v>
      </c>
      <c r="J2669" s="636" t="s">
        <v>771</v>
      </c>
      <c r="K2669">
        <v>10086</v>
      </c>
    </row>
    <row r="2670" spans="1:11">
      <c r="A2670">
        <v>70005</v>
      </c>
      <c r="B2670" s="46" t="str">
        <f t="shared" si="81"/>
        <v>BP.GR.00074-10086</v>
      </c>
      <c r="C2670">
        <f t="shared" si="80"/>
        <v>0</v>
      </c>
      <c r="D2670">
        <v>70005</v>
      </c>
      <c r="E2670">
        <f>_xlfn.XLOOKUP(J2670,'pu holds'!Y:Y,'pu holds'!D:D)</f>
        <v>295</v>
      </c>
      <c r="H2670">
        <f>_xlfn.XLOOKUP(J2670,'pu holds'!Y:Y,'pu holds'!I:I)</f>
        <v>0</v>
      </c>
      <c r="J2670" s="636" t="s">
        <v>773</v>
      </c>
      <c r="K2670">
        <v>10086</v>
      </c>
    </row>
    <row r="2671" spans="1:11">
      <c r="A2671">
        <v>70005</v>
      </c>
      <c r="B2671" s="46" t="str">
        <f t="shared" si="81"/>
        <v>BP.GR.00075-10086</v>
      </c>
      <c r="C2671">
        <f t="shared" si="80"/>
        <v>0</v>
      </c>
      <c r="D2671">
        <v>70005</v>
      </c>
      <c r="E2671">
        <f>_xlfn.XLOOKUP(J2671,'pu holds'!Y:Y,'pu holds'!D:D)</f>
        <v>181</v>
      </c>
      <c r="H2671">
        <f>_xlfn.XLOOKUP(J2671,'pu holds'!Y:Y,'pu holds'!I:I)</f>
        <v>0</v>
      </c>
      <c r="J2671" s="636" t="s">
        <v>799</v>
      </c>
      <c r="K2671">
        <v>10086</v>
      </c>
    </row>
    <row r="2672" spans="1:11">
      <c r="A2672">
        <v>70005</v>
      </c>
      <c r="B2672" s="46" t="str">
        <f t="shared" si="81"/>
        <v>BP.GR.00076-10086</v>
      </c>
      <c r="C2672">
        <f t="shared" si="80"/>
        <v>0</v>
      </c>
      <c r="D2672">
        <v>70005</v>
      </c>
      <c r="E2672">
        <f>_xlfn.XLOOKUP(J2672,'pu holds'!Y:Y,'pu holds'!D:D)</f>
        <v>181</v>
      </c>
      <c r="H2672">
        <f>_xlfn.XLOOKUP(J2672,'pu holds'!Y:Y,'pu holds'!I:I)</f>
        <v>0</v>
      </c>
      <c r="J2672" s="636" t="s">
        <v>801</v>
      </c>
      <c r="K2672">
        <v>10086</v>
      </c>
    </row>
    <row r="2673" spans="1:11">
      <c r="A2673">
        <v>70005</v>
      </c>
      <c r="B2673" s="46" t="str">
        <f t="shared" si="81"/>
        <v>BP.GR.00077-10086</v>
      </c>
      <c r="C2673">
        <f t="shared" si="80"/>
        <v>0</v>
      </c>
      <c r="D2673">
        <v>70005</v>
      </c>
      <c r="E2673">
        <f>_xlfn.XLOOKUP(J2673,'pu holds'!Y:Y,'pu holds'!D:D)</f>
        <v>205</v>
      </c>
      <c r="H2673">
        <f>_xlfn.XLOOKUP(J2673,'pu holds'!Y:Y,'pu holds'!I:I)</f>
        <v>0</v>
      </c>
      <c r="J2673" s="636" t="s">
        <v>797</v>
      </c>
      <c r="K2673">
        <v>10086</v>
      </c>
    </row>
    <row r="2674" spans="1:11">
      <c r="A2674">
        <v>70005</v>
      </c>
      <c r="B2674" s="46" t="str">
        <f t="shared" si="81"/>
        <v>BP.GR.00078-10086</v>
      </c>
      <c r="C2674">
        <f t="shared" si="80"/>
        <v>0</v>
      </c>
      <c r="D2674">
        <v>70005</v>
      </c>
      <c r="E2674">
        <f>_xlfn.XLOOKUP(J2674,'pu holds'!Y:Y,'pu holds'!D:D)</f>
        <v>199</v>
      </c>
      <c r="H2674">
        <f>_xlfn.XLOOKUP(J2674,'pu holds'!Y:Y,'pu holds'!I:I)</f>
        <v>0</v>
      </c>
      <c r="J2674" s="636" t="s">
        <v>803</v>
      </c>
      <c r="K2674">
        <v>10086</v>
      </c>
    </row>
    <row r="2675" spans="1:11">
      <c r="A2675">
        <v>70005</v>
      </c>
      <c r="B2675" s="46" t="str">
        <f t="shared" si="81"/>
        <v>BP.GR.00079-10086</v>
      </c>
      <c r="C2675">
        <f t="shared" si="80"/>
        <v>0</v>
      </c>
      <c r="D2675">
        <v>70005</v>
      </c>
      <c r="E2675">
        <f>_xlfn.XLOOKUP(J2675,'pu holds'!Y:Y,'pu holds'!D:D)</f>
        <v>130</v>
      </c>
      <c r="H2675">
        <f>_xlfn.XLOOKUP(J2675,'pu holds'!Y:Y,'pu holds'!I:I)</f>
        <v>0</v>
      </c>
      <c r="J2675" s="636" t="s">
        <v>821</v>
      </c>
      <c r="K2675">
        <v>10086</v>
      </c>
    </row>
    <row r="2676" spans="1:11">
      <c r="A2676">
        <v>70005</v>
      </c>
      <c r="B2676" s="46" t="str">
        <f t="shared" si="81"/>
        <v>BP.GR.00080-10086</v>
      </c>
      <c r="C2676">
        <f t="shared" si="80"/>
        <v>0</v>
      </c>
      <c r="D2676">
        <v>70005</v>
      </c>
      <c r="E2676">
        <f>_xlfn.XLOOKUP(J2676,'pu holds'!Y:Y,'pu holds'!D:D)</f>
        <v>185</v>
      </c>
      <c r="H2676">
        <f>_xlfn.XLOOKUP(J2676,'pu holds'!Y:Y,'pu holds'!I:I)</f>
        <v>0</v>
      </c>
      <c r="J2676" s="636" t="s">
        <v>823</v>
      </c>
      <c r="K2676">
        <v>10086</v>
      </c>
    </row>
    <row r="2677" spans="1:11">
      <c r="A2677">
        <v>70005</v>
      </c>
      <c r="B2677" s="46" t="str">
        <f t="shared" si="81"/>
        <v>BP.GR.00081-10086</v>
      </c>
      <c r="C2677">
        <f t="shared" si="80"/>
        <v>0</v>
      </c>
      <c r="D2677">
        <v>70005</v>
      </c>
      <c r="E2677">
        <f>_xlfn.XLOOKUP(J2677,'pu holds'!Y:Y,'pu holds'!D:D)</f>
        <v>141</v>
      </c>
      <c r="H2677">
        <f>_xlfn.XLOOKUP(J2677,'pu holds'!Y:Y,'pu holds'!I:I)</f>
        <v>0</v>
      </c>
      <c r="J2677" s="636" t="s">
        <v>819</v>
      </c>
      <c r="K2677">
        <v>10086</v>
      </c>
    </row>
    <row r="2678" spans="1:11" ht="15.95" customHeight="1">
      <c r="A2678">
        <v>70005</v>
      </c>
      <c r="B2678" s="46" t="str">
        <f t="shared" si="78"/>
        <v>BP.GR.00033-10088</v>
      </c>
      <c r="C2678">
        <f t="shared" si="80"/>
        <v>0</v>
      </c>
      <c r="D2678">
        <v>70005</v>
      </c>
      <c r="E2678">
        <f>_xlfn.XLOOKUP(J2678,'pu holds'!Y:Y,'pu holds'!D:D)</f>
        <v>149</v>
      </c>
      <c r="H2678">
        <f>_xlfn.XLOOKUP(J2678,'pu holds'!Y:Y,'pu holds'!J:J)</f>
        <v>0</v>
      </c>
      <c r="J2678" s="636" t="s">
        <v>805</v>
      </c>
      <c r="K2678">
        <v>10088</v>
      </c>
    </row>
    <row r="2679" spans="1:11">
      <c r="A2679">
        <v>70005</v>
      </c>
      <c r="B2679" s="46" t="str">
        <f t="shared" si="78"/>
        <v>BP.GR.00032-10088</v>
      </c>
      <c r="C2679">
        <f t="shared" si="80"/>
        <v>0</v>
      </c>
      <c r="D2679">
        <v>70005</v>
      </c>
      <c r="E2679">
        <f>_xlfn.XLOOKUP(J2679,'pu holds'!Y:Y,'pu holds'!D:D)</f>
        <v>126</v>
      </c>
      <c r="H2679">
        <f>_xlfn.XLOOKUP(J2679,'pu holds'!Y:Y,'pu holds'!J:J)</f>
        <v>0</v>
      </c>
      <c r="J2679" s="636" t="s">
        <v>807</v>
      </c>
      <c r="K2679">
        <v>10088</v>
      </c>
    </row>
    <row r="2680" spans="1:11">
      <c r="A2680">
        <v>70005</v>
      </c>
      <c r="B2680" s="46" t="str">
        <f t="shared" si="78"/>
        <v>BP.GR.00031-10088</v>
      </c>
      <c r="C2680">
        <f t="shared" si="80"/>
        <v>0</v>
      </c>
      <c r="D2680">
        <v>70005</v>
      </c>
      <c r="E2680">
        <f>_xlfn.XLOOKUP(J2680,'pu holds'!Y:Y,'pu holds'!D:D)</f>
        <v>148</v>
      </c>
      <c r="H2680">
        <f>_xlfn.XLOOKUP(J2680,'pu holds'!Y:Y,'pu holds'!J:J)</f>
        <v>0</v>
      </c>
      <c r="J2680" s="636" t="s">
        <v>809</v>
      </c>
      <c r="K2680">
        <v>10088</v>
      </c>
    </row>
    <row r="2681" spans="1:11">
      <c r="A2681">
        <v>70005</v>
      </c>
      <c r="B2681" s="46" t="str">
        <f t="shared" si="78"/>
        <v>BP.GR.00035-10088</v>
      </c>
      <c r="C2681">
        <f t="shared" si="80"/>
        <v>0</v>
      </c>
      <c r="D2681">
        <v>70005</v>
      </c>
      <c r="E2681">
        <f>_xlfn.XLOOKUP(J2681,'pu holds'!Y:Y,'pu holds'!D:D)</f>
        <v>208</v>
      </c>
      <c r="H2681">
        <f>_xlfn.XLOOKUP(J2681,'pu holds'!Y:Y,'pu holds'!J:J)</f>
        <v>0</v>
      </c>
      <c r="J2681" s="636" t="s">
        <v>813</v>
      </c>
      <c r="K2681">
        <v>10088</v>
      </c>
    </row>
    <row r="2682" spans="1:11">
      <c r="A2682">
        <v>70005</v>
      </c>
      <c r="B2682" s="46" t="str">
        <f t="shared" si="78"/>
        <v>BP.GR.00034-10088</v>
      </c>
      <c r="C2682">
        <f t="shared" si="80"/>
        <v>0</v>
      </c>
      <c r="D2682">
        <v>70005</v>
      </c>
      <c r="E2682">
        <f>_xlfn.XLOOKUP(J2682,'pu holds'!Y:Y,'pu holds'!D:D)</f>
        <v>127</v>
      </c>
      <c r="H2682">
        <f>_xlfn.XLOOKUP(J2682,'pu holds'!Y:Y,'pu holds'!J:J)</f>
        <v>0</v>
      </c>
      <c r="J2682" s="636" t="s">
        <v>815</v>
      </c>
      <c r="K2682">
        <v>10088</v>
      </c>
    </row>
    <row r="2683" spans="1:11">
      <c r="A2683">
        <v>70005</v>
      </c>
      <c r="B2683" s="46" t="str">
        <f t="shared" si="78"/>
        <v>BP.GR.00020-10088</v>
      </c>
      <c r="C2683">
        <f t="shared" si="80"/>
        <v>0</v>
      </c>
      <c r="D2683">
        <v>70005</v>
      </c>
      <c r="E2683">
        <f>_xlfn.XLOOKUP(J2683,'pu holds'!Y:Y,'pu holds'!D:D)</f>
        <v>248</v>
      </c>
      <c r="H2683">
        <f>_xlfn.XLOOKUP(J2683,'pu holds'!Y:Y,'pu holds'!J:J)</f>
        <v>0</v>
      </c>
      <c r="J2683" s="636" t="s">
        <v>835</v>
      </c>
      <c r="K2683">
        <v>10088</v>
      </c>
    </row>
    <row r="2684" spans="1:11">
      <c r="A2684">
        <v>70005</v>
      </c>
      <c r="B2684" s="46" t="str">
        <f t="shared" si="78"/>
        <v>BP.GR.00025-10088</v>
      </c>
      <c r="C2684">
        <f t="shared" si="80"/>
        <v>0</v>
      </c>
      <c r="D2684">
        <v>70005</v>
      </c>
      <c r="E2684">
        <f>_xlfn.XLOOKUP(J2684,'pu holds'!Y:Y,'pu holds'!D:D)</f>
        <v>143</v>
      </c>
      <c r="H2684">
        <f>_xlfn.XLOOKUP(J2684,'pu holds'!Y:Y,'pu holds'!J:J)</f>
        <v>0</v>
      </c>
      <c r="J2684" s="636" t="s">
        <v>839</v>
      </c>
      <c r="K2684">
        <v>10088</v>
      </c>
    </row>
    <row r="2685" spans="1:11">
      <c r="A2685">
        <v>70005</v>
      </c>
      <c r="B2685" s="46" t="str">
        <f t="shared" si="78"/>
        <v>BP.GR.00023-10088</v>
      </c>
      <c r="C2685">
        <f t="shared" si="80"/>
        <v>0</v>
      </c>
      <c r="D2685">
        <v>70005</v>
      </c>
      <c r="E2685">
        <f>_xlfn.XLOOKUP(J2685,'pu holds'!Y:Y,'pu holds'!D:D)</f>
        <v>166</v>
      </c>
      <c r="H2685">
        <f>_xlfn.XLOOKUP(J2685,'pu holds'!Y:Y,'pu holds'!J:J)</f>
        <v>0</v>
      </c>
      <c r="J2685" s="636" t="s">
        <v>841</v>
      </c>
      <c r="K2685">
        <v>10088</v>
      </c>
    </row>
    <row r="2686" spans="1:11">
      <c r="A2686">
        <v>70005</v>
      </c>
      <c r="B2686" s="46" t="str">
        <f t="shared" si="78"/>
        <v>BP.GR.00026-10088</v>
      </c>
      <c r="C2686">
        <f t="shared" si="80"/>
        <v>0</v>
      </c>
      <c r="D2686">
        <v>70005</v>
      </c>
      <c r="E2686">
        <f>_xlfn.XLOOKUP(J2686,'pu holds'!Y:Y,'pu holds'!D:D)</f>
        <v>270</v>
      </c>
      <c r="H2686">
        <f>_xlfn.XLOOKUP(J2686,'pu holds'!Y:Y,'pu holds'!J:J)</f>
        <v>0</v>
      </c>
      <c r="J2686" s="636" t="s">
        <v>843</v>
      </c>
      <c r="K2686">
        <v>10088</v>
      </c>
    </row>
    <row r="2687" spans="1:11">
      <c r="A2687">
        <v>70005</v>
      </c>
      <c r="B2687" s="46" t="str">
        <f t="shared" si="78"/>
        <v>BP.GR.00024-10088</v>
      </c>
      <c r="C2687">
        <f t="shared" si="80"/>
        <v>0</v>
      </c>
      <c r="D2687">
        <v>70005</v>
      </c>
      <c r="E2687">
        <f>_xlfn.XLOOKUP(J2687,'pu holds'!Y:Y,'pu holds'!D:D)</f>
        <v>166</v>
      </c>
      <c r="H2687">
        <f>_xlfn.XLOOKUP(J2687,'pu holds'!Y:Y,'pu holds'!J:J)</f>
        <v>0</v>
      </c>
      <c r="J2687" s="636" t="s">
        <v>851</v>
      </c>
      <c r="K2687">
        <v>10088</v>
      </c>
    </row>
    <row r="2688" spans="1:11">
      <c r="A2688">
        <v>70005</v>
      </c>
      <c r="B2688" s="46" t="str">
        <f t="shared" si="78"/>
        <v>BP.GR.00028-10088</v>
      </c>
      <c r="C2688">
        <f t="shared" si="80"/>
        <v>0</v>
      </c>
      <c r="D2688">
        <v>70005</v>
      </c>
      <c r="E2688">
        <f>_xlfn.XLOOKUP(J2688,'pu holds'!Y:Y,'pu holds'!D:D)</f>
        <v>244</v>
      </c>
      <c r="H2688">
        <f>_xlfn.XLOOKUP(J2688,'pu holds'!Y:Y,'pu holds'!J:J)</f>
        <v>0</v>
      </c>
      <c r="J2688" s="636" t="s">
        <v>853</v>
      </c>
      <c r="K2688">
        <v>10088</v>
      </c>
    </row>
    <row r="2689" spans="1:11">
      <c r="A2689">
        <v>70005</v>
      </c>
      <c r="B2689" s="46" t="str">
        <f t="shared" si="78"/>
        <v>BP.GR.00027-10088</v>
      </c>
      <c r="C2689">
        <f t="shared" si="80"/>
        <v>0</v>
      </c>
      <c r="D2689">
        <v>70005</v>
      </c>
      <c r="E2689">
        <f>_xlfn.XLOOKUP(J2689,'pu holds'!Y:Y,'pu holds'!D:D)</f>
        <v>166</v>
      </c>
      <c r="H2689">
        <f>_xlfn.XLOOKUP(J2689,'pu holds'!Y:Y,'pu holds'!J:J)</f>
        <v>0</v>
      </c>
      <c r="J2689" s="636" t="s">
        <v>855</v>
      </c>
      <c r="K2689">
        <v>10088</v>
      </c>
    </row>
    <row r="2690" spans="1:11">
      <c r="A2690">
        <v>70005</v>
      </c>
      <c r="B2690" s="46" t="str">
        <f t="shared" si="78"/>
        <v>BP.GR.00029-10088</v>
      </c>
      <c r="C2690">
        <f t="shared" ref="C2690:C2753" si="82">SUM(G2690:H2690)</f>
        <v>0</v>
      </c>
      <c r="D2690">
        <v>70005</v>
      </c>
      <c r="E2690">
        <f>_xlfn.XLOOKUP(J2690,'pu holds'!Y:Y,'pu holds'!D:D)</f>
        <v>97</v>
      </c>
      <c r="H2690">
        <f>_xlfn.XLOOKUP(J2690,'pu holds'!Y:Y,'pu holds'!J:J)</f>
        <v>0</v>
      </c>
      <c r="J2690" s="636" t="s">
        <v>857</v>
      </c>
      <c r="K2690">
        <v>10088</v>
      </c>
    </row>
    <row r="2691" spans="1:11">
      <c r="A2691">
        <v>70005</v>
      </c>
      <c r="B2691" s="46" t="str">
        <f t="shared" si="78"/>
        <v>BP.GR.00021-10088</v>
      </c>
      <c r="C2691">
        <f t="shared" si="82"/>
        <v>0</v>
      </c>
      <c r="D2691">
        <v>70005</v>
      </c>
      <c r="E2691">
        <f>_xlfn.XLOOKUP(J2691,'pu holds'!Y:Y,'pu holds'!D:D)</f>
        <v>161</v>
      </c>
      <c r="H2691">
        <f>_xlfn.XLOOKUP(J2691,'pu holds'!Y:Y,'pu holds'!J:J)</f>
        <v>0</v>
      </c>
      <c r="J2691" s="636" t="s">
        <v>865</v>
      </c>
      <c r="K2691">
        <v>10088</v>
      </c>
    </row>
    <row r="2692" spans="1:11">
      <c r="A2692">
        <v>70005</v>
      </c>
      <c r="B2692" s="46" t="str">
        <f t="shared" si="78"/>
        <v>BP.GR.00022-10088</v>
      </c>
      <c r="C2692">
        <f t="shared" si="82"/>
        <v>0</v>
      </c>
      <c r="D2692">
        <v>70005</v>
      </c>
      <c r="E2692">
        <f>_xlfn.XLOOKUP(J2692,'pu holds'!Y:Y,'pu holds'!D:D)</f>
        <v>206</v>
      </c>
      <c r="H2692">
        <f>_xlfn.XLOOKUP(J2692,'pu holds'!Y:Y,'pu holds'!J:J)</f>
        <v>0</v>
      </c>
      <c r="J2692" s="636" t="s">
        <v>867</v>
      </c>
      <c r="K2692">
        <v>10088</v>
      </c>
    </row>
    <row r="2693" spans="1:11">
      <c r="A2693">
        <v>70005</v>
      </c>
      <c r="B2693" s="46" t="str">
        <f t="shared" si="78"/>
        <v>BP.GR.00030-10088</v>
      </c>
      <c r="C2693">
        <f t="shared" si="82"/>
        <v>0</v>
      </c>
      <c r="D2693">
        <v>70005</v>
      </c>
      <c r="E2693">
        <f>_xlfn.XLOOKUP(J2693,'pu holds'!Y:Y,'pu holds'!D:D)</f>
        <v>86</v>
      </c>
      <c r="H2693">
        <f>_xlfn.XLOOKUP(J2693,'pu holds'!Y:Y,'pu holds'!J:J)</f>
        <v>0</v>
      </c>
      <c r="J2693" s="636" t="s">
        <v>869</v>
      </c>
      <c r="K2693">
        <v>10088</v>
      </c>
    </row>
    <row r="2694" spans="1:11">
      <c r="A2694">
        <v>70005</v>
      </c>
      <c r="B2694" s="46" t="str">
        <f t="shared" si="78"/>
        <v>BP.GR.00017-10088</v>
      </c>
      <c r="C2694">
        <f t="shared" si="82"/>
        <v>0</v>
      </c>
      <c r="D2694">
        <v>70005</v>
      </c>
      <c r="E2694">
        <f>_xlfn.XLOOKUP(J2694,'pu holds'!Y:Y,'pu holds'!D:D)</f>
        <v>381</v>
      </c>
      <c r="H2694">
        <f>_xlfn.XLOOKUP(J2694,'pu holds'!Y:Y,'pu holds'!J:J)</f>
        <v>0</v>
      </c>
      <c r="J2694" s="636" t="s">
        <v>872</v>
      </c>
      <c r="K2694">
        <v>10088</v>
      </c>
    </row>
    <row r="2695" spans="1:11">
      <c r="A2695">
        <v>70005</v>
      </c>
      <c r="B2695" s="46" t="str">
        <f t="shared" si="78"/>
        <v>BP.GR.00018-10088</v>
      </c>
      <c r="C2695">
        <f t="shared" si="82"/>
        <v>0</v>
      </c>
      <c r="D2695">
        <v>70005</v>
      </c>
      <c r="E2695">
        <f>_xlfn.XLOOKUP(J2695,'pu holds'!Y:Y,'pu holds'!D:D)</f>
        <v>435</v>
      </c>
      <c r="H2695">
        <f>_xlfn.XLOOKUP(J2695,'pu holds'!Y:Y,'pu holds'!J:J)</f>
        <v>0</v>
      </c>
      <c r="J2695" s="636" t="s">
        <v>874</v>
      </c>
      <c r="K2695">
        <v>10088</v>
      </c>
    </row>
    <row r="2696" spans="1:11">
      <c r="A2696">
        <v>70005</v>
      </c>
      <c r="B2696" s="46" t="str">
        <f t="shared" si="78"/>
        <v>BP.GR.00014-10088</v>
      </c>
      <c r="C2696">
        <f t="shared" si="82"/>
        <v>0</v>
      </c>
      <c r="D2696">
        <v>70005</v>
      </c>
      <c r="E2696">
        <f>_xlfn.XLOOKUP(J2696,'pu holds'!Y:Y,'pu holds'!D:D)</f>
        <v>255</v>
      </c>
      <c r="H2696">
        <f>_xlfn.XLOOKUP(J2696,'pu holds'!Y:Y,'pu holds'!J:J)</f>
        <v>0</v>
      </c>
      <c r="J2696" s="636" t="s">
        <v>876</v>
      </c>
      <c r="K2696">
        <v>10088</v>
      </c>
    </row>
    <row r="2697" spans="1:11">
      <c r="A2697">
        <v>70005</v>
      </c>
      <c r="B2697" s="46" t="str">
        <f t="shared" si="78"/>
        <v>BP.GR.00001-10088</v>
      </c>
      <c r="C2697">
        <f t="shared" si="82"/>
        <v>0</v>
      </c>
      <c r="D2697">
        <v>70005</v>
      </c>
      <c r="E2697">
        <f>_xlfn.XLOOKUP(J2697,'pu holds'!Y:Y,'pu holds'!D:D)</f>
        <v>571</v>
      </c>
      <c r="H2697">
        <f>_xlfn.XLOOKUP(J2697,'pu holds'!Y:Y,'pu holds'!J:J)</f>
        <v>0</v>
      </c>
      <c r="J2697" s="636" t="s">
        <v>878</v>
      </c>
      <c r="K2697">
        <v>10088</v>
      </c>
    </row>
    <row r="2698" spans="1:11">
      <c r="A2698">
        <v>70005</v>
      </c>
      <c r="B2698" s="46" t="str">
        <f t="shared" si="78"/>
        <v>BP.GR.00002-10088</v>
      </c>
      <c r="C2698">
        <f t="shared" si="82"/>
        <v>0</v>
      </c>
      <c r="D2698">
        <v>70005</v>
      </c>
      <c r="E2698">
        <f>_xlfn.XLOOKUP(J2698,'pu holds'!Y:Y,'pu holds'!D:D)</f>
        <v>328</v>
      </c>
      <c r="H2698">
        <f>_xlfn.XLOOKUP(J2698,'pu holds'!Y:Y,'pu holds'!J:J)</f>
        <v>0</v>
      </c>
      <c r="J2698" s="636" t="s">
        <v>880</v>
      </c>
      <c r="K2698">
        <v>10088</v>
      </c>
    </row>
    <row r="2699" spans="1:11">
      <c r="A2699">
        <v>70005</v>
      </c>
      <c r="B2699" s="46" t="str">
        <f t="shared" si="78"/>
        <v>BP.GR.00003-10088</v>
      </c>
      <c r="C2699">
        <f t="shared" si="82"/>
        <v>0</v>
      </c>
      <c r="D2699">
        <v>70005</v>
      </c>
      <c r="E2699">
        <f>_xlfn.XLOOKUP(J2699,'pu holds'!Y:Y,'pu holds'!D:D)</f>
        <v>561</v>
      </c>
      <c r="H2699">
        <f>_xlfn.XLOOKUP(J2699,'pu holds'!Y:Y,'pu holds'!J:J)</f>
        <v>0</v>
      </c>
      <c r="J2699" s="636" t="s">
        <v>882</v>
      </c>
      <c r="K2699">
        <v>10088</v>
      </c>
    </row>
    <row r="2700" spans="1:11">
      <c r="A2700">
        <v>70005</v>
      </c>
      <c r="B2700" s="46" t="str">
        <f t="shared" si="78"/>
        <v>BP.GR.00004-10088</v>
      </c>
      <c r="C2700">
        <f t="shared" si="82"/>
        <v>0</v>
      </c>
      <c r="D2700">
        <v>70005</v>
      </c>
      <c r="E2700">
        <f>_xlfn.XLOOKUP(J2700,'pu holds'!Y:Y,'pu holds'!D:D)</f>
        <v>504</v>
      </c>
      <c r="H2700">
        <f>_xlfn.XLOOKUP(J2700,'pu holds'!Y:Y,'pu holds'!J:J)</f>
        <v>0</v>
      </c>
      <c r="J2700" s="636" t="s">
        <v>884</v>
      </c>
      <c r="K2700">
        <v>10088</v>
      </c>
    </row>
    <row r="2701" spans="1:11">
      <c r="A2701">
        <v>70005</v>
      </c>
      <c r="B2701" s="46" t="str">
        <f t="shared" ref="B2701:B2850" si="83">J2701&amp;"-"&amp;K2701</f>
        <v>BP.GR.00013-10088</v>
      </c>
      <c r="C2701">
        <f t="shared" si="82"/>
        <v>0</v>
      </c>
      <c r="D2701">
        <v>70005</v>
      </c>
      <c r="E2701">
        <f>_xlfn.XLOOKUP(J2701,'pu holds'!Y:Y,'pu holds'!D:D)</f>
        <v>404</v>
      </c>
      <c r="H2701">
        <f>_xlfn.XLOOKUP(J2701,'pu holds'!Y:Y,'pu holds'!J:J)</f>
        <v>0</v>
      </c>
      <c r="J2701" s="636" t="s">
        <v>886</v>
      </c>
      <c r="K2701">
        <v>10088</v>
      </c>
    </row>
    <row r="2702" spans="1:11">
      <c r="A2702">
        <v>70005</v>
      </c>
      <c r="B2702" s="46" t="str">
        <f t="shared" si="83"/>
        <v>BP.GR.00010-10088</v>
      </c>
      <c r="C2702">
        <f t="shared" si="82"/>
        <v>0</v>
      </c>
      <c r="D2702">
        <v>70005</v>
      </c>
      <c r="E2702">
        <f>_xlfn.XLOOKUP(J2702,'pu holds'!Y:Y,'pu holds'!D:D)</f>
        <v>198</v>
      </c>
      <c r="H2702">
        <f>_xlfn.XLOOKUP(J2702,'pu holds'!Y:Y,'pu holds'!J:J)</f>
        <v>0</v>
      </c>
      <c r="J2702" s="636" t="s">
        <v>888</v>
      </c>
      <c r="K2702">
        <v>10088</v>
      </c>
    </row>
    <row r="2703" spans="1:11">
      <c r="A2703">
        <v>70005</v>
      </c>
      <c r="B2703" s="46" t="str">
        <f t="shared" si="83"/>
        <v>BP.GR.00015-10088</v>
      </c>
      <c r="C2703">
        <f t="shared" si="82"/>
        <v>0</v>
      </c>
      <c r="D2703">
        <v>70005</v>
      </c>
      <c r="E2703">
        <f>_xlfn.XLOOKUP(J2703,'pu holds'!Y:Y,'pu holds'!D:D)</f>
        <v>259</v>
      </c>
      <c r="H2703">
        <f>_xlfn.XLOOKUP(J2703,'pu holds'!Y:Y,'pu holds'!J:J)</f>
        <v>0</v>
      </c>
      <c r="J2703" s="636" t="s">
        <v>890</v>
      </c>
      <c r="K2703">
        <v>10088</v>
      </c>
    </row>
    <row r="2704" spans="1:11">
      <c r="A2704">
        <v>70005</v>
      </c>
      <c r="B2704" s="46" t="str">
        <f t="shared" si="83"/>
        <v>BP.GR.00005-10088</v>
      </c>
      <c r="C2704">
        <f t="shared" si="82"/>
        <v>0</v>
      </c>
      <c r="D2704">
        <v>70005</v>
      </c>
      <c r="E2704">
        <f>_xlfn.XLOOKUP(J2704,'pu holds'!Y:Y,'pu holds'!D:D)</f>
        <v>238</v>
      </c>
      <c r="H2704">
        <f>_xlfn.XLOOKUP(J2704,'pu holds'!Y:Y,'pu holds'!J:J)</f>
        <v>0</v>
      </c>
      <c r="J2704" s="636" t="s">
        <v>892</v>
      </c>
      <c r="K2704">
        <v>10088</v>
      </c>
    </row>
    <row r="2705" spans="1:11">
      <c r="A2705">
        <v>70005</v>
      </c>
      <c r="B2705" s="46" t="str">
        <f t="shared" si="83"/>
        <v>BP.GR.00011-10088</v>
      </c>
      <c r="C2705">
        <f t="shared" si="82"/>
        <v>0</v>
      </c>
      <c r="D2705">
        <v>70005</v>
      </c>
      <c r="E2705">
        <f>_xlfn.XLOOKUP(J2705,'pu holds'!Y:Y,'pu holds'!D:D)</f>
        <v>155</v>
      </c>
      <c r="H2705">
        <f>_xlfn.XLOOKUP(J2705,'pu holds'!Y:Y,'pu holds'!J:J)</f>
        <v>0</v>
      </c>
      <c r="J2705" s="636" t="s">
        <v>894</v>
      </c>
      <c r="K2705">
        <v>10088</v>
      </c>
    </row>
    <row r="2706" spans="1:11">
      <c r="A2706">
        <v>70005</v>
      </c>
      <c r="B2706" s="46" t="str">
        <f t="shared" si="83"/>
        <v>BP.GR.00009-10088</v>
      </c>
      <c r="C2706">
        <f t="shared" si="82"/>
        <v>0</v>
      </c>
      <c r="D2706">
        <v>70005</v>
      </c>
      <c r="E2706">
        <f>_xlfn.XLOOKUP(J2706,'pu holds'!Y:Y,'pu holds'!D:D)</f>
        <v>111</v>
      </c>
      <c r="H2706">
        <f>_xlfn.XLOOKUP(J2706,'pu holds'!Y:Y,'pu holds'!J:J)</f>
        <v>0</v>
      </c>
      <c r="J2706" s="636" t="s">
        <v>896</v>
      </c>
      <c r="K2706">
        <v>10088</v>
      </c>
    </row>
    <row r="2707" spans="1:11">
      <c r="A2707">
        <v>70005</v>
      </c>
      <c r="B2707" s="46" t="str">
        <f t="shared" si="83"/>
        <v>BP.GR.00016-10088</v>
      </c>
      <c r="C2707">
        <f t="shared" si="82"/>
        <v>0</v>
      </c>
      <c r="D2707">
        <v>70005</v>
      </c>
      <c r="E2707">
        <f>_xlfn.XLOOKUP(J2707,'pu holds'!Y:Y,'pu holds'!D:D)</f>
        <v>124</v>
      </c>
      <c r="H2707">
        <f>_xlfn.XLOOKUP(J2707,'pu holds'!Y:Y,'pu holds'!J:J)</f>
        <v>0</v>
      </c>
      <c r="J2707" s="636" t="s">
        <v>898</v>
      </c>
      <c r="K2707">
        <v>10088</v>
      </c>
    </row>
    <row r="2708" spans="1:11">
      <c r="A2708">
        <v>70005</v>
      </c>
      <c r="B2708" s="46" t="str">
        <f t="shared" si="83"/>
        <v>BP.GR.00012-10088</v>
      </c>
      <c r="C2708">
        <f t="shared" si="82"/>
        <v>0</v>
      </c>
      <c r="D2708">
        <v>70005</v>
      </c>
      <c r="E2708">
        <f>_xlfn.XLOOKUP(J2708,'pu holds'!Y:Y,'pu holds'!D:D)</f>
        <v>146</v>
      </c>
      <c r="H2708">
        <f>_xlfn.XLOOKUP(J2708,'pu holds'!Y:Y,'pu holds'!J:J)</f>
        <v>0</v>
      </c>
      <c r="J2708" s="636" t="s">
        <v>900</v>
      </c>
      <c r="K2708">
        <v>10088</v>
      </c>
    </row>
    <row r="2709" spans="1:11">
      <c r="A2709">
        <v>70005</v>
      </c>
      <c r="B2709" s="46" t="str">
        <f t="shared" si="83"/>
        <v>BP.GR.00019-10088</v>
      </c>
      <c r="C2709">
        <f t="shared" si="82"/>
        <v>0</v>
      </c>
      <c r="D2709">
        <v>70005</v>
      </c>
      <c r="E2709">
        <f>_xlfn.XLOOKUP(J2709,'pu holds'!Y:Y,'pu holds'!D:D)</f>
        <v>199</v>
      </c>
      <c r="H2709">
        <f>_xlfn.XLOOKUP(J2709,'pu holds'!Y:Y,'pu holds'!J:J)</f>
        <v>0</v>
      </c>
      <c r="J2709" s="636" t="s">
        <v>902</v>
      </c>
      <c r="K2709">
        <v>10088</v>
      </c>
    </row>
    <row r="2710" spans="1:11">
      <c r="A2710">
        <v>70005</v>
      </c>
      <c r="B2710" s="46" t="str">
        <f t="shared" si="83"/>
        <v>BP.GR.00006-10088</v>
      </c>
      <c r="C2710">
        <f t="shared" si="82"/>
        <v>0</v>
      </c>
      <c r="D2710">
        <v>70005</v>
      </c>
      <c r="E2710">
        <f>_xlfn.XLOOKUP(J2710,'pu holds'!Y:Y,'pu holds'!D:D)</f>
        <v>159</v>
      </c>
      <c r="H2710">
        <f>_xlfn.XLOOKUP(J2710,'pu holds'!Y:Y,'pu holds'!J:J)</f>
        <v>0</v>
      </c>
      <c r="J2710" s="636" t="s">
        <v>904</v>
      </c>
      <c r="K2710">
        <v>10088</v>
      </c>
    </row>
    <row r="2711" spans="1:11">
      <c r="A2711">
        <v>70005</v>
      </c>
      <c r="B2711" s="46" t="str">
        <f t="shared" si="83"/>
        <v>BP.GR.00007-10088</v>
      </c>
      <c r="C2711">
        <f t="shared" si="82"/>
        <v>0</v>
      </c>
      <c r="D2711">
        <v>70005</v>
      </c>
      <c r="E2711">
        <f>_xlfn.XLOOKUP(J2711,'pu holds'!Y:Y,'pu holds'!D:D)</f>
        <v>179</v>
      </c>
      <c r="H2711">
        <f>_xlfn.XLOOKUP(J2711,'pu holds'!Y:Y,'pu holds'!J:J)</f>
        <v>0</v>
      </c>
      <c r="J2711" s="636" t="s">
        <v>906</v>
      </c>
      <c r="K2711">
        <v>10088</v>
      </c>
    </row>
    <row r="2712" spans="1:11">
      <c r="A2712">
        <v>70005</v>
      </c>
      <c r="B2712" s="46" t="str">
        <f t="shared" si="83"/>
        <v>BP.GR.00008-10088</v>
      </c>
      <c r="C2712">
        <f t="shared" si="82"/>
        <v>0</v>
      </c>
      <c r="D2712">
        <v>70005</v>
      </c>
      <c r="E2712">
        <f>_xlfn.XLOOKUP(J2712,'pu holds'!Y:Y,'pu holds'!D:D)</f>
        <v>169</v>
      </c>
      <c r="H2712">
        <f>_xlfn.XLOOKUP(J2712,'pu holds'!Y:Y,'pu holds'!J:J)</f>
        <v>0</v>
      </c>
      <c r="J2712" s="636" t="s">
        <v>908</v>
      </c>
      <c r="K2712">
        <v>10088</v>
      </c>
    </row>
    <row r="2713" spans="1:11">
      <c r="A2713">
        <v>70005</v>
      </c>
      <c r="B2713" s="46" t="str">
        <f t="shared" si="83"/>
        <v>BP.GR.00036-10088</v>
      </c>
      <c r="C2713">
        <f t="shared" si="82"/>
        <v>0</v>
      </c>
      <c r="D2713">
        <v>70005</v>
      </c>
      <c r="E2713">
        <f>_xlfn.XLOOKUP(J2713,'pu holds'!Y:Y,'pu holds'!D:D)</f>
        <v>332</v>
      </c>
      <c r="H2713">
        <f>_xlfn.XLOOKUP(J2713,'pu holds'!Y:Y,'pu holds'!J:J)</f>
        <v>0</v>
      </c>
      <c r="J2713" s="636" t="s">
        <v>811</v>
      </c>
      <c r="K2713">
        <v>10088</v>
      </c>
    </row>
    <row r="2714" spans="1:11">
      <c r="A2714">
        <v>70005</v>
      </c>
      <c r="B2714" s="46" t="str">
        <f t="shared" si="83"/>
        <v>BP.GR.00037-10088</v>
      </c>
      <c r="C2714">
        <f t="shared" si="82"/>
        <v>0</v>
      </c>
      <c r="D2714">
        <v>70005</v>
      </c>
      <c r="E2714">
        <f>_xlfn.XLOOKUP(J2714,'pu holds'!Y:Y,'pu holds'!D:D)</f>
        <v>140</v>
      </c>
      <c r="H2714">
        <f>_xlfn.XLOOKUP(J2714,'pu holds'!Y:Y,'pu holds'!J:J)</f>
        <v>0</v>
      </c>
      <c r="J2714" s="636" t="s">
        <v>845</v>
      </c>
      <c r="K2714">
        <v>10088</v>
      </c>
    </row>
    <row r="2715" spans="1:11">
      <c r="A2715">
        <v>70005</v>
      </c>
      <c r="B2715" s="46" t="str">
        <f t="shared" si="83"/>
        <v>BP.GR.00038-10088</v>
      </c>
      <c r="C2715">
        <f t="shared" si="82"/>
        <v>0</v>
      </c>
      <c r="D2715">
        <v>70005</v>
      </c>
      <c r="E2715">
        <f>_xlfn.XLOOKUP(J2715,'pu holds'!Y:Y,'pu holds'!D:D)</f>
        <v>165</v>
      </c>
      <c r="H2715">
        <f>_xlfn.XLOOKUP(J2715,'pu holds'!Y:Y,'pu holds'!J:J)</f>
        <v>0</v>
      </c>
      <c r="J2715" s="636" t="s">
        <v>847</v>
      </c>
      <c r="K2715">
        <v>10088</v>
      </c>
    </row>
    <row r="2716" spans="1:11">
      <c r="A2716">
        <v>70005</v>
      </c>
      <c r="B2716" s="46" t="str">
        <f t="shared" si="83"/>
        <v>BP.GR.00039-10088</v>
      </c>
      <c r="C2716">
        <f t="shared" si="82"/>
        <v>0</v>
      </c>
      <c r="D2716">
        <v>70005</v>
      </c>
      <c r="E2716">
        <f>_xlfn.XLOOKUP(J2716,'pu holds'!Y:Y,'pu holds'!D:D)</f>
        <v>157</v>
      </c>
      <c r="H2716">
        <f>_xlfn.XLOOKUP(J2716,'pu holds'!Y:Y,'pu holds'!J:J)</f>
        <v>0</v>
      </c>
      <c r="J2716" s="636" t="s">
        <v>849</v>
      </c>
      <c r="K2716">
        <v>10088</v>
      </c>
    </row>
    <row r="2717" spans="1:11">
      <c r="A2717">
        <v>70005</v>
      </c>
      <c r="B2717" s="46" t="str">
        <f t="shared" si="83"/>
        <v>BP.GR.00040-10088</v>
      </c>
      <c r="C2717">
        <f t="shared" si="82"/>
        <v>0</v>
      </c>
      <c r="D2717">
        <v>70005</v>
      </c>
      <c r="E2717">
        <f>_xlfn.XLOOKUP(J2717,'pu holds'!Y:Y,'pu holds'!D:D)</f>
        <v>148</v>
      </c>
      <c r="H2717">
        <f>_xlfn.XLOOKUP(J2717,'pu holds'!Y:Y,'pu holds'!J:J)</f>
        <v>0</v>
      </c>
      <c r="J2717" s="636" t="s">
        <v>861</v>
      </c>
      <c r="K2717">
        <v>10088</v>
      </c>
    </row>
    <row r="2718" spans="1:11">
      <c r="A2718">
        <v>70005</v>
      </c>
      <c r="B2718" s="46" t="str">
        <f t="shared" si="83"/>
        <v>BP.GR.00041-10088</v>
      </c>
      <c r="C2718">
        <f t="shared" si="82"/>
        <v>0</v>
      </c>
      <c r="D2718">
        <v>70005</v>
      </c>
      <c r="E2718">
        <f>_xlfn.XLOOKUP(J2718,'pu holds'!Y:Y,'pu holds'!D:D)</f>
        <v>155</v>
      </c>
      <c r="H2718">
        <f>_xlfn.XLOOKUP(J2718,'pu holds'!Y:Y,'pu holds'!J:J)</f>
        <v>0</v>
      </c>
      <c r="J2718" s="636" t="s">
        <v>859</v>
      </c>
      <c r="K2718">
        <v>10088</v>
      </c>
    </row>
    <row r="2719" spans="1:11">
      <c r="A2719">
        <v>70005</v>
      </c>
      <c r="B2719" s="46" t="str">
        <f t="shared" si="83"/>
        <v>BP.GR.00042-10088</v>
      </c>
      <c r="C2719">
        <f t="shared" si="82"/>
        <v>0</v>
      </c>
      <c r="D2719">
        <v>70005</v>
      </c>
      <c r="E2719">
        <f>_xlfn.XLOOKUP(J2719,'pu holds'!Y:Y,'pu holds'!D:D)</f>
        <v>146</v>
      </c>
      <c r="H2719">
        <f>_xlfn.XLOOKUP(J2719,'pu holds'!Y:Y,'pu holds'!J:J)</f>
        <v>0</v>
      </c>
      <c r="J2719" s="636" t="s">
        <v>863</v>
      </c>
      <c r="K2719">
        <v>10088</v>
      </c>
    </row>
    <row r="2720" spans="1:11">
      <c r="A2720">
        <v>70005</v>
      </c>
      <c r="B2720" s="46" t="str">
        <f t="shared" si="83"/>
        <v>BP.GR.00043-10088</v>
      </c>
      <c r="C2720">
        <f t="shared" si="82"/>
        <v>0</v>
      </c>
      <c r="D2720">
        <v>70005</v>
      </c>
      <c r="E2720">
        <f>_xlfn.XLOOKUP(J2720,'pu holds'!Y:Y,'pu holds'!D:D)</f>
        <v>159</v>
      </c>
      <c r="H2720">
        <f>_xlfn.XLOOKUP(J2720,'pu holds'!Y:Y,'pu holds'!J:J)</f>
        <v>0</v>
      </c>
      <c r="J2720" s="636" t="s">
        <v>837</v>
      </c>
      <c r="K2720">
        <v>10088</v>
      </c>
    </row>
    <row r="2721" spans="1:11">
      <c r="A2721">
        <v>70005</v>
      </c>
      <c r="B2721" s="46" t="str">
        <f t="shared" si="83"/>
        <v>BP.GR.00044-10088</v>
      </c>
      <c r="C2721">
        <f t="shared" si="82"/>
        <v>0</v>
      </c>
      <c r="D2721">
        <v>70005</v>
      </c>
      <c r="E2721">
        <f>_xlfn.XLOOKUP(J2721,'pu holds'!Y:Y,'pu holds'!D:D)</f>
        <v>221</v>
      </c>
      <c r="H2721">
        <f>_xlfn.XLOOKUP(J2721,'pu holds'!Y:Y,'pu holds'!J:J)</f>
        <v>0</v>
      </c>
      <c r="J2721" s="636" t="s">
        <v>751</v>
      </c>
      <c r="K2721">
        <v>10088</v>
      </c>
    </row>
    <row r="2722" spans="1:11">
      <c r="A2722">
        <v>70005</v>
      </c>
      <c r="B2722" s="46" t="str">
        <f t="shared" si="83"/>
        <v>BP.GR.00045-10088</v>
      </c>
      <c r="C2722">
        <f t="shared" si="82"/>
        <v>0</v>
      </c>
      <c r="D2722">
        <v>70005</v>
      </c>
      <c r="E2722">
        <f>_xlfn.XLOOKUP(J2722,'pu holds'!Y:Y,'pu holds'!D:D)</f>
        <v>168</v>
      </c>
      <c r="H2722">
        <f>_xlfn.XLOOKUP(J2722,'pu holds'!Y:Y,'pu holds'!J:J)</f>
        <v>0</v>
      </c>
      <c r="J2722" s="636" t="s">
        <v>753</v>
      </c>
      <c r="K2722">
        <v>10088</v>
      </c>
    </row>
    <row r="2723" spans="1:11">
      <c r="A2723">
        <v>70005</v>
      </c>
      <c r="B2723" s="46" t="str">
        <f t="shared" si="83"/>
        <v>BP.GR.00046-10088</v>
      </c>
      <c r="C2723">
        <f t="shared" si="82"/>
        <v>0</v>
      </c>
      <c r="D2723">
        <v>70005</v>
      </c>
      <c r="E2723">
        <f>_xlfn.XLOOKUP(J2723,'pu holds'!Y:Y,'pu holds'!D:D)</f>
        <v>312</v>
      </c>
      <c r="H2723">
        <f>_xlfn.XLOOKUP(J2723,'pu holds'!Y:Y,'pu holds'!J:J)</f>
        <v>0</v>
      </c>
      <c r="J2723" s="636" t="s">
        <v>755</v>
      </c>
      <c r="K2723">
        <v>10088</v>
      </c>
    </row>
    <row r="2724" spans="1:11">
      <c r="A2724">
        <v>70005</v>
      </c>
      <c r="B2724" s="46" t="str">
        <f t="shared" si="83"/>
        <v>BP.GR.00047-10088</v>
      </c>
      <c r="C2724">
        <f t="shared" si="82"/>
        <v>0</v>
      </c>
      <c r="D2724">
        <v>70005</v>
      </c>
      <c r="E2724">
        <f>_xlfn.XLOOKUP(J2724,'pu holds'!Y:Y,'pu holds'!D:D)</f>
        <v>202</v>
      </c>
      <c r="H2724">
        <f>_xlfn.XLOOKUP(J2724,'pu holds'!Y:Y,'pu holds'!J:J)</f>
        <v>0</v>
      </c>
      <c r="J2724" s="636" t="s">
        <v>757</v>
      </c>
      <c r="K2724">
        <v>10088</v>
      </c>
    </row>
    <row r="2725" spans="1:11">
      <c r="A2725">
        <v>70005</v>
      </c>
      <c r="B2725" s="46" t="str">
        <f t="shared" si="83"/>
        <v>BP.GR.00048-10088</v>
      </c>
      <c r="C2725">
        <f t="shared" si="82"/>
        <v>0</v>
      </c>
      <c r="D2725">
        <v>70005</v>
      </c>
      <c r="E2725">
        <f>_xlfn.XLOOKUP(J2725,'pu holds'!Y:Y,'pu holds'!D:D)</f>
        <v>457</v>
      </c>
      <c r="H2725">
        <f>_xlfn.XLOOKUP(J2725,'pu holds'!Y:Y,'pu holds'!J:J)</f>
        <v>0</v>
      </c>
      <c r="J2725" s="636" t="s">
        <v>759</v>
      </c>
      <c r="K2725">
        <v>10088</v>
      </c>
    </row>
    <row r="2726" spans="1:11">
      <c r="A2726">
        <v>70005</v>
      </c>
      <c r="B2726" s="46" t="str">
        <f t="shared" si="83"/>
        <v>BP.GR.00049-10088</v>
      </c>
      <c r="C2726">
        <f t="shared" si="82"/>
        <v>0</v>
      </c>
      <c r="D2726">
        <v>70005</v>
      </c>
      <c r="E2726">
        <f>_xlfn.XLOOKUP(J2726,'pu holds'!Y:Y,'pu holds'!D:D)</f>
        <v>175</v>
      </c>
      <c r="H2726">
        <f>_xlfn.XLOOKUP(J2726,'pu holds'!Y:Y,'pu holds'!J:J)</f>
        <v>0</v>
      </c>
      <c r="J2726" s="636" t="s">
        <v>761</v>
      </c>
      <c r="K2726">
        <v>10088</v>
      </c>
    </row>
    <row r="2727" spans="1:11">
      <c r="A2727">
        <v>70005</v>
      </c>
      <c r="B2727" s="46" t="str">
        <f t="shared" si="83"/>
        <v>BP.GR.00050-10088</v>
      </c>
      <c r="C2727">
        <f t="shared" si="82"/>
        <v>0</v>
      </c>
      <c r="D2727">
        <v>70005</v>
      </c>
      <c r="E2727">
        <f>_xlfn.XLOOKUP(J2727,'pu holds'!Y:Y,'pu holds'!D:D)</f>
        <v>159</v>
      </c>
      <c r="H2727">
        <f>_xlfn.XLOOKUP(J2727,'pu holds'!Y:Y,'pu holds'!J:J)</f>
        <v>0</v>
      </c>
      <c r="J2727" s="636" t="s">
        <v>763</v>
      </c>
      <c r="K2727">
        <v>10088</v>
      </c>
    </row>
    <row r="2728" spans="1:11">
      <c r="A2728">
        <v>70005</v>
      </c>
      <c r="B2728" s="46" t="str">
        <f t="shared" si="83"/>
        <v>BP.GR.00051-10088</v>
      </c>
      <c r="C2728">
        <f t="shared" si="82"/>
        <v>0</v>
      </c>
      <c r="D2728">
        <v>70005</v>
      </c>
      <c r="E2728">
        <f>_xlfn.XLOOKUP(J2728,'pu holds'!Y:Y,'pu holds'!D:D)</f>
        <v>408</v>
      </c>
      <c r="H2728">
        <f>_xlfn.XLOOKUP(J2728,'pu holds'!Y:Y,'pu holds'!J:J)</f>
        <v>0</v>
      </c>
      <c r="J2728" s="636" t="s">
        <v>765</v>
      </c>
      <c r="K2728">
        <v>10088</v>
      </c>
    </row>
    <row r="2729" spans="1:11">
      <c r="A2729">
        <v>70005</v>
      </c>
      <c r="B2729" s="46" t="str">
        <f t="shared" si="83"/>
        <v>BP.GR.00052-10088</v>
      </c>
      <c r="C2729">
        <f t="shared" si="82"/>
        <v>0</v>
      </c>
      <c r="D2729">
        <v>70005</v>
      </c>
      <c r="E2729">
        <f>_xlfn.XLOOKUP(J2729,'pu holds'!Y:Y,'pu holds'!D:D)</f>
        <v>296</v>
      </c>
      <c r="H2729">
        <f>_xlfn.XLOOKUP(J2729,'pu holds'!Y:Y,'pu holds'!J:J)</f>
        <v>0</v>
      </c>
      <c r="J2729" s="636" t="s">
        <v>767</v>
      </c>
      <c r="K2729">
        <v>10088</v>
      </c>
    </row>
    <row r="2730" spans="1:11">
      <c r="A2730">
        <v>70005</v>
      </c>
      <c r="B2730" s="46" t="str">
        <f t="shared" si="83"/>
        <v>BP.GR.00056-10088</v>
      </c>
      <c r="C2730">
        <f t="shared" si="82"/>
        <v>0</v>
      </c>
      <c r="D2730">
        <v>70005</v>
      </c>
      <c r="E2730">
        <f>_xlfn.XLOOKUP(J2730,'pu holds'!Y:Y,'pu holds'!D:D)</f>
        <v>117</v>
      </c>
      <c r="H2730">
        <f>_xlfn.XLOOKUP(J2730,'pu holds'!Y:Y,'pu holds'!J:J)</f>
        <v>0</v>
      </c>
      <c r="J2730" s="636" t="s">
        <v>769</v>
      </c>
      <c r="K2730">
        <v>10088</v>
      </c>
    </row>
    <row r="2731" spans="1:11">
      <c r="A2731">
        <v>70005</v>
      </c>
      <c r="B2731" s="46" t="str">
        <f t="shared" si="83"/>
        <v>BP.GR.00057-10088</v>
      </c>
      <c r="C2731">
        <f t="shared" si="82"/>
        <v>0</v>
      </c>
      <c r="D2731">
        <v>70005</v>
      </c>
      <c r="E2731">
        <f>_xlfn.XLOOKUP(J2731,'pu holds'!Y:Y,'pu holds'!D:D)</f>
        <v>266</v>
      </c>
      <c r="H2731">
        <f>_xlfn.XLOOKUP(J2731,'pu holds'!Y:Y,'pu holds'!J:J)</f>
        <v>0</v>
      </c>
      <c r="J2731" s="636" t="s">
        <v>775</v>
      </c>
      <c r="K2731">
        <v>10088</v>
      </c>
    </row>
    <row r="2732" spans="1:11">
      <c r="A2732">
        <v>70005</v>
      </c>
      <c r="B2732" s="46" t="str">
        <f t="shared" si="83"/>
        <v>BP.GR.00058-10088</v>
      </c>
      <c r="C2732">
        <f t="shared" si="82"/>
        <v>0</v>
      </c>
      <c r="D2732">
        <v>70005</v>
      </c>
      <c r="E2732">
        <f>_xlfn.XLOOKUP(J2732,'pu holds'!Y:Y,'pu holds'!D:D)</f>
        <v>211</v>
      </c>
      <c r="H2732">
        <f>_xlfn.XLOOKUP(J2732,'pu holds'!Y:Y,'pu holds'!J:J)</f>
        <v>0</v>
      </c>
      <c r="J2732" s="636" t="s">
        <v>777</v>
      </c>
      <c r="K2732">
        <v>10088</v>
      </c>
    </row>
    <row r="2733" spans="1:11">
      <c r="A2733">
        <v>70005</v>
      </c>
      <c r="B2733" s="46" t="str">
        <f t="shared" si="83"/>
        <v>BP.GR.00059-10088</v>
      </c>
      <c r="C2733">
        <f t="shared" si="82"/>
        <v>0</v>
      </c>
      <c r="D2733">
        <v>70005</v>
      </c>
      <c r="E2733">
        <f>_xlfn.XLOOKUP(J2733,'pu holds'!Y:Y,'pu holds'!D:D)</f>
        <v>93</v>
      </c>
      <c r="H2733">
        <f>_xlfn.XLOOKUP(J2733,'pu holds'!Y:Y,'pu holds'!J:J)</f>
        <v>0</v>
      </c>
      <c r="J2733" s="636" t="s">
        <v>779</v>
      </c>
      <c r="K2733">
        <v>10088</v>
      </c>
    </row>
    <row r="2734" spans="1:11">
      <c r="A2734">
        <v>70005</v>
      </c>
      <c r="B2734" s="46" t="str">
        <f t="shared" si="83"/>
        <v>BP.GR.00060-10088</v>
      </c>
      <c r="C2734">
        <f t="shared" si="82"/>
        <v>0</v>
      </c>
      <c r="D2734">
        <v>70005</v>
      </c>
      <c r="E2734">
        <f>_xlfn.XLOOKUP(J2734,'pu holds'!Y:Y,'pu holds'!D:D)</f>
        <v>216</v>
      </c>
      <c r="H2734">
        <f>_xlfn.XLOOKUP(J2734,'pu holds'!Y:Y,'pu holds'!J:J)</f>
        <v>0</v>
      </c>
      <c r="J2734" s="636" t="s">
        <v>781</v>
      </c>
      <c r="K2734">
        <v>10088</v>
      </c>
    </row>
    <row r="2735" spans="1:11">
      <c r="A2735">
        <v>70005</v>
      </c>
      <c r="B2735" s="46" t="str">
        <f t="shared" si="83"/>
        <v>BP.GR.00061-10088</v>
      </c>
      <c r="C2735">
        <f t="shared" si="82"/>
        <v>0</v>
      </c>
      <c r="D2735">
        <v>70005</v>
      </c>
      <c r="E2735">
        <f>_xlfn.XLOOKUP(J2735,'pu holds'!Y:Y,'pu holds'!D:D)</f>
        <v>153</v>
      </c>
      <c r="H2735">
        <f>_xlfn.XLOOKUP(J2735,'pu holds'!Y:Y,'pu holds'!J:J)</f>
        <v>0</v>
      </c>
      <c r="J2735" s="636" t="s">
        <v>783</v>
      </c>
      <c r="K2735">
        <v>10088</v>
      </c>
    </row>
    <row r="2736" spans="1:11">
      <c r="A2736">
        <v>70005</v>
      </c>
      <c r="B2736" s="46" t="str">
        <f t="shared" si="83"/>
        <v>BP.GR.00062-10088</v>
      </c>
      <c r="C2736">
        <f t="shared" si="82"/>
        <v>0</v>
      </c>
      <c r="D2736">
        <v>70005</v>
      </c>
      <c r="E2736">
        <f>_xlfn.XLOOKUP(J2736,'pu holds'!Y:Y,'pu holds'!D:D)</f>
        <v>168</v>
      </c>
      <c r="H2736">
        <f>_xlfn.XLOOKUP(J2736,'pu holds'!Y:Y,'pu holds'!J:J)</f>
        <v>0</v>
      </c>
      <c r="J2736" s="636" t="s">
        <v>785</v>
      </c>
      <c r="K2736">
        <v>10088</v>
      </c>
    </row>
    <row r="2737" spans="1:11">
      <c r="A2737">
        <v>70005</v>
      </c>
      <c r="B2737" s="46" t="str">
        <f t="shared" si="83"/>
        <v>BP.GR.00063-10088</v>
      </c>
      <c r="C2737">
        <f t="shared" si="82"/>
        <v>0</v>
      </c>
      <c r="D2737">
        <v>70005</v>
      </c>
      <c r="E2737">
        <f>_xlfn.XLOOKUP(J2737,'pu holds'!Y:Y,'pu holds'!D:D)</f>
        <v>192</v>
      </c>
      <c r="H2737">
        <f>_xlfn.XLOOKUP(J2737,'pu holds'!Y:Y,'pu holds'!J:J)</f>
        <v>0</v>
      </c>
      <c r="J2737" s="636" t="s">
        <v>787</v>
      </c>
      <c r="K2737">
        <v>10088</v>
      </c>
    </row>
    <row r="2738" spans="1:11">
      <c r="A2738">
        <v>70005</v>
      </c>
      <c r="B2738" s="46" t="str">
        <f t="shared" si="83"/>
        <v>BP.GR.00064-10088</v>
      </c>
      <c r="C2738">
        <f t="shared" si="82"/>
        <v>0</v>
      </c>
      <c r="D2738">
        <v>70005</v>
      </c>
      <c r="E2738">
        <f>_xlfn.XLOOKUP(J2738,'pu holds'!Y:Y,'pu holds'!D:D)</f>
        <v>196</v>
      </c>
      <c r="H2738">
        <f>_xlfn.XLOOKUP(J2738,'pu holds'!Y:Y,'pu holds'!J:J)</f>
        <v>0</v>
      </c>
      <c r="J2738" s="636" t="s">
        <v>789</v>
      </c>
      <c r="K2738">
        <v>10088</v>
      </c>
    </row>
    <row r="2739" spans="1:11">
      <c r="A2739">
        <v>70005</v>
      </c>
      <c r="B2739" s="46" t="str">
        <f t="shared" si="83"/>
        <v>BP.GR.00065-10088</v>
      </c>
      <c r="C2739">
        <f t="shared" si="82"/>
        <v>0</v>
      </c>
      <c r="D2739">
        <v>70005</v>
      </c>
      <c r="E2739">
        <f>_xlfn.XLOOKUP(J2739,'pu holds'!Y:Y,'pu holds'!D:D)</f>
        <v>186</v>
      </c>
      <c r="H2739">
        <f>_xlfn.XLOOKUP(J2739,'pu holds'!Y:Y,'pu holds'!J:J)</f>
        <v>0</v>
      </c>
      <c r="J2739" s="636" t="s">
        <v>791</v>
      </c>
      <c r="K2739">
        <v>10088</v>
      </c>
    </row>
    <row r="2740" spans="1:11">
      <c r="A2740">
        <v>70005</v>
      </c>
      <c r="B2740" s="46" t="str">
        <f t="shared" si="83"/>
        <v>BP.GR.00066-10088</v>
      </c>
      <c r="C2740">
        <f t="shared" si="82"/>
        <v>0</v>
      </c>
      <c r="D2740">
        <v>70005</v>
      </c>
      <c r="E2740">
        <f>_xlfn.XLOOKUP(J2740,'pu holds'!Y:Y,'pu holds'!D:D)</f>
        <v>171</v>
      </c>
      <c r="H2740">
        <f>_xlfn.XLOOKUP(J2740,'pu holds'!Y:Y,'pu holds'!J:J)</f>
        <v>0</v>
      </c>
      <c r="J2740" s="636" t="s">
        <v>793</v>
      </c>
      <c r="K2740">
        <v>10088</v>
      </c>
    </row>
    <row r="2741" spans="1:11">
      <c r="A2741">
        <v>70005</v>
      </c>
      <c r="B2741" s="46" t="str">
        <f t="shared" si="83"/>
        <v>BP.GR.00067-10088</v>
      </c>
      <c r="C2741">
        <f t="shared" si="82"/>
        <v>0</v>
      </c>
      <c r="D2741">
        <v>70005</v>
      </c>
      <c r="E2741">
        <f>_xlfn.XLOOKUP(J2741,'pu holds'!Y:Y,'pu holds'!D:D)</f>
        <v>208</v>
      </c>
      <c r="H2741">
        <f>_xlfn.XLOOKUP(J2741,'pu holds'!Y:Y,'pu holds'!J:J)</f>
        <v>0</v>
      </c>
      <c r="J2741" s="636" t="s">
        <v>795</v>
      </c>
      <c r="K2741">
        <v>10088</v>
      </c>
    </row>
    <row r="2742" spans="1:11">
      <c r="A2742">
        <v>70005</v>
      </c>
      <c r="B2742" s="46" t="str">
        <f t="shared" si="83"/>
        <v>BP.GR.00068-10088</v>
      </c>
      <c r="C2742">
        <f t="shared" si="82"/>
        <v>0</v>
      </c>
      <c r="D2742">
        <v>70005</v>
      </c>
      <c r="E2742">
        <f>_xlfn.XLOOKUP(J2742,'pu holds'!Y:Y,'pu holds'!D:D)</f>
        <v>100</v>
      </c>
      <c r="H2742">
        <f>_xlfn.XLOOKUP(J2742,'pu holds'!Y:Y,'pu holds'!J:J)</f>
        <v>0</v>
      </c>
      <c r="J2742" s="636" t="s">
        <v>833</v>
      </c>
      <c r="K2742">
        <v>10088</v>
      </c>
    </row>
    <row r="2743" spans="1:11">
      <c r="A2743">
        <v>70005</v>
      </c>
      <c r="B2743" s="46" t="str">
        <f t="shared" si="83"/>
        <v>BP.GR.00069-10088</v>
      </c>
      <c r="C2743">
        <f t="shared" si="82"/>
        <v>0</v>
      </c>
      <c r="D2743">
        <v>70005</v>
      </c>
      <c r="E2743">
        <f>_xlfn.XLOOKUP(J2743,'pu holds'!Y:Y,'pu holds'!D:D)</f>
        <v>112</v>
      </c>
      <c r="H2743">
        <f>_xlfn.XLOOKUP(J2743,'pu holds'!Y:Y,'pu holds'!J:J)</f>
        <v>0</v>
      </c>
      <c r="J2743" s="636" t="s">
        <v>831</v>
      </c>
      <c r="K2743">
        <v>10088</v>
      </c>
    </row>
    <row r="2744" spans="1:11">
      <c r="A2744">
        <v>70005</v>
      </c>
      <c r="B2744" s="46" t="str">
        <f t="shared" si="83"/>
        <v>BP.GR.00070-10088</v>
      </c>
      <c r="C2744">
        <f t="shared" si="82"/>
        <v>0</v>
      </c>
      <c r="D2744">
        <v>70005</v>
      </c>
      <c r="E2744">
        <f>_xlfn.XLOOKUP(J2744,'pu holds'!Y:Y,'pu holds'!D:D)</f>
        <v>185</v>
      </c>
      <c r="H2744">
        <f>_xlfn.XLOOKUP(J2744,'pu holds'!Y:Y,'pu holds'!J:J)</f>
        <v>0</v>
      </c>
      <c r="J2744" s="636" t="s">
        <v>829</v>
      </c>
      <c r="K2744">
        <v>10088</v>
      </c>
    </row>
    <row r="2745" spans="1:11">
      <c r="A2745">
        <v>70005</v>
      </c>
      <c r="B2745" s="46" t="str">
        <f t="shared" si="83"/>
        <v>BP.GR.00071-10088</v>
      </c>
      <c r="C2745">
        <f t="shared" si="82"/>
        <v>0</v>
      </c>
      <c r="D2745">
        <v>70005</v>
      </c>
      <c r="E2745">
        <f>_xlfn.XLOOKUP(J2745,'pu holds'!Y:Y,'pu holds'!D:D)</f>
        <v>130</v>
      </c>
      <c r="H2745">
        <f>_xlfn.XLOOKUP(J2745,'pu holds'!Y:Y,'pu holds'!J:J)</f>
        <v>0</v>
      </c>
      <c r="J2745" s="636" t="s">
        <v>827</v>
      </c>
      <c r="K2745">
        <v>10088</v>
      </c>
    </row>
    <row r="2746" spans="1:11">
      <c r="A2746">
        <v>70005</v>
      </c>
      <c r="B2746" s="46" t="str">
        <f t="shared" si="83"/>
        <v>BP.GR.00072-10088</v>
      </c>
      <c r="C2746">
        <f t="shared" si="82"/>
        <v>0</v>
      </c>
      <c r="D2746">
        <v>70005</v>
      </c>
      <c r="E2746">
        <f>_xlfn.XLOOKUP(J2746,'pu holds'!Y:Y,'pu holds'!D:D)</f>
        <v>141</v>
      </c>
      <c r="H2746">
        <f>_xlfn.XLOOKUP(J2746,'pu holds'!Y:Y,'pu holds'!J:J)</f>
        <v>0</v>
      </c>
      <c r="J2746" s="636" t="s">
        <v>825</v>
      </c>
      <c r="K2746">
        <v>10088</v>
      </c>
    </row>
    <row r="2747" spans="1:11">
      <c r="A2747">
        <v>70005</v>
      </c>
      <c r="B2747" s="46" t="str">
        <f t="shared" si="83"/>
        <v>BP.GR.00073-10088</v>
      </c>
      <c r="C2747">
        <f t="shared" si="82"/>
        <v>0</v>
      </c>
      <c r="D2747">
        <v>70005</v>
      </c>
      <c r="E2747">
        <f>_xlfn.XLOOKUP(J2747,'pu holds'!Y:Y,'pu holds'!D:D)</f>
        <v>297</v>
      </c>
      <c r="H2747">
        <f>_xlfn.XLOOKUP(J2747,'pu holds'!Y:Y,'pu holds'!J:J)</f>
        <v>0</v>
      </c>
      <c r="J2747" s="636" t="s">
        <v>771</v>
      </c>
      <c r="K2747">
        <v>10088</v>
      </c>
    </row>
    <row r="2748" spans="1:11">
      <c r="A2748">
        <v>70005</v>
      </c>
      <c r="B2748" s="46" t="str">
        <f t="shared" si="83"/>
        <v>BP.GR.00074-10088</v>
      </c>
      <c r="C2748">
        <f t="shared" si="82"/>
        <v>0</v>
      </c>
      <c r="D2748">
        <v>70005</v>
      </c>
      <c r="E2748">
        <f>_xlfn.XLOOKUP(J2748,'pu holds'!Y:Y,'pu holds'!D:D)</f>
        <v>295</v>
      </c>
      <c r="H2748">
        <f>_xlfn.XLOOKUP(J2748,'pu holds'!Y:Y,'pu holds'!J:J)</f>
        <v>0</v>
      </c>
      <c r="J2748" s="636" t="s">
        <v>773</v>
      </c>
      <c r="K2748">
        <v>10088</v>
      </c>
    </row>
    <row r="2749" spans="1:11">
      <c r="A2749">
        <v>70005</v>
      </c>
      <c r="B2749" s="46" t="str">
        <f t="shared" si="83"/>
        <v>BP.GR.00075-10088</v>
      </c>
      <c r="C2749">
        <f t="shared" si="82"/>
        <v>0</v>
      </c>
      <c r="D2749">
        <v>70005</v>
      </c>
      <c r="E2749">
        <f>_xlfn.XLOOKUP(J2749,'pu holds'!Y:Y,'pu holds'!D:D)</f>
        <v>181</v>
      </c>
      <c r="H2749">
        <f>_xlfn.XLOOKUP(J2749,'pu holds'!Y:Y,'pu holds'!J:J)</f>
        <v>0</v>
      </c>
      <c r="J2749" s="636" t="s">
        <v>799</v>
      </c>
      <c r="K2749">
        <v>10088</v>
      </c>
    </row>
    <row r="2750" spans="1:11">
      <c r="A2750">
        <v>70005</v>
      </c>
      <c r="B2750" s="46" t="str">
        <f t="shared" si="83"/>
        <v>BP.GR.00076-10088</v>
      </c>
      <c r="C2750">
        <f t="shared" si="82"/>
        <v>0</v>
      </c>
      <c r="D2750">
        <v>70005</v>
      </c>
      <c r="E2750">
        <f>_xlfn.XLOOKUP(J2750,'pu holds'!Y:Y,'pu holds'!D:D)</f>
        <v>181</v>
      </c>
      <c r="H2750">
        <f>_xlfn.XLOOKUP(J2750,'pu holds'!Y:Y,'pu holds'!J:J)</f>
        <v>0</v>
      </c>
      <c r="J2750" s="636" t="s">
        <v>801</v>
      </c>
      <c r="K2750">
        <v>10088</v>
      </c>
    </row>
    <row r="2751" spans="1:11">
      <c r="A2751">
        <v>70005</v>
      </c>
      <c r="B2751" s="46" t="str">
        <f t="shared" si="83"/>
        <v>BP.GR.00077-10088</v>
      </c>
      <c r="C2751">
        <f t="shared" si="82"/>
        <v>0</v>
      </c>
      <c r="D2751">
        <v>70005</v>
      </c>
      <c r="E2751">
        <f>_xlfn.XLOOKUP(J2751,'pu holds'!Y:Y,'pu holds'!D:D)</f>
        <v>205</v>
      </c>
      <c r="H2751">
        <f>_xlfn.XLOOKUP(J2751,'pu holds'!Y:Y,'pu holds'!J:J)</f>
        <v>0</v>
      </c>
      <c r="J2751" s="636" t="s">
        <v>797</v>
      </c>
      <c r="K2751">
        <v>10088</v>
      </c>
    </row>
    <row r="2752" spans="1:11">
      <c r="A2752">
        <v>70005</v>
      </c>
      <c r="B2752" s="46" t="str">
        <f t="shared" si="83"/>
        <v>BP.GR.00078-10088</v>
      </c>
      <c r="C2752">
        <f t="shared" si="82"/>
        <v>0</v>
      </c>
      <c r="D2752">
        <v>70005</v>
      </c>
      <c r="E2752">
        <f>_xlfn.XLOOKUP(J2752,'pu holds'!Y:Y,'pu holds'!D:D)</f>
        <v>199</v>
      </c>
      <c r="H2752">
        <f>_xlfn.XLOOKUP(J2752,'pu holds'!Y:Y,'pu holds'!J:J)</f>
        <v>0</v>
      </c>
      <c r="J2752" s="636" t="s">
        <v>803</v>
      </c>
      <c r="K2752">
        <v>10088</v>
      </c>
    </row>
    <row r="2753" spans="1:11">
      <c r="A2753">
        <v>70005</v>
      </c>
      <c r="B2753" s="46" t="str">
        <f t="shared" si="83"/>
        <v>BP.GR.00079-10088</v>
      </c>
      <c r="C2753">
        <f t="shared" si="82"/>
        <v>0</v>
      </c>
      <c r="D2753">
        <v>70005</v>
      </c>
      <c r="E2753">
        <f>_xlfn.XLOOKUP(J2753,'pu holds'!Y:Y,'pu holds'!D:D)</f>
        <v>130</v>
      </c>
      <c r="H2753">
        <f>_xlfn.XLOOKUP(J2753,'pu holds'!Y:Y,'pu holds'!J:J)</f>
        <v>0</v>
      </c>
      <c r="J2753" s="636" t="s">
        <v>821</v>
      </c>
      <c r="K2753">
        <v>10088</v>
      </c>
    </row>
    <row r="2754" spans="1:11">
      <c r="A2754">
        <v>70005</v>
      </c>
      <c r="B2754" s="46" t="str">
        <f t="shared" si="83"/>
        <v>BP.GR.00080-10088</v>
      </c>
      <c r="C2754">
        <f t="shared" ref="C2754:C2817" si="84">SUM(G2754:H2754)</f>
        <v>0</v>
      </c>
      <c r="D2754">
        <v>70005</v>
      </c>
      <c r="E2754">
        <f>_xlfn.XLOOKUP(J2754,'pu holds'!Y:Y,'pu holds'!D:D)</f>
        <v>185</v>
      </c>
      <c r="H2754">
        <f>_xlfn.XLOOKUP(J2754,'pu holds'!Y:Y,'pu holds'!J:J)</f>
        <v>0</v>
      </c>
      <c r="J2754" s="636" t="s">
        <v>823</v>
      </c>
      <c r="K2754">
        <v>10088</v>
      </c>
    </row>
    <row r="2755" spans="1:11">
      <c r="A2755">
        <v>70005</v>
      </c>
      <c r="B2755" s="46" t="str">
        <f t="shared" si="83"/>
        <v>BP.GR.00081-10088</v>
      </c>
      <c r="C2755">
        <f t="shared" si="84"/>
        <v>0</v>
      </c>
      <c r="D2755">
        <v>70005</v>
      </c>
      <c r="E2755">
        <f>_xlfn.XLOOKUP(J2755,'pu holds'!Y:Y,'pu holds'!D:D)</f>
        <v>141</v>
      </c>
      <c r="H2755">
        <f>_xlfn.XLOOKUP(J2755,'pu holds'!Y:Y,'pu holds'!J:J)</f>
        <v>0</v>
      </c>
      <c r="J2755" s="636" t="s">
        <v>819</v>
      </c>
      <c r="K2755">
        <v>10088</v>
      </c>
    </row>
    <row r="2756" spans="1:11">
      <c r="A2756">
        <v>70005</v>
      </c>
      <c r="B2756" s="46" t="str">
        <f t="shared" si="83"/>
        <v>BP.GR.00033-10089</v>
      </c>
      <c r="C2756">
        <f t="shared" si="84"/>
        <v>0</v>
      </c>
      <c r="D2756">
        <v>70005</v>
      </c>
      <c r="E2756">
        <f>_xlfn.XLOOKUP(J2756,'pu holds'!Y:Y,'pu holds'!D:D)</f>
        <v>149</v>
      </c>
      <c r="H2756">
        <f>_xlfn.XLOOKUP(J2756,'pu holds'!Y:Y,'pu holds'!K:K)</f>
        <v>0</v>
      </c>
      <c r="J2756" s="636" t="s">
        <v>805</v>
      </c>
      <c r="K2756">
        <v>10089</v>
      </c>
    </row>
    <row r="2757" spans="1:11">
      <c r="A2757">
        <v>70005</v>
      </c>
      <c r="B2757" s="46" t="str">
        <f t="shared" si="83"/>
        <v>BP.GR.00032-10089</v>
      </c>
      <c r="C2757">
        <f t="shared" si="84"/>
        <v>0</v>
      </c>
      <c r="D2757">
        <v>70005</v>
      </c>
      <c r="E2757">
        <f>_xlfn.XLOOKUP(J2757,'pu holds'!Y:Y,'pu holds'!D:D)</f>
        <v>126</v>
      </c>
      <c r="H2757">
        <f>_xlfn.XLOOKUP(J2757,'pu holds'!Y:Y,'pu holds'!K:K)</f>
        <v>0</v>
      </c>
      <c r="J2757" s="636" t="s">
        <v>807</v>
      </c>
      <c r="K2757">
        <v>10089</v>
      </c>
    </row>
    <row r="2758" spans="1:11">
      <c r="A2758">
        <v>70005</v>
      </c>
      <c r="B2758" s="46" t="str">
        <f t="shared" si="83"/>
        <v>BP.GR.00031-10089</v>
      </c>
      <c r="C2758">
        <f t="shared" si="84"/>
        <v>0</v>
      </c>
      <c r="D2758">
        <v>70005</v>
      </c>
      <c r="E2758">
        <f>_xlfn.XLOOKUP(J2758,'pu holds'!Y:Y,'pu holds'!D:D)</f>
        <v>148</v>
      </c>
      <c r="H2758">
        <f>_xlfn.XLOOKUP(J2758,'pu holds'!Y:Y,'pu holds'!K:K)</f>
        <v>0</v>
      </c>
      <c r="J2758" s="636" t="s">
        <v>809</v>
      </c>
      <c r="K2758">
        <v>10089</v>
      </c>
    </row>
    <row r="2759" spans="1:11">
      <c r="A2759">
        <v>70005</v>
      </c>
      <c r="B2759" s="46" t="str">
        <f t="shared" si="83"/>
        <v>BP.GR.00035-10089</v>
      </c>
      <c r="C2759">
        <f t="shared" si="84"/>
        <v>0</v>
      </c>
      <c r="D2759">
        <v>70005</v>
      </c>
      <c r="E2759">
        <f>_xlfn.XLOOKUP(J2759,'pu holds'!Y:Y,'pu holds'!D:D)</f>
        <v>208</v>
      </c>
      <c r="H2759">
        <f>_xlfn.XLOOKUP(J2759,'pu holds'!Y:Y,'pu holds'!K:K)</f>
        <v>0</v>
      </c>
      <c r="J2759" s="636" t="s">
        <v>813</v>
      </c>
      <c r="K2759">
        <v>10089</v>
      </c>
    </row>
    <row r="2760" spans="1:11">
      <c r="A2760">
        <v>70005</v>
      </c>
      <c r="B2760" s="46" t="str">
        <f t="shared" si="83"/>
        <v>BP.GR.00034-10089</v>
      </c>
      <c r="C2760">
        <f t="shared" si="84"/>
        <v>0</v>
      </c>
      <c r="D2760">
        <v>70005</v>
      </c>
      <c r="E2760">
        <f>_xlfn.XLOOKUP(J2760,'pu holds'!Y:Y,'pu holds'!D:D)</f>
        <v>127</v>
      </c>
      <c r="H2760">
        <f>_xlfn.XLOOKUP(J2760,'pu holds'!Y:Y,'pu holds'!K:K)</f>
        <v>0</v>
      </c>
      <c r="J2760" s="636" t="s">
        <v>815</v>
      </c>
      <c r="K2760">
        <v>10089</v>
      </c>
    </row>
    <row r="2761" spans="1:11">
      <c r="A2761">
        <v>70005</v>
      </c>
      <c r="B2761" s="46" t="str">
        <f t="shared" si="83"/>
        <v>BP.GR.00020-10089</v>
      </c>
      <c r="C2761">
        <f t="shared" si="84"/>
        <v>0</v>
      </c>
      <c r="D2761">
        <v>70005</v>
      </c>
      <c r="E2761">
        <f>_xlfn.XLOOKUP(J2761,'pu holds'!Y:Y,'pu holds'!D:D)</f>
        <v>248</v>
      </c>
      <c r="H2761">
        <f>_xlfn.XLOOKUP(J2761,'pu holds'!Y:Y,'pu holds'!K:K)</f>
        <v>0</v>
      </c>
      <c r="J2761" s="636" t="s">
        <v>835</v>
      </c>
      <c r="K2761">
        <v>10089</v>
      </c>
    </row>
    <row r="2762" spans="1:11">
      <c r="A2762">
        <v>70005</v>
      </c>
      <c r="B2762" s="46" t="str">
        <f t="shared" si="83"/>
        <v>BP.GR.00025-10089</v>
      </c>
      <c r="C2762">
        <f t="shared" si="84"/>
        <v>0</v>
      </c>
      <c r="D2762">
        <v>70005</v>
      </c>
      <c r="E2762">
        <f>_xlfn.XLOOKUP(J2762,'pu holds'!Y:Y,'pu holds'!D:D)</f>
        <v>143</v>
      </c>
      <c r="H2762">
        <f>_xlfn.XLOOKUP(J2762,'pu holds'!Y:Y,'pu holds'!K:K)</f>
        <v>0</v>
      </c>
      <c r="J2762" s="636" t="s">
        <v>839</v>
      </c>
      <c r="K2762">
        <v>10089</v>
      </c>
    </row>
    <row r="2763" spans="1:11">
      <c r="A2763">
        <v>70005</v>
      </c>
      <c r="B2763" s="46" t="str">
        <f t="shared" si="83"/>
        <v>BP.GR.00023-10089</v>
      </c>
      <c r="C2763">
        <f t="shared" si="84"/>
        <v>0</v>
      </c>
      <c r="D2763">
        <v>70005</v>
      </c>
      <c r="E2763">
        <f>_xlfn.XLOOKUP(J2763,'pu holds'!Y:Y,'pu holds'!D:D)</f>
        <v>166</v>
      </c>
      <c r="H2763">
        <f>_xlfn.XLOOKUP(J2763,'pu holds'!Y:Y,'pu holds'!K:K)</f>
        <v>0</v>
      </c>
      <c r="J2763" s="636" t="s">
        <v>841</v>
      </c>
      <c r="K2763">
        <v>10089</v>
      </c>
    </row>
    <row r="2764" spans="1:11">
      <c r="A2764">
        <v>70005</v>
      </c>
      <c r="B2764" s="46" t="str">
        <f t="shared" si="83"/>
        <v>BP.GR.00026-10089</v>
      </c>
      <c r="C2764">
        <f t="shared" si="84"/>
        <v>0</v>
      </c>
      <c r="D2764">
        <v>70005</v>
      </c>
      <c r="E2764">
        <f>_xlfn.XLOOKUP(J2764,'pu holds'!Y:Y,'pu holds'!D:D)</f>
        <v>270</v>
      </c>
      <c r="H2764">
        <f>_xlfn.XLOOKUP(J2764,'pu holds'!Y:Y,'pu holds'!K:K)</f>
        <v>0</v>
      </c>
      <c r="J2764" s="636" t="s">
        <v>843</v>
      </c>
      <c r="K2764">
        <v>10089</v>
      </c>
    </row>
    <row r="2765" spans="1:11">
      <c r="A2765">
        <v>70005</v>
      </c>
      <c r="B2765" s="46" t="str">
        <f t="shared" si="83"/>
        <v>BP.GR.00024-10089</v>
      </c>
      <c r="C2765">
        <f t="shared" si="84"/>
        <v>0</v>
      </c>
      <c r="D2765">
        <v>70005</v>
      </c>
      <c r="E2765">
        <f>_xlfn.XLOOKUP(J2765,'pu holds'!Y:Y,'pu holds'!D:D)</f>
        <v>166</v>
      </c>
      <c r="H2765">
        <f>_xlfn.XLOOKUP(J2765,'pu holds'!Y:Y,'pu holds'!K:K)</f>
        <v>0</v>
      </c>
      <c r="J2765" s="636" t="s">
        <v>851</v>
      </c>
      <c r="K2765">
        <v>10089</v>
      </c>
    </row>
    <row r="2766" spans="1:11">
      <c r="A2766">
        <v>70005</v>
      </c>
      <c r="B2766" s="46" t="str">
        <f t="shared" si="83"/>
        <v>BP.GR.00028-10089</v>
      </c>
      <c r="C2766">
        <f t="shared" si="84"/>
        <v>0</v>
      </c>
      <c r="D2766">
        <v>70005</v>
      </c>
      <c r="E2766">
        <f>_xlfn.XLOOKUP(J2766,'pu holds'!Y:Y,'pu holds'!D:D)</f>
        <v>244</v>
      </c>
      <c r="H2766">
        <f>_xlfn.XLOOKUP(J2766,'pu holds'!Y:Y,'pu holds'!K:K)</f>
        <v>0</v>
      </c>
      <c r="J2766" s="636" t="s">
        <v>853</v>
      </c>
      <c r="K2766">
        <v>10089</v>
      </c>
    </row>
    <row r="2767" spans="1:11">
      <c r="A2767">
        <v>70005</v>
      </c>
      <c r="B2767" s="46" t="str">
        <f t="shared" si="83"/>
        <v>BP.GR.00027-10089</v>
      </c>
      <c r="C2767">
        <f t="shared" si="84"/>
        <v>0</v>
      </c>
      <c r="D2767">
        <v>70005</v>
      </c>
      <c r="E2767">
        <f>_xlfn.XLOOKUP(J2767,'pu holds'!Y:Y,'pu holds'!D:D)</f>
        <v>166</v>
      </c>
      <c r="H2767">
        <f>_xlfn.XLOOKUP(J2767,'pu holds'!Y:Y,'pu holds'!K:K)</f>
        <v>0</v>
      </c>
      <c r="J2767" s="636" t="s">
        <v>855</v>
      </c>
      <c r="K2767">
        <v>10089</v>
      </c>
    </row>
    <row r="2768" spans="1:11">
      <c r="A2768">
        <v>70005</v>
      </c>
      <c r="B2768" s="46" t="str">
        <f t="shared" si="83"/>
        <v>BP.GR.00029-10089</v>
      </c>
      <c r="C2768">
        <f t="shared" si="84"/>
        <v>0</v>
      </c>
      <c r="D2768">
        <v>70005</v>
      </c>
      <c r="E2768">
        <f>_xlfn.XLOOKUP(J2768,'pu holds'!Y:Y,'pu holds'!D:D)</f>
        <v>97</v>
      </c>
      <c r="H2768">
        <f>_xlfn.XLOOKUP(J2768,'pu holds'!Y:Y,'pu holds'!K:K)</f>
        <v>0</v>
      </c>
      <c r="J2768" s="636" t="s">
        <v>857</v>
      </c>
      <c r="K2768">
        <v>10089</v>
      </c>
    </row>
    <row r="2769" spans="1:11">
      <c r="A2769">
        <v>70005</v>
      </c>
      <c r="B2769" s="46" t="str">
        <f t="shared" si="83"/>
        <v>BP.GR.00021-10089</v>
      </c>
      <c r="C2769">
        <f t="shared" si="84"/>
        <v>0</v>
      </c>
      <c r="D2769">
        <v>70005</v>
      </c>
      <c r="E2769">
        <f>_xlfn.XLOOKUP(J2769,'pu holds'!Y:Y,'pu holds'!D:D)</f>
        <v>161</v>
      </c>
      <c r="H2769">
        <f>_xlfn.XLOOKUP(J2769,'pu holds'!Y:Y,'pu holds'!K:K)</f>
        <v>0</v>
      </c>
      <c r="J2769" s="636" t="s">
        <v>865</v>
      </c>
      <c r="K2769">
        <v>10089</v>
      </c>
    </row>
    <row r="2770" spans="1:11">
      <c r="A2770">
        <v>70005</v>
      </c>
      <c r="B2770" s="46" t="str">
        <f t="shared" si="83"/>
        <v>BP.GR.00022-10089</v>
      </c>
      <c r="C2770">
        <f t="shared" si="84"/>
        <v>0</v>
      </c>
      <c r="D2770">
        <v>70005</v>
      </c>
      <c r="E2770">
        <f>_xlfn.XLOOKUP(J2770,'pu holds'!Y:Y,'pu holds'!D:D)</f>
        <v>206</v>
      </c>
      <c r="H2770">
        <f>_xlfn.XLOOKUP(J2770,'pu holds'!Y:Y,'pu holds'!K:K)</f>
        <v>0</v>
      </c>
      <c r="J2770" s="636" t="s">
        <v>867</v>
      </c>
      <c r="K2770">
        <v>10089</v>
      </c>
    </row>
    <row r="2771" spans="1:11">
      <c r="A2771">
        <v>70005</v>
      </c>
      <c r="B2771" s="46" t="str">
        <f t="shared" si="83"/>
        <v>BP.GR.00030-10089</v>
      </c>
      <c r="C2771">
        <f t="shared" si="84"/>
        <v>0</v>
      </c>
      <c r="D2771">
        <v>70005</v>
      </c>
      <c r="E2771">
        <f>_xlfn.XLOOKUP(J2771,'pu holds'!Y:Y,'pu holds'!D:D)</f>
        <v>86</v>
      </c>
      <c r="H2771">
        <f>_xlfn.XLOOKUP(J2771,'pu holds'!Y:Y,'pu holds'!K:K)</f>
        <v>0</v>
      </c>
      <c r="J2771" s="636" t="s">
        <v>869</v>
      </c>
      <c r="K2771">
        <v>10089</v>
      </c>
    </row>
    <row r="2772" spans="1:11">
      <c r="A2772">
        <v>70005</v>
      </c>
      <c r="B2772" s="46" t="str">
        <f t="shared" si="83"/>
        <v>BP.GR.00017-10089</v>
      </c>
      <c r="C2772">
        <f t="shared" si="84"/>
        <v>0</v>
      </c>
      <c r="D2772">
        <v>70005</v>
      </c>
      <c r="E2772">
        <f>_xlfn.XLOOKUP(J2772,'pu holds'!Y:Y,'pu holds'!D:D)</f>
        <v>381</v>
      </c>
      <c r="H2772">
        <f>_xlfn.XLOOKUP(J2772,'pu holds'!Y:Y,'pu holds'!K:K)</f>
        <v>0</v>
      </c>
      <c r="J2772" s="636" t="s">
        <v>872</v>
      </c>
      <c r="K2772">
        <v>10089</v>
      </c>
    </row>
    <row r="2773" spans="1:11">
      <c r="A2773">
        <v>70005</v>
      </c>
      <c r="B2773" s="46" t="str">
        <f t="shared" si="83"/>
        <v>BP.GR.00018-10089</v>
      </c>
      <c r="C2773">
        <f t="shared" si="84"/>
        <v>0</v>
      </c>
      <c r="D2773">
        <v>70005</v>
      </c>
      <c r="E2773">
        <f>_xlfn.XLOOKUP(J2773,'pu holds'!Y:Y,'pu holds'!D:D)</f>
        <v>435</v>
      </c>
      <c r="H2773">
        <f>_xlfn.XLOOKUP(J2773,'pu holds'!Y:Y,'pu holds'!K:K)</f>
        <v>0</v>
      </c>
      <c r="J2773" s="636" t="s">
        <v>874</v>
      </c>
      <c r="K2773">
        <v>10089</v>
      </c>
    </row>
    <row r="2774" spans="1:11">
      <c r="A2774">
        <v>70005</v>
      </c>
      <c r="B2774" s="46" t="str">
        <f t="shared" si="83"/>
        <v>BP.GR.00014-10089</v>
      </c>
      <c r="C2774">
        <f t="shared" si="84"/>
        <v>0</v>
      </c>
      <c r="D2774">
        <v>70005</v>
      </c>
      <c r="E2774">
        <f>_xlfn.XLOOKUP(J2774,'pu holds'!Y:Y,'pu holds'!D:D)</f>
        <v>255</v>
      </c>
      <c r="H2774">
        <f>_xlfn.XLOOKUP(J2774,'pu holds'!Y:Y,'pu holds'!K:K)</f>
        <v>0</v>
      </c>
      <c r="J2774" s="636" t="s">
        <v>876</v>
      </c>
      <c r="K2774">
        <v>10089</v>
      </c>
    </row>
    <row r="2775" spans="1:11">
      <c r="A2775">
        <v>70005</v>
      </c>
      <c r="B2775" s="46" t="str">
        <f t="shared" si="83"/>
        <v>BP.GR.00001-10089</v>
      </c>
      <c r="C2775">
        <f t="shared" si="84"/>
        <v>0</v>
      </c>
      <c r="D2775">
        <v>70005</v>
      </c>
      <c r="E2775">
        <f>_xlfn.XLOOKUP(J2775,'pu holds'!Y:Y,'pu holds'!D:D)</f>
        <v>571</v>
      </c>
      <c r="H2775">
        <f>_xlfn.XLOOKUP(J2775,'pu holds'!Y:Y,'pu holds'!K:K)</f>
        <v>0</v>
      </c>
      <c r="J2775" s="636" t="s">
        <v>878</v>
      </c>
      <c r="K2775">
        <v>10089</v>
      </c>
    </row>
    <row r="2776" spans="1:11">
      <c r="A2776">
        <v>70005</v>
      </c>
      <c r="B2776" s="46" t="str">
        <f t="shared" si="83"/>
        <v>BP.GR.00002-10089</v>
      </c>
      <c r="C2776">
        <f t="shared" si="84"/>
        <v>0</v>
      </c>
      <c r="D2776">
        <v>70005</v>
      </c>
      <c r="E2776">
        <f>_xlfn.XLOOKUP(J2776,'pu holds'!Y:Y,'pu holds'!D:D)</f>
        <v>328</v>
      </c>
      <c r="H2776">
        <f>_xlfn.XLOOKUP(J2776,'pu holds'!Y:Y,'pu holds'!K:K)</f>
        <v>0</v>
      </c>
      <c r="J2776" s="636" t="s">
        <v>880</v>
      </c>
      <c r="K2776">
        <v>10089</v>
      </c>
    </row>
    <row r="2777" spans="1:11">
      <c r="A2777">
        <v>70005</v>
      </c>
      <c r="B2777" s="46" t="str">
        <f t="shared" si="83"/>
        <v>BP.GR.00003-10089</v>
      </c>
      <c r="C2777">
        <f t="shared" si="84"/>
        <v>0</v>
      </c>
      <c r="D2777">
        <v>70005</v>
      </c>
      <c r="E2777">
        <f>_xlfn.XLOOKUP(J2777,'pu holds'!Y:Y,'pu holds'!D:D)</f>
        <v>561</v>
      </c>
      <c r="H2777">
        <f>_xlfn.XLOOKUP(J2777,'pu holds'!Y:Y,'pu holds'!K:K)</f>
        <v>0</v>
      </c>
      <c r="J2777" s="636" t="s">
        <v>882</v>
      </c>
      <c r="K2777">
        <v>10089</v>
      </c>
    </row>
    <row r="2778" spans="1:11">
      <c r="A2778">
        <v>70005</v>
      </c>
      <c r="B2778" s="46" t="str">
        <f t="shared" si="83"/>
        <v>BP.GR.00004-10089</v>
      </c>
      <c r="C2778">
        <f t="shared" si="84"/>
        <v>0</v>
      </c>
      <c r="D2778">
        <v>70005</v>
      </c>
      <c r="E2778">
        <f>_xlfn.XLOOKUP(J2778,'pu holds'!Y:Y,'pu holds'!D:D)</f>
        <v>504</v>
      </c>
      <c r="H2778">
        <f>_xlfn.XLOOKUP(J2778,'pu holds'!Y:Y,'pu holds'!K:K)</f>
        <v>0</v>
      </c>
      <c r="J2778" s="636" t="s">
        <v>884</v>
      </c>
      <c r="K2778">
        <v>10089</v>
      </c>
    </row>
    <row r="2779" spans="1:11">
      <c r="A2779">
        <v>70005</v>
      </c>
      <c r="B2779" s="46" t="str">
        <f t="shared" si="83"/>
        <v>BP.GR.00013-10089</v>
      </c>
      <c r="C2779">
        <f t="shared" si="84"/>
        <v>0</v>
      </c>
      <c r="D2779">
        <v>70005</v>
      </c>
      <c r="E2779">
        <f>_xlfn.XLOOKUP(J2779,'pu holds'!Y:Y,'pu holds'!D:D)</f>
        <v>404</v>
      </c>
      <c r="H2779">
        <f>_xlfn.XLOOKUP(J2779,'pu holds'!Y:Y,'pu holds'!K:K)</f>
        <v>0</v>
      </c>
      <c r="J2779" s="636" t="s">
        <v>886</v>
      </c>
      <c r="K2779">
        <v>10089</v>
      </c>
    </row>
    <row r="2780" spans="1:11">
      <c r="A2780">
        <v>70005</v>
      </c>
      <c r="B2780" s="46" t="str">
        <f t="shared" si="83"/>
        <v>BP.GR.00010-10089</v>
      </c>
      <c r="C2780">
        <f t="shared" si="84"/>
        <v>0</v>
      </c>
      <c r="D2780">
        <v>70005</v>
      </c>
      <c r="E2780">
        <f>_xlfn.XLOOKUP(J2780,'pu holds'!Y:Y,'pu holds'!D:D)</f>
        <v>198</v>
      </c>
      <c r="H2780">
        <f>_xlfn.XLOOKUP(J2780,'pu holds'!Y:Y,'pu holds'!K:K)</f>
        <v>0</v>
      </c>
      <c r="J2780" s="636" t="s">
        <v>888</v>
      </c>
      <c r="K2780">
        <v>10089</v>
      </c>
    </row>
    <row r="2781" spans="1:11">
      <c r="A2781">
        <v>70005</v>
      </c>
      <c r="B2781" s="46" t="str">
        <f t="shared" si="83"/>
        <v>BP.GR.00015-10089</v>
      </c>
      <c r="C2781">
        <f t="shared" si="84"/>
        <v>0</v>
      </c>
      <c r="D2781">
        <v>70005</v>
      </c>
      <c r="E2781">
        <f>_xlfn.XLOOKUP(J2781,'pu holds'!Y:Y,'pu holds'!D:D)</f>
        <v>259</v>
      </c>
      <c r="H2781">
        <f>_xlfn.XLOOKUP(J2781,'pu holds'!Y:Y,'pu holds'!K:K)</f>
        <v>0</v>
      </c>
      <c r="J2781" s="636" t="s">
        <v>890</v>
      </c>
      <c r="K2781">
        <v>10089</v>
      </c>
    </row>
    <row r="2782" spans="1:11">
      <c r="A2782">
        <v>70005</v>
      </c>
      <c r="B2782" s="46" t="str">
        <f t="shared" si="83"/>
        <v>BP.GR.00005-10089</v>
      </c>
      <c r="C2782">
        <f t="shared" si="84"/>
        <v>0</v>
      </c>
      <c r="D2782">
        <v>70005</v>
      </c>
      <c r="E2782">
        <f>_xlfn.XLOOKUP(J2782,'pu holds'!Y:Y,'pu holds'!D:D)</f>
        <v>238</v>
      </c>
      <c r="H2782">
        <f>_xlfn.XLOOKUP(J2782,'pu holds'!Y:Y,'pu holds'!K:K)</f>
        <v>0</v>
      </c>
      <c r="J2782" s="636" t="s">
        <v>892</v>
      </c>
      <c r="K2782">
        <v>10089</v>
      </c>
    </row>
    <row r="2783" spans="1:11">
      <c r="A2783">
        <v>70005</v>
      </c>
      <c r="B2783" s="46" t="str">
        <f t="shared" si="83"/>
        <v>BP.GR.00011-10089</v>
      </c>
      <c r="C2783">
        <f t="shared" si="84"/>
        <v>0</v>
      </c>
      <c r="D2783">
        <v>70005</v>
      </c>
      <c r="E2783">
        <f>_xlfn.XLOOKUP(J2783,'pu holds'!Y:Y,'pu holds'!D:D)</f>
        <v>155</v>
      </c>
      <c r="H2783">
        <f>_xlfn.XLOOKUP(J2783,'pu holds'!Y:Y,'pu holds'!K:K)</f>
        <v>0</v>
      </c>
      <c r="J2783" s="636" t="s">
        <v>894</v>
      </c>
      <c r="K2783">
        <v>10089</v>
      </c>
    </row>
    <row r="2784" spans="1:11">
      <c r="A2784">
        <v>70005</v>
      </c>
      <c r="B2784" s="46" t="str">
        <f t="shared" si="83"/>
        <v>BP.GR.00009-10089</v>
      </c>
      <c r="C2784">
        <f t="shared" si="84"/>
        <v>0</v>
      </c>
      <c r="D2784">
        <v>70005</v>
      </c>
      <c r="E2784">
        <f>_xlfn.XLOOKUP(J2784,'pu holds'!Y:Y,'pu holds'!D:D)</f>
        <v>111</v>
      </c>
      <c r="H2784">
        <f>_xlfn.XLOOKUP(J2784,'pu holds'!Y:Y,'pu holds'!K:K)</f>
        <v>0</v>
      </c>
      <c r="J2784" s="636" t="s">
        <v>896</v>
      </c>
      <c r="K2784">
        <v>10089</v>
      </c>
    </row>
    <row r="2785" spans="1:11">
      <c r="A2785">
        <v>70005</v>
      </c>
      <c r="B2785" s="46" t="str">
        <f t="shared" si="83"/>
        <v>BP.GR.00016-10089</v>
      </c>
      <c r="C2785">
        <f t="shared" si="84"/>
        <v>0</v>
      </c>
      <c r="D2785">
        <v>70005</v>
      </c>
      <c r="E2785">
        <f>_xlfn.XLOOKUP(J2785,'pu holds'!Y:Y,'pu holds'!D:D)</f>
        <v>124</v>
      </c>
      <c r="H2785">
        <f>_xlfn.XLOOKUP(J2785,'pu holds'!Y:Y,'pu holds'!K:K)</f>
        <v>0</v>
      </c>
      <c r="J2785" s="636" t="s">
        <v>898</v>
      </c>
      <c r="K2785">
        <v>10089</v>
      </c>
    </row>
    <row r="2786" spans="1:11">
      <c r="A2786">
        <v>70005</v>
      </c>
      <c r="B2786" s="46" t="str">
        <f t="shared" si="83"/>
        <v>BP.GR.00012-10089</v>
      </c>
      <c r="C2786">
        <f t="shared" si="84"/>
        <v>0</v>
      </c>
      <c r="D2786">
        <v>70005</v>
      </c>
      <c r="E2786">
        <f>_xlfn.XLOOKUP(J2786,'pu holds'!Y:Y,'pu holds'!D:D)</f>
        <v>146</v>
      </c>
      <c r="H2786">
        <f>_xlfn.XLOOKUP(J2786,'pu holds'!Y:Y,'pu holds'!K:K)</f>
        <v>0</v>
      </c>
      <c r="J2786" s="636" t="s">
        <v>900</v>
      </c>
      <c r="K2786">
        <v>10089</v>
      </c>
    </row>
    <row r="2787" spans="1:11">
      <c r="A2787">
        <v>70005</v>
      </c>
      <c r="B2787" s="46" t="str">
        <f t="shared" si="83"/>
        <v>BP.GR.00019-10089</v>
      </c>
      <c r="C2787">
        <f t="shared" si="84"/>
        <v>0</v>
      </c>
      <c r="D2787">
        <v>70005</v>
      </c>
      <c r="E2787">
        <f>_xlfn.XLOOKUP(J2787,'pu holds'!Y:Y,'pu holds'!D:D)</f>
        <v>199</v>
      </c>
      <c r="H2787">
        <f>_xlfn.XLOOKUP(J2787,'pu holds'!Y:Y,'pu holds'!K:K)</f>
        <v>0</v>
      </c>
      <c r="J2787" s="636" t="s">
        <v>902</v>
      </c>
      <c r="K2787">
        <v>10089</v>
      </c>
    </row>
    <row r="2788" spans="1:11">
      <c r="A2788">
        <v>70005</v>
      </c>
      <c r="B2788" s="46" t="str">
        <f t="shared" si="83"/>
        <v>BP.GR.00006-10089</v>
      </c>
      <c r="C2788">
        <f t="shared" si="84"/>
        <v>0</v>
      </c>
      <c r="D2788">
        <v>70005</v>
      </c>
      <c r="E2788">
        <f>_xlfn.XLOOKUP(J2788,'pu holds'!Y:Y,'pu holds'!D:D)</f>
        <v>159</v>
      </c>
      <c r="H2788">
        <f>_xlfn.XLOOKUP(J2788,'pu holds'!Y:Y,'pu holds'!K:K)</f>
        <v>0</v>
      </c>
      <c r="J2788" s="636" t="s">
        <v>904</v>
      </c>
      <c r="K2788">
        <v>10089</v>
      </c>
    </row>
    <row r="2789" spans="1:11">
      <c r="A2789">
        <v>70005</v>
      </c>
      <c r="B2789" s="46" t="str">
        <f t="shared" si="83"/>
        <v>BP.GR.00007-10089</v>
      </c>
      <c r="C2789">
        <f t="shared" si="84"/>
        <v>0</v>
      </c>
      <c r="D2789">
        <v>70005</v>
      </c>
      <c r="E2789">
        <f>_xlfn.XLOOKUP(J2789,'pu holds'!Y:Y,'pu holds'!D:D)</f>
        <v>179</v>
      </c>
      <c r="H2789">
        <f>_xlfn.XLOOKUP(J2789,'pu holds'!Y:Y,'pu holds'!K:K)</f>
        <v>0</v>
      </c>
      <c r="J2789" s="636" t="s">
        <v>906</v>
      </c>
      <c r="K2789">
        <v>10089</v>
      </c>
    </row>
    <row r="2790" spans="1:11">
      <c r="A2790">
        <v>70005</v>
      </c>
      <c r="B2790" s="46" t="str">
        <f t="shared" si="83"/>
        <v>BP.GR.00008-10089</v>
      </c>
      <c r="C2790">
        <f t="shared" si="84"/>
        <v>0</v>
      </c>
      <c r="D2790">
        <v>70005</v>
      </c>
      <c r="E2790">
        <f>_xlfn.XLOOKUP(J2790,'pu holds'!Y:Y,'pu holds'!D:D)</f>
        <v>169</v>
      </c>
      <c r="H2790">
        <f>_xlfn.XLOOKUP(J2790,'pu holds'!Y:Y,'pu holds'!K:K)</f>
        <v>0</v>
      </c>
      <c r="J2790" s="636" t="s">
        <v>908</v>
      </c>
      <c r="K2790">
        <v>10089</v>
      </c>
    </row>
    <row r="2791" spans="1:11">
      <c r="A2791">
        <v>70005</v>
      </c>
      <c r="B2791" s="46" t="str">
        <f t="shared" ref="B2791:B2833" si="85">J2791&amp;"-"&amp;K2791</f>
        <v>BP.GR.00036-10089</v>
      </c>
      <c r="C2791">
        <f t="shared" si="84"/>
        <v>0</v>
      </c>
      <c r="D2791">
        <v>70005</v>
      </c>
      <c r="E2791">
        <f>_xlfn.XLOOKUP(J2791,'pu holds'!Y:Y,'pu holds'!D:D)</f>
        <v>332</v>
      </c>
      <c r="H2791">
        <f>_xlfn.XLOOKUP(J2791,'pu holds'!Y:Y,'pu holds'!K:K)</f>
        <v>0</v>
      </c>
      <c r="J2791" s="636" t="s">
        <v>811</v>
      </c>
      <c r="K2791">
        <v>10089</v>
      </c>
    </row>
    <row r="2792" spans="1:11">
      <c r="A2792">
        <v>70005</v>
      </c>
      <c r="B2792" s="46" t="str">
        <f t="shared" si="85"/>
        <v>BP.GR.00037-10089</v>
      </c>
      <c r="C2792">
        <f t="shared" si="84"/>
        <v>0</v>
      </c>
      <c r="D2792">
        <v>70005</v>
      </c>
      <c r="E2792">
        <f>_xlfn.XLOOKUP(J2792,'pu holds'!Y:Y,'pu holds'!D:D)</f>
        <v>140</v>
      </c>
      <c r="H2792">
        <f>_xlfn.XLOOKUP(J2792,'pu holds'!Y:Y,'pu holds'!K:K)</f>
        <v>0</v>
      </c>
      <c r="J2792" s="636" t="s">
        <v>845</v>
      </c>
      <c r="K2792">
        <v>10089</v>
      </c>
    </row>
    <row r="2793" spans="1:11">
      <c r="A2793">
        <v>70005</v>
      </c>
      <c r="B2793" s="46" t="str">
        <f t="shared" si="85"/>
        <v>BP.GR.00038-10089</v>
      </c>
      <c r="C2793">
        <f t="shared" si="84"/>
        <v>0</v>
      </c>
      <c r="D2793">
        <v>70005</v>
      </c>
      <c r="E2793">
        <f>_xlfn.XLOOKUP(J2793,'pu holds'!Y:Y,'pu holds'!D:D)</f>
        <v>165</v>
      </c>
      <c r="H2793">
        <f>_xlfn.XLOOKUP(J2793,'pu holds'!Y:Y,'pu holds'!K:K)</f>
        <v>0</v>
      </c>
      <c r="J2793" s="636" t="s">
        <v>847</v>
      </c>
      <c r="K2793">
        <v>10089</v>
      </c>
    </row>
    <row r="2794" spans="1:11">
      <c r="A2794">
        <v>70005</v>
      </c>
      <c r="B2794" s="46" t="str">
        <f t="shared" si="85"/>
        <v>BP.GR.00039-10089</v>
      </c>
      <c r="C2794">
        <f t="shared" si="84"/>
        <v>0</v>
      </c>
      <c r="D2794">
        <v>70005</v>
      </c>
      <c r="E2794">
        <f>_xlfn.XLOOKUP(J2794,'pu holds'!Y:Y,'pu holds'!D:D)</f>
        <v>157</v>
      </c>
      <c r="H2794">
        <f>_xlfn.XLOOKUP(J2794,'pu holds'!Y:Y,'pu holds'!K:K)</f>
        <v>0</v>
      </c>
      <c r="J2794" s="636" t="s">
        <v>849</v>
      </c>
      <c r="K2794">
        <v>10089</v>
      </c>
    </row>
    <row r="2795" spans="1:11">
      <c r="A2795">
        <v>70005</v>
      </c>
      <c r="B2795" s="46" t="str">
        <f t="shared" si="85"/>
        <v>BP.GR.00040-10089</v>
      </c>
      <c r="C2795">
        <f t="shared" si="84"/>
        <v>0</v>
      </c>
      <c r="D2795">
        <v>70005</v>
      </c>
      <c r="E2795">
        <f>_xlfn.XLOOKUP(J2795,'pu holds'!Y:Y,'pu holds'!D:D)</f>
        <v>148</v>
      </c>
      <c r="H2795">
        <f>_xlfn.XLOOKUP(J2795,'pu holds'!Y:Y,'pu holds'!K:K)</f>
        <v>0</v>
      </c>
      <c r="J2795" s="636" t="s">
        <v>861</v>
      </c>
      <c r="K2795">
        <v>10089</v>
      </c>
    </row>
    <row r="2796" spans="1:11">
      <c r="A2796">
        <v>70005</v>
      </c>
      <c r="B2796" s="46" t="str">
        <f t="shared" si="85"/>
        <v>BP.GR.00041-10089</v>
      </c>
      <c r="C2796">
        <f t="shared" si="84"/>
        <v>0</v>
      </c>
      <c r="D2796">
        <v>70005</v>
      </c>
      <c r="E2796">
        <f>_xlfn.XLOOKUP(J2796,'pu holds'!Y:Y,'pu holds'!D:D)</f>
        <v>155</v>
      </c>
      <c r="H2796">
        <f>_xlfn.XLOOKUP(J2796,'pu holds'!Y:Y,'pu holds'!K:K)</f>
        <v>0</v>
      </c>
      <c r="J2796" s="636" t="s">
        <v>859</v>
      </c>
      <c r="K2796">
        <v>10089</v>
      </c>
    </row>
    <row r="2797" spans="1:11">
      <c r="A2797">
        <v>70005</v>
      </c>
      <c r="B2797" s="46" t="str">
        <f t="shared" si="85"/>
        <v>BP.GR.00042-10089</v>
      </c>
      <c r="C2797">
        <f t="shared" si="84"/>
        <v>0</v>
      </c>
      <c r="D2797">
        <v>70005</v>
      </c>
      <c r="E2797">
        <f>_xlfn.XLOOKUP(J2797,'pu holds'!Y:Y,'pu holds'!D:D)</f>
        <v>146</v>
      </c>
      <c r="H2797">
        <f>_xlfn.XLOOKUP(J2797,'pu holds'!Y:Y,'pu holds'!K:K)</f>
        <v>0</v>
      </c>
      <c r="J2797" s="636" t="s">
        <v>863</v>
      </c>
      <c r="K2797">
        <v>10089</v>
      </c>
    </row>
    <row r="2798" spans="1:11">
      <c r="A2798">
        <v>70005</v>
      </c>
      <c r="B2798" s="46" t="str">
        <f t="shared" si="85"/>
        <v>BP.GR.00043-10089</v>
      </c>
      <c r="C2798">
        <f t="shared" si="84"/>
        <v>0</v>
      </c>
      <c r="D2798">
        <v>70005</v>
      </c>
      <c r="E2798">
        <f>_xlfn.XLOOKUP(J2798,'pu holds'!Y:Y,'pu holds'!D:D)</f>
        <v>159</v>
      </c>
      <c r="H2798">
        <f>_xlfn.XLOOKUP(J2798,'pu holds'!Y:Y,'pu holds'!K:K)</f>
        <v>0</v>
      </c>
      <c r="J2798" s="636" t="s">
        <v>837</v>
      </c>
      <c r="K2798">
        <v>10089</v>
      </c>
    </row>
    <row r="2799" spans="1:11">
      <c r="A2799">
        <v>70005</v>
      </c>
      <c r="B2799" s="46" t="str">
        <f t="shared" si="85"/>
        <v>BP.GR.00044-10089</v>
      </c>
      <c r="C2799">
        <f t="shared" si="84"/>
        <v>0</v>
      </c>
      <c r="D2799">
        <v>70005</v>
      </c>
      <c r="E2799">
        <f>_xlfn.XLOOKUP(J2799,'pu holds'!Y:Y,'pu holds'!D:D)</f>
        <v>221</v>
      </c>
      <c r="H2799">
        <f>_xlfn.XLOOKUP(J2799,'pu holds'!Y:Y,'pu holds'!K:K)</f>
        <v>0</v>
      </c>
      <c r="J2799" s="636" t="s">
        <v>751</v>
      </c>
      <c r="K2799">
        <v>10089</v>
      </c>
    </row>
    <row r="2800" spans="1:11">
      <c r="A2800">
        <v>70005</v>
      </c>
      <c r="B2800" s="46" t="str">
        <f t="shared" si="85"/>
        <v>BP.GR.00045-10089</v>
      </c>
      <c r="C2800">
        <f t="shared" si="84"/>
        <v>0</v>
      </c>
      <c r="D2800">
        <v>70005</v>
      </c>
      <c r="E2800">
        <f>_xlfn.XLOOKUP(J2800,'pu holds'!Y:Y,'pu holds'!D:D)</f>
        <v>168</v>
      </c>
      <c r="H2800">
        <f>_xlfn.XLOOKUP(J2800,'pu holds'!Y:Y,'pu holds'!K:K)</f>
        <v>0</v>
      </c>
      <c r="J2800" s="636" t="s">
        <v>753</v>
      </c>
      <c r="K2800">
        <v>10089</v>
      </c>
    </row>
    <row r="2801" spans="1:11">
      <c r="A2801">
        <v>70005</v>
      </c>
      <c r="B2801" s="46" t="str">
        <f t="shared" si="85"/>
        <v>BP.GR.00046-10089</v>
      </c>
      <c r="C2801">
        <f t="shared" si="84"/>
        <v>0</v>
      </c>
      <c r="D2801">
        <v>70005</v>
      </c>
      <c r="E2801">
        <f>_xlfn.XLOOKUP(J2801,'pu holds'!Y:Y,'pu holds'!D:D)</f>
        <v>312</v>
      </c>
      <c r="H2801">
        <f>_xlfn.XLOOKUP(J2801,'pu holds'!Y:Y,'pu holds'!K:K)</f>
        <v>0</v>
      </c>
      <c r="J2801" s="636" t="s">
        <v>755</v>
      </c>
      <c r="K2801">
        <v>10089</v>
      </c>
    </row>
    <row r="2802" spans="1:11">
      <c r="A2802">
        <v>70005</v>
      </c>
      <c r="B2802" s="46" t="str">
        <f t="shared" si="85"/>
        <v>BP.GR.00047-10089</v>
      </c>
      <c r="C2802">
        <f t="shared" si="84"/>
        <v>0</v>
      </c>
      <c r="D2802">
        <v>70005</v>
      </c>
      <c r="E2802">
        <f>_xlfn.XLOOKUP(J2802,'pu holds'!Y:Y,'pu holds'!D:D)</f>
        <v>202</v>
      </c>
      <c r="H2802">
        <f>_xlfn.XLOOKUP(J2802,'pu holds'!Y:Y,'pu holds'!K:K)</f>
        <v>0</v>
      </c>
      <c r="J2802" s="636" t="s">
        <v>757</v>
      </c>
      <c r="K2802">
        <v>10089</v>
      </c>
    </row>
    <row r="2803" spans="1:11">
      <c r="A2803">
        <v>70005</v>
      </c>
      <c r="B2803" s="46" t="str">
        <f t="shared" si="85"/>
        <v>BP.GR.00048-10089</v>
      </c>
      <c r="C2803">
        <f t="shared" si="84"/>
        <v>0</v>
      </c>
      <c r="D2803">
        <v>70005</v>
      </c>
      <c r="E2803">
        <f>_xlfn.XLOOKUP(J2803,'pu holds'!Y:Y,'pu holds'!D:D)</f>
        <v>457</v>
      </c>
      <c r="H2803">
        <f>_xlfn.XLOOKUP(J2803,'pu holds'!Y:Y,'pu holds'!K:K)</f>
        <v>0</v>
      </c>
      <c r="J2803" s="636" t="s">
        <v>759</v>
      </c>
      <c r="K2803">
        <v>10089</v>
      </c>
    </row>
    <row r="2804" spans="1:11">
      <c r="A2804">
        <v>70005</v>
      </c>
      <c r="B2804" s="46" t="str">
        <f t="shared" si="85"/>
        <v>BP.GR.00049-10089</v>
      </c>
      <c r="C2804">
        <f t="shared" si="84"/>
        <v>0</v>
      </c>
      <c r="D2804">
        <v>70005</v>
      </c>
      <c r="E2804">
        <f>_xlfn.XLOOKUP(J2804,'pu holds'!Y:Y,'pu holds'!D:D)</f>
        <v>175</v>
      </c>
      <c r="H2804">
        <f>_xlfn.XLOOKUP(J2804,'pu holds'!Y:Y,'pu holds'!K:K)</f>
        <v>0</v>
      </c>
      <c r="J2804" s="636" t="s">
        <v>761</v>
      </c>
      <c r="K2804">
        <v>10089</v>
      </c>
    </row>
    <row r="2805" spans="1:11">
      <c r="A2805">
        <v>70005</v>
      </c>
      <c r="B2805" s="46" t="str">
        <f t="shared" si="85"/>
        <v>BP.GR.00050-10089</v>
      </c>
      <c r="C2805">
        <f t="shared" si="84"/>
        <v>0</v>
      </c>
      <c r="D2805">
        <v>70005</v>
      </c>
      <c r="E2805">
        <f>_xlfn.XLOOKUP(J2805,'pu holds'!Y:Y,'pu holds'!D:D)</f>
        <v>159</v>
      </c>
      <c r="H2805">
        <f>_xlfn.XLOOKUP(J2805,'pu holds'!Y:Y,'pu holds'!K:K)</f>
        <v>0</v>
      </c>
      <c r="J2805" s="636" t="s">
        <v>763</v>
      </c>
      <c r="K2805">
        <v>10089</v>
      </c>
    </row>
    <row r="2806" spans="1:11">
      <c r="A2806">
        <v>70005</v>
      </c>
      <c r="B2806" s="46" t="str">
        <f t="shared" si="85"/>
        <v>BP.GR.00051-10089</v>
      </c>
      <c r="C2806">
        <f t="shared" si="84"/>
        <v>0</v>
      </c>
      <c r="D2806">
        <v>70005</v>
      </c>
      <c r="E2806">
        <f>_xlfn.XLOOKUP(J2806,'pu holds'!Y:Y,'pu holds'!D:D)</f>
        <v>408</v>
      </c>
      <c r="H2806">
        <f>_xlfn.XLOOKUP(J2806,'pu holds'!Y:Y,'pu holds'!K:K)</f>
        <v>0</v>
      </c>
      <c r="J2806" s="636" t="s">
        <v>765</v>
      </c>
      <c r="K2806">
        <v>10089</v>
      </c>
    </row>
    <row r="2807" spans="1:11">
      <c r="A2807">
        <v>70005</v>
      </c>
      <c r="B2807" s="46" t="str">
        <f t="shared" si="85"/>
        <v>BP.GR.00052-10089</v>
      </c>
      <c r="C2807">
        <f t="shared" si="84"/>
        <v>0</v>
      </c>
      <c r="D2807">
        <v>70005</v>
      </c>
      <c r="E2807">
        <f>_xlfn.XLOOKUP(J2807,'pu holds'!Y:Y,'pu holds'!D:D)</f>
        <v>296</v>
      </c>
      <c r="H2807">
        <f>_xlfn.XLOOKUP(J2807,'pu holds'!Y:Y,'pu holds'!K:K)</f>
        <v>0</v>
      </c>
      <c r="J2807" s="636" t="s">
        <v>767</v>
      </c>
      <c r="K2807">
        <v>10089</v>
      </c>
    </row>
    <row r="2808" spans="1:11">
      <c r="A2808">
        <v>70005</v>
      </c>
      <c r="B2808" s="46" t="str">
        <f t="shared" si="85"/>
        <v>BP.GR.00056-10089</v>
      </c>
      <c r="C2808">
        <f t="shared" si="84"/>
        <v>0</v>
      </c>
      <c r="D2808">
        <v>70005</v>
      </c>
      <c r="E2808">
        <f>_xlfn.XLOOKUP(J2808,'pu holds'!Y:Y,'pu holds'!D:D)</f>
        <v>117</v>
      </c>
      <c r="H2808">
        <f>_xlfn.XLOOKUP(J2808,'pu holds'!Y:Y,'pu holds'!K:K)</f>
        <v>0</v>
      </c>
      <c r="J2808" s="636" t="s">
        <v>769</v>
      </c>
      <c r="K2808">
        <v>10089</v>
      </c>
    </row>
    <row r="2809" spans="1:11">
      <c r="A2809">
        <v>70005</v>
      </c>
      <c r="B2809" s="46" t="str">
        <f t="shared" si="85"/>
        <v>BP.GR.00057-10089</v>
      </c>
      <c r="C2809">
        <f t="shared" si="84"/>
        <v>0</v>
      </c>
      <c r="D2809">
        <v>70005</v>
      </c>
      <c r="E2809">
        <f>_xlfn.XLOOKUP(J2809,'pu holds'!Y:Y,'pu holds'!D:D)</f>
        <v>266</v>
      </c>
      <c r="H2809">
        <f>_xlfn.XLOOKUP(J2809,'pu holds'!Y:Y,'pu holds'!K:K)</f>
        <v>0</v>
      </c>
      <c r="J2809" s="636" t="s">
        <v>775</v>
      </c>
      <c r="K2809">
        <v>10089</v>
      </c>
    </row>
    <row r="2810" spans="1:11">
      <c r="A2810">
        <v>70005</v>
      </c>
      <c r="B2810" s="46" t="str">
        <f t="shared" si="85"/>
        <v>BP.GR.00058-10089</v>
      </c>
      <c r="C2810">
        <f t="shared" si="84"/>
        <v>0</v>
      </c>
      <c r="D2810">
        <v>70005</v>
      </c>
      <c r="E2810">
        <f>_xlfn.XLOOKUP(J2810,'pu holds'!Y:Y,'pu holds'!D:D)</f>
        <v>211</v>
      </c>
      <c r="H2810">
        <f>_xlfn.XLOOKUP(J2810,'pu holds'!Y:Y,'pu holds'!K:K)</f>
        <v>0</v>
      </c>
      <c r="J2810" s="636" t="s">
        <v>777</v>
      </c>
      <c r="K2810">
        <v>10089</v>
      </c>
    </row>
    <row r="2811" spans="1:11">
      <c r="A2811">
        <v>70005</v>
      </c>
      <c r="B2811" s="46" t="str">
        <f t="shared" si="85"/>
        <v>BP.GR.00059-10089</v>
      </c>
      <c r="C2811">
        <f t="shared" si="84"/>
        <v>0</v>
      </c>
      <c r="D2811">
        <v>70005</v>
      </c>
      <c r="E2811">
        <f>_xlfn.XLOOKUP(J2811,'pu holds'!Y:Y,'pu holds'!D:D)</f>
        <v>93</v>
      </c>
      <c r="H2811">
        <f>_xlfn.XLOOKUP(J2811,'pu holds'!Y:Y,'pu holds'!K:K)</f>
        <v>0</v>
      </c>
      <c r="J2811" s="636" t="s">
        <v>779</v>
      </c>
      <c r="K2811">
        <v>10089</v>
      </c>
    </row>
    <row r="2812" spans="1:11">
      <c r="A2812">
        <v>70005</v>
      </c>
      <c r="B2812" s="46" t="str">
        <f t="shared" si="85"/>
        <v>BP.GR.00060-10089</v>
      </c>
      <c r="C2812">
        <f t="shared" si="84"/>
        <v>0</v>
      </c>
      <c r="D2812">
        <v>70005</v>
      </c>
      <c r="E2812">
        <f>_xlfn.XLOOKUP(J2812,'pu holds'!Y:Y,'pu holds'!D:D)</f>
        <v>216</v>
      </c>
      <c r="H2812">
        <f>_xlfn.XLOOKUP(J2812,'pu holds'!Y:Y,'pu holds'!K:K)</f>
        <v>0</v>
      </c>
      <c r="J2812" s="636" t="s">
        <v>781</v>
      </c>
      <c r="K2812">
        <v>10089</v>
      </c>
    </row>
    <row r="2813" spans="1:11">
      <c r="A2813">
        <v>70005</v>
      </c>
      <c r="B2813" s="46" t="str">
        <f t="shared" si="85"/>
        <v>BP.GR.00061-10089</v>
      </c>
      <c r="C2813">
        <f t="shared" si="84"/>
        <v>0</v>
      </c>
      <c r="D2813">
        <v>70005</v>
      </c>
      <c r="E2813">
        <f>_xlfn.XLOOKUP(J2813,'pu holds'!Y:Y,'pu holds'!D:D)</f>
        <v>153</v>
      </c>
      <c r="H2813">
        <f>_xlfn.XLOOKUP(J2813,'pu holds'!Y:Y,'pu holds'!K:K)</f>
        <v>0</v>
      </c>
      <c r="J2813" s="636" t="s">
        <v>783</v>
      </c>
      <c r="K2813">
        <v>10089</v>
      </c>
    </row>
    <row r="2814" spans="1:11">
      <c r="A2814">
        <v>70005</v>
      </c>
      <c r="B2814" s="46" t="str">
        <f t="shared" si="85"/>
        <v>BP.GR.00062-10089</v>
      </c>
      <c r="C2814">
        <f t="shared" si="84"/>
        <v>0</v>
      </c>
      <c r="D2814">
        <v>70005</v>
      </c>
      <c r="E2814">
        <f>_xlfn.XLOOKUP(J2814,'pu holds'!Y:Y,'pu holds'!D:D)</f>
        <v>168</v>
      </c>
      <c r="H2814">
        <f>_xlfn.XLOOKUP(J2814,'pu holds'!Y:Y,'pu holds'!K:K)</f>
        <v>0</v>
      </c>
      <c r="J2814" s="636" t="s">
        <v>785</v>
      </c>
      <c r="K2814">
        <v>10089</v>
      </c>
    </row>
    <row r="2815" spans="1:11">
      <c r="A2815">
        <v>70005</v>
      </c>
      <c r="B2815" s="46" t="str">
        <f t="shared" si="85"/>
        <v>BP.GR.00063-10089</v>
      </c>
      <c r="C2815">
        <f t="shared" si="84"/>
        <v>0</v>
      </c>
      <c r="D2815">
        <v>70005</v>
      </c>
      <c r="E2815">
        <f>_xlfn.XLOOKUP(J2815,'pu holds'!Y:Y,'pu holds'!D:D)</f>
        <v>192</v>
      </c>
      <c r="H2815">
        <f>_xlfn.XLOOKUP(J2815,'pu holds'!Y:Y,'pu holds'!K:K)</f>
        <v>0</v>
      </c>
      <c r="J2815" s="636" t="s">
        <v>787</v>
      </c>
      <c r="K2815">
        <v>10089</v>
      </c>
    </row>
    <row r="2816" spans="1:11">
      <c r="A2816">
        <v>70005</v>
      </c>
      <c r="B2816" s="46" t="str">
        <f t="shared" si="85"/>
        <v>BP.GR.00064-10089</v>
      </c>
      <c r="C2816">
        <f t="shared" si="84"/>
        <v>0</v>
      </c>
      <c r="D2816">
        <v>70005</v>
      </c>
      <c r="E2816">
        <f>_xlfn.XLOOKUP(J2816,'pu holds'!Y:Y,'pu holds'!D:D)</f>
        <v>196</v>
      </c>
      <c r="H2816">
        <f>_xlfn.XLOOKUP(J2816,'pu holds'!Y:Y,'pu holds'!K:K)</f>
        <v>0</v>
      </c>
      <c r="J2816" s="636" t="s">
        <v>789</v>
      </c>
      <c r="K2816">
        <v>10089</v>
      </c>
    </row>
    <row r="2817" spans="1:11">
      <c r="A2817">
        <v>70005</v>
      </c>
      <c r="B2817" s="46" t="str">
        <f t="shared" si="85"/>
        <v>BP.GR.00065-10089</v>
      </c>
      <c r="C2817">
        <f t="shared" si="84"/>
        <v>0</v>
      </c>
      <c r="D2817">
        <v>70005</v>
      </c>
      <c r="E2817">
        <f>_xlfn.XLOOKUP(J2817,'pu holds'!Y:Y,'pu holds'!D:D)</f>
        <v>186</v>
      </c>
      <c r="H2817">
        <f>_xlfn.XLOOKUP(J2817,'pu holds'!Y:Y,'pu holds'!K:K)</f>
        <v>0</v>
      </c>
      <c r="J2817" s="636" t="s">
        <v>791</v>
      </c>
      <c r="K2817">
        <v>10089</v>
      </c>
    </row>
    <row r="2818" spans="1:11">
      <c r="A2818">
        <v>70005</v>
      </c>
      <c r="B2818" s="46" t="str">
        <f t="shared" si="85"/>
        <v>BP.GR.00066-10089</v>
      </c>
      <c r="C2818">
        <f t="shared" ref="C2818:C2881" si="86">SUM(G2818:H2818)</f>
        <v>0</v>
      </c>
      <c r="D2818">
        <v>70005</v>
      </c>
      <c r="E2818">
        <f>_xlfn.XLOOKUP(J2818,'pu holds'!Y:Y,'pu holds'!D:D)</f>
        <v>171</v>
      </c>
      <c r="H2818">
        <f>_xlfn.XLOOKUP(J2818,'pu holds'!Y:Y,'pu holds'!K:K)</f>
        <v>0</v>
      </c>
      <c r="J2818" s="636" t="s">
        <v>793</v>
      </c>
      <c r="K2818">
        <v>10089</v>
      </c>
    </row>
    <row r="2819" spans="1:11">
      <c r="A2819">
        <v>70005</v>
      </c>
      <c r="B2819" s="46" t="str">
        <f t="shared" si="85"/>
        <v>BP.GR.00067-10089</v>
      </c>
      <c r="C2819">
        <f t="shared" si="86"/>
        <v>0</v>
      </c>
      <c r="D2819">
        <v>70005</v>
      </c>
      <c r="E2819">
        <f>_xlfn.XLOOKUP(J2819,'pu holds'!Y:Y,'pu holds'!D:D)</f>
        <v>208</v>
      </c>
      <c r="H2819">
        <f>_xlfn.XLOOKUP(J2819,'pu holds'!Y:Y,'pu holds'!K:K)</f>
        <v>0</v>
      </c>
      <c r="J2819" s="636" t="s">
        <v>795</v>
      </c>
      <c r="K2819">
        <v>10089</v>
      </c>
    </row>
    <row r="2820" spans="1:11">
      <c r="A2820">
        <v>70005</v>
      </c>
      <c r="B2820" s="46" t="str">
        <f t="shared" si="85"/>
        <v>BP.GR.00068-10089</v>
      </c>
      <c r="C2820">
        <f t="shared" si="86"/>
        <v>0</v>
      </c>
      <c r="D2820">
        <v>70005</v>
      </c>
      <c r="E2820">
        <f>_xlfn.XLOOKUP(J2820,'pu holds'!Y:Y,'pu holds'!D:D)</f>
        <v>100</v>
      </c>
      <c r="H2820">
        <f>_xlfn.XLOOKUP(J2820,'pu holds'!Y:Y,'pu holds'!K:K)</f>
        <v>0</v>
      </c>
      <c r="J2820" s="636" t="s">
        <v>833</v>
      </c>
      <c r="K2820">
        <v>10089</v>
      </c>
    </row>
    <row r="2821" spans="1:11">
      <c r="A2821">
        <v>70005</v>
      </c>
      <c r="B2821" s="46" t="str">
        <f t="shared" si="85"/>
        <v>BP.GR.00069-10089</v>
      </c>
      <c r="C2821">
        <f t="shared" si="86"/>
        <v>0</v>
      </c>
      <c r="D2821">
        <v>70005</v>
      </c>
      <c r="E2821">
        <f>_xlfn.XLOOKUP(J2821,'pu holds'!Y:Y,'pu holds'!D:D)</f>
        <v>112</v>
      </c>
      <c r="H2821">
        <f>_xlfn.XLOOKUP(J2821,'pu holds'!Y:Y,'pu holds'!K:K)</f>
        <v>0</v>
      </c>
      <c r="J2821" s="636" t="s">
        <v>831</v>
      </c>
      <c r="K2821">
        <v>10089</v>
      </c>
    </row>
    <row r="2822" spans="1:11">
      <c r="A2822">
        <v>70005</v>
      </c>
      <c r="B2822" s="46" t="str">
        <f t="shared" si="85"/>
        <v>BP.GR.00070-10089</v>
      </c>
      <c r="C2822">
        <f t="shared" si="86"/>
        <v>0</v>
      </c>
      <c r="D2822">
        <v>70005</v>
      </c>
      <c r="E2822">
        <f>_xlfn.XLOOKUP(J2822,'pu holds'!Y:Y,'pu holds'!D:D)</f>
        <v>185</v>
      </c>
      <c r="H2822">
        <f>_xlfn.XLOOKUP(J2822,'pu holds'!Y:Y,'pu holds'!K:K)</f>
        <v>0</v>
      </c>
      <c r="J2822" s="636" t="s">
        <v>829</v>
      </c>
      <c r="K2822">
        <v>10089</v>
      </c>
    </row>
    <row r="2823" spans="1:11">
      <c r="A2823">
        <v>70005</v>
      </c>
      <c r="B2823" s="46" t="str">
        <f t="shared" si="85"/>
        <v>BP.GR.00071-10089</v>
      </c>
      <c r="C2823">
        <f t="shared" si="86"/>
        <v>0</v>
      </c>
      <c r="D2823">
        <v>70005</v>
      </c>
      <c r="E2823">
        <f>_xlfn.XLOOKUP(J2823,'pu holds'!Y:Y,'pu holds'!D:D)</f>
        <v>130</v>
      </c>
      <c r="H2823">
        <f>_xlfn.XLOOKUP(J2823,'pu holds'!Y:Y,'pu holds'!K:K)</f>
        <v>0</v>
      </c>
      <c r="J2823" s="636" t="s">
        <v>827</v>
      </c>
      <c r="K2823">
        <v>10089</v>
      </c>
    </row>
    <row r="2824" spans="1:11">
      <c r="A2824">
        <v>70005</v>
      </c>
      <c r="B2824" s="46" t="str">
        <f t="shared" si="85"/>
        <v>BP.GR.00072-10089</v>
      </c>
      <c r="C2824">
        <f t="shared" si="86"/>
        <v>0</v>
      </c>
      <c r="D2824">
        <v>70005</v>
      </c>
      <c r="E2824">
        <f>_xlfn.XLOOKUP(J2824,'pu holds'!Y:Y,'pu holds'!D:D)</f>
        <v>141</v>
      </c>
      <c r="H2824">
        <f>_xlfn.XLOOKUP(J2824,'pu holds'!Y:Y,'pu holds'!K:K)</f>
        <v>0</v>
      </c>
      <c r="J2824" s="636" t="s">
        <v>825</v>
      </c>
      <c r="K2824">
        <v>10089</v>
      </c>
    </row>
    <row r="2825" spans="1:11">
      <c r="A2825">
        <v>70005</v>
      </c>
      <c r="B2825" s="46" t="str">
        <f t="shared" si="85"/>
        <v>BP.GR.00073-10089</v>
      </c>
      <c r="C2825">
        <f t="shared" si="86"/>
        <v>0</v>
      </c>
      <c r="D2825">
        <v>70005</v>
      </c>
      <c r="E2825">
        <f>_xlfn.XLOOKUP(J2825,'pu holds'!Y:Y,'pu holds'!D:D)</f>
        <v>297</v>
      </c>
      <c r="H2825">
        <f>_xlfn.XLOOKUP(J2825,'pu holds'!Y:Y,'pu holds'!K:K)</f>
        <v>0</v>
      </c>
      <c r="J2825" s="636" t="s">
        <v>771</v>
      </c>
      <c r="K2825">
        <v>10089</v>
      </c>
    </row>
    <row r="2826" spans="1:11">
      <c r="A2826">
        <v>70005</v>
      </c>
      <c r="B2826" s="46" t="str">
        <f t="shared" si="85"/>
        <v>BP.GR.00074-10089</v>
      </c>
      <c r="C2826">
        <f t="shared" si="86"/>
        <v>0</v>
      </c>
      <c r="D2826">
        <v>70005</v>
      </c>
      <c r="E2826">
        <f>_xlfn.XLOOKUP(J2826,'pu holds'!Y:Y,'pu holds'!D:D)</f>
        <v>295</v>
      </c>
      <c r="H2826">
        <f>_xlfn.XLOOKUP(J2826,'pu holds'!Y:Y,'pu holds'!K:K)</f>
        <v>0</v>
      </c>
      <c r="J2826" s="636" t="s">
        <v>773</v>
      </c>
      <c r="K2826">
        <v>10089</v>
      </c>
    </row>
    <row r="2827" spans="1:11">
      <c r="A2827">
        <v>70005</v>
      </c>
      <c r="B2827" s="46" t="str">
        <f t="shared" si="85"/>
        <v>BP.GR.00075-10089</v>
      </c>
      <c r="C2827">
        <f t="shared" si="86"/>
        <v>0</v>
      </c>
      <c r="D2827">
        <v>70005</v>
      </c>
      <c r="E2827">
        <f>_xlfn.XLOOKUP(J2827,'pu holds'!Y:Y,'pu holds'!D:D)</f>
        <v>181</v>
      </c>
      <c r="H2827">
        <f>_xlfn.XLOOKUP(J2827,'pu holds'!Y:Y,'pu holds'!K:K)</f>
        <v>0</v>
      </c>
      <c r="J2827" s="636" t="s">
        <v>799</v>
      </c>
      <c r="K2827">
        <v>10089</v>
      </c>
    </row>
    <row r="2828" spans="1:11">
      <c r="A2828">
        <v>70005</v>
      </c>
      <c r="B2828" s="46" t="str">
        <f t="shared" si="85"/>
        <v>BP.GR.00076-10089</v>
      </c>
      <c r="C2828">
        <f t="shared" si="86"/>
        <v>0</v>
      </c>
      <c r="D2828">
        <v>70005</v>
      </c>
      <c r="E2828">
        <f>_xlfn.XLOOKUP(J2828,'pu holds'!Y:Y,'pu holds'!D:D)</f>
        <v>181</v>
      </c>
      <c r="H2828">
        <f>_xlfn.XLOOKUP(J2828,'pu holds'!Y:Y,'pu holds'!K:K)</f>
        <v>0</v>
      </c>
      <c r="J2828" s="636" t="s">
        <v>801</v>
      </c>
      <c r="K2828">
        <v>10089</v>
      </c>
    </row>
    <row r="2829" spans="1:11">
      <c r="A2829">
        <v>70005</v>
      </c>
      <c r="B2829" s="46" t="str">
        <f t="shared" si="85"/>
        <v>BP.GR.00077-10089</v>
      </c>
      <c r="C2829">
        <f t="shared" si="86"/>
        <v>0</v>
      </c>
      <c r="D2829">
        <v>70005</v>
      </c>
      <c r="E2829">
        <f>_xlfn.XLOOKUP(J2829,'pu holds'!Y:Y,'pu holds'!D:D)</f>
        <v>205</v>
      </c>
      <c r="H2829">
        <f>_xlfn.XLOOKUP(J2829,'pu holds'!Y:Y,'pu holds'!K:K)</f>
        <v>0</v>
      </c>
      <c r="J2829" s="636" t="s">
        <v>797</v>
      </c>
      <c r="K2829">
        <v>10089</v>
      </c>
    </row>
    <row r="2830" spans="1:11">
      <c r="A2830">
        <v>70005</v>
      </c>
      <c r="B2830" s="46" t="str">
        <f t="shared" si="85"/>
        <v>BP.GR.00078-10089</v>
      </c>
      <c r="C2830">
        <f t="shared" si="86"/>
        <v>0</v>
      </c>
      <c r="D2830">
        <v>70005</v>
      </c>
      <c r="E2830">
        <f>_xlfn.XLOOKUP(J2830,'pu holds'!Y:Y,'pu holds'!D:D)</f>
        <v>199</v>
      </c>
      <c r="H2830">
        <f>_xlfn.XLOOKUP(J2830,'pu holds'!Y:Y,'pu holds'!K:K)</f>
        <v>0</v>
      </c>
      <c r="J2830" s="636" t="s">
        <v>803</v>
      </c>
      <c r="K2830">
        <v>10089</v>
      </c>
    </row>
    <row r="2831" spans="1:11">
      <c r="A2831">
        <v>70005</v>
      </c>
      <c r="B2831" s="46" t="str">
        <f t="shared" si="85"/>
        <v>BP.GR.00079-10089</v>
      </c>
      <c r="C2831">
        <f t="shared" si="86"/>
        <v>0</v>
      </c>
      <c r="D2831">
        <v>70005</v>
      </c>
      <c r="E2831">
        <f>_xlfn.XLOOKUP(J2831,'pu holds'!Y:Y,'pu holds'!D:D)</f>
        <v>130</v>
      </c>
      <c r="H2831">
        <f>_xlfn.XLOOKUP(J2831,'pu holds'!Y:Y,'pu holds'!K:K)</f>
        <v>0</v>
      </c>
      <c r="J2831" s="636" t="s">
        <v>821</v>
      </c>
      <c r="K2831">
        <v>10089</v>
      </c>
    </row>
    <row r="2832" spans="1:11">
      <c r="A2832">
        <v>70005</v>
      </c>
      <c r="B2832" s="46" t="str">
        <f t="shared" si="85"/>
        <v>BP.GR.00080-10089</v>
      </c>
      <c r="C2832">
        <f t="shared" si="86"/>
        <v>0</v>
      </c>
      <c r="D2832">
        <v>70005</v>
      </c>
      <c r="E2832">
        <f>_xlfn.XLOOKUP(J2832,'pu holds'!Y:Y,'pu holds'!D:D)</f>
        <v>185</v>
      </c>
      <c r="H2832">
        <f>_xlfn.XLOOKUP(J2832,'pu holds'!Y:Y,'pu holds'!K:K)</f>
        <v>0</v>
      </c>
      <c r="J2832" s="636" t="s">
        <v>823</v>
      </c>
      <c r="K2832">
        <v>10089</v>
      </c>
    </row>
    <row r="2833" spans="1:11">
      <c r="A2833">
        <v>70005</v>
      </c>
      <c r="B2833" s="46" t="str">
        <f t="shared" si="85"/>
        <v>BP.GR.00081-10089</v>
      </c>
      <c r="C2833">
        <f t="shared" si="86"/>
        <v>0</v>
      </c>
      <c r="D2833">
        <v>70005</v>
      </c>
      <c r="E2833">
        <f>_xlfn.XLOOKUP(J2833,'pu holds'!Y:Y,'pu holds'!D:D)</f>
        <v>141</v>
      </c>
      <c r="H2833">
        <f>_xlfn.XLOOKUP(J2833,'pu holds'!Y:Y,'pu holds'!K:K)</f>
        <v>0</v>
      </c>
      <c r="J2833" s="636" t="s">
        <v>819</v>
      </c>
      <c r="K2833">
        <v>10089</v>
      </c>
    </row>
    <row r="2834" spans="1:11">
      <c r="A2834">
        <v>70005</v>
      </c>
      <c r="B2834" s="46" t="str">
        <f t="shared" si="83"/>
        <v>BP.GR.00033-10090</v>
      </c>
      <c r="C2834">
        <f t="shared" si="86"/>
        <v>0</v>
      </c>
      <c r="D2834">
        <v>70005</v>
      </c>
      <c r="E2834">
        <f>_xlfn.XLOOKUP(J2834,'pu holds'!Y:Y,'pu holds'!D:D)</f>
        <v>149</v>
      </c>
      <c r="H2834">
        <f>_xlfn.XLOOKUP(J2834,'pu holds'!Y:Y,'pu holds'!L:L)</f>
        <v>0</v>
      </c>
      <c r="J2834" s="636" t="s">
        <v>805</v>
      </c>
      <c r="K2834">
        <v>10090</v>
      </c>
    </row>
    <row r="2835" spans="1:11">
      <c r="A2835">
        <v>70005</v>
      </c>
      <c r="B2835" s="46" t="str">
        <f t="shared" si="83"/>
        <v>BP.GR.00032-10090</v>
      </c>
      <c r="C2835">
        <f t="shared" si="86"/>
        <v>0</v>
      </c>
      <c r="D2835">
        <v>70005</v>
      </c>
      <c r="E2835">
        <f>_xlfn.XLOOKUP(J2835,'pu holds'!Y:Y,'pu holds'!D:D)</f>
        <v>126</v>
      </c>
      <c r="H2835">
        <f>_xlfn.XLOOKUP(J2835,'pu holds'!Y:Y,'pu holds'!L:L)</f>
        <v>0</v>
      </c>
      <c r="J2835" s="636" t="s">
        <v>807</v>
      </c>
      <c r="K2835">
        <v>10090</v>
      </c>
    </row>
    <row r="2836" spans="1:11">
      <c r="A2836">
        <v>70005</v>
      </c>
      <c r="B2836" s="46" t="str">
        <f t="shared" si="83"/>
        <v>BP.GR.00031-10090</v>
      </c>
      <c r="C2836">
        <f t="shared" si="86"/>
        <v>0</v>
      </c>
      <c r="D2836">
        <v>70005</v>
      </c>
      <c r="E2836">
        <f>_xlfn.XLOOKUP(J2836,'pu holds'!Y:Y,'pu holds'!D:D)</f>
        <v>148</v>
      </c>
      <c r="H2836">
        <f>_xlfn.XLOOKUP(J2836,'pu holds'!Y:Y,'pu holds'!L:L)</f>
        <v>0</v>
      </c>
      <c r="J2836" s="636" t="s">
        <v>809</v>
      </c>
      <c r="K2836">
        <v>10090</v>
      </c>
    </row>
    <row r="2837" spans="1:11">
      <c r="A2837">
        <v>70005</v>
      </c>
      <c r="B2837" s="46" t="str">
        <f t="shared" si="83"/>
        <v>BP.GR.00035-10090</v>
      </c>
      <c r="C2837">
        <f t="shared" si="86"/>
        <v>0</v>
      </c>
      <c r="D2837">
        <v>70005</v>
      </c>
      <c r="E2837">
        <f>_xlfn.XLOOKUP(J2837,'pu holds'!Y:Y,'pu holds'!D:D)</f>
        <v>208</v>
      </c>
      <c r="H2837">
        <f>_xlfn.XLOOKUP(J2837,'pu holds'!Y:Y,'pu holds'!L:L)</f>
        <v>0</v>
      </c>
      <c r="J2837" s="636" t="s">
        <v>813</v>
      </c>
      <c r="K2837">
        <v>10090</v>
      </c>
    </row>
    <row r="2838" spans="1:11">
      <c r="A2838">
        <v>70005</v>
      </c>
      <c r="B2838" s="46" t="str">
        <f t="shared" si="83"/>
        <v>BP.GR.00034-10090</v>
      </c>
      <c r="C2838">
        <f t="shared" si="86"/>
        <v>0</v>
      </c>
      <c r="D2838">
        <v>70005</v>
      </c>
      <c r="E2838">
        <f>_xlfn.XLOOKUP(J2838,'pu holds'!Y:Y,'pu holds'!D:D)</f>
        <v>127</v>
      </c>
      <c r="H2838">
        <f>_xlfn.XLOOKUP(J2838,'pu holds'!Y:Y,'pu holds'!L:L)</f>
        <v>0</v>
      </c>
      <c r="J2838" s="636" t="s">
        <v>815</v>
      </c>
      <c r="K2838">
        <v>10090</v>
      </c>
    </row>
    <row r="2839" spans="1:11">
      <c r="A2839">
        <v>70005</v>
      </c>
      <c r="B2839" s="46" t="str">
        <f t="shared" si="83"/>
        <v>BP.GR.00020-10090</v>
      </c>
      <c r="C2839">
        <f t="shared" si="86"/>
        <v>0</v>
      </c>
      <c r="D2839">
        <v>70005</v>
      </c>
      <c r="E2839">
        <f>_xlfn.XLOOKUP(J2839,'pu holds'!Y:Y,'pu holds'!D:D)</f>
        <v>248</v>
      </c>
      <c r="H2839">
        <f>_xlfn.XLOOKUP(J2839,'pu holds'!Y:Y,'pu holds'!L:L)</f>
        <v>0</v>
      </c>
      <c r="J2839" s="636" t="s">
        <v>835</v>
      </c>
      <c r="K2839">
        <v>10090</v>
      </c>
    </row>
    <row r="2840" spans="1:11">
      <c r="A2840">
        <v>70005</v>
      </c>
      <c r="B2840" s="46" t="str">
        <f t="shared" si="83"/>
        <v>BP.GR.00025-10090</v>
      </c>
      <c r="C2840">
        <f t="shared" si="86"/>
        <v>0</v>
      </c>
      <c r="D2840">
        <v>70005</v>
      </c>
      <c r="E2840">
        <f>_xlfn.XLOOKUP(J2840,'pu holds'!Y:Y,'pu holds'!D:D)</f>
        <v>143</v>
      </c>
      <c r="H2840">
        <f>_xlfn.XLOOKUP(J2840,'pu holds'!Y:Y,'pu holds'!L:L)</f>
        <v>0</v>
      </c>
      <c r="J2840" s="636" t="s">
        <v>839</v>
      </c>
      <c r="K2840">
        <v>10090</v>
      </c>
    </row>
    <row r="2841" spans="1:11">
      <c r="A2841">
        <v>70005</v>
      </c>
      <c r="B2841" s="46" t="str">
        <f t="shared" si="83"/>
        <v>BP.GR.00023-10090</v>
      </c>
      <c r="C2841">
        <f t="shared" si="86"/>
        <v>0</v>
      </c>
      <c r="D2841">
        <v>70005</v>
      </c>
      <c r="E2841">
        <f>_xlfn.XLOOKUP(J2841,'pu holds'!Y:Y,'pu holds'!D:D)</f>
        <v>166</v>
      </c>
      <c r="H2841">
        <f>_xlfn.XLOOKUP(J2841,'pu holds'!Y:Y,'pu holds'!L:L)</f>
        <v>0</v>
      </c>
      <c r="J2841" s="636" t="s">
        <v>841</v>
      </c>
      <c r="K2841">
        <v>10090</v>
      </c>
    </row>
    <row r="2842" spans="1:11">
      <c r="A2842">
        <v>70005</v>
      </c>
      <c r="B2842" s="46" t="str">
        <f t="shared" si="83"/>
        <v>BP.GR.00026-10090</v>
      </c>
      <c r="C2842">
        <f t="shared" si="86"/>
        <v>0</v>
      </c>
      <c r="D2842">
        <v>70005</v>
      </c>
      <c r="E2842">
        <f>_xlfn.XLOOKUP(J2842,'pu holds'!Y:Y,'pu holds'!D:D)</f>
        <v>270</v>
      </c>
      <c r="H2842">
        <f>_xlfn.XLOOKUP(J2842,'pu holds'!Y:Y,'pu holds'!L:L)</f>
        <v>0</v>
      </c>
      <c r="J2842" s="636" t="s">
        <v>843</v>
      </c>
      <c r="K2842">
        <v>10090</v>
      </c>
    </row>
    <row r="2843" spans="1:11">
      <c r="A2843">
        <v>70005</v>
      </c>
      <c r="B2843" s="46" t="str">
        <f t="shared" si="83"/>
        <v>BP.GR.00024-10090</v>
      </c>
      <c r="C2843">
        <f t="shared" si="86"/>
        <v>0</v>
      </c>
      <c r="D2843">
        <v>70005</v>
      </c>
      <c r="E2843">
        <f>_xlfn.XLOOKUP(J2843,'pu holds'!Y:Y,'pu holds'!D:D)</f>
        <v>166</v>
      </c>
      <c r="H2843">
        <f>_xlfn.XLOOKUP(J2843,'pu holds'!Y:Y,'pu holds'!L:L)</f>
        <v>0</v>
      </c>
      <c r="J2843" s="636" t="s">
        <v>851</v>
      </c>
      <c r="K2843">
        <v>10090</v>
      </c>
    </row>
    <row r="2844" spans="1:11">
      <c r="A2844">
        <v>70005</v>
      </c>
      <c r="B2844" s="46" t="str">
        <f t="shared" si="83"/>
        <v>BP.GR.00028-10090</v>
      </c>
      <c r="C2844">
        <f t="shared" si="86"/>
        <v>0</v>
      </c>
      <c r="D2844">
        <v>70005</v>
      </c>
      <c r="E2844">
        <f>_xlfn.XLOOKUP(J2844,'pu holds'!Y:Y,'pu holds'!D:D)</f>
        <v>244</v>
      </c>
      <c r="H2844">
        <f>_xlfn.XLOOKUP(J2844,'pu holds'!Y:Y,'pu holds'!L:L)</f>
        <v>0</v>
      </c>
      <c r="J2844" s="636" t="s">
        <v>853</v>
      </c>
      <c r="K2844">
        <v>10090</v>
      </c>
    </row>
    <row r="2845" spans="1:11">
      <c r="A2845">
        <v>70005</v>
      </c>
      <c r="B2845" s="46" t="str">
        <f t="shared" si="83"/>
        <v>BP.GR.00027-10090</v>
      </c>
      <c r="C2845">
        <f t="shared" si="86"/>
        <v>0</v>
      </c>
      <c r="D2845">
        <v>70005</v>
      </c>
      <c r="E2845">
        <f>_xlfn.XLOOKUP(J2845,'pu holds'!Y:Y,'pu holds'!D:D)</f>
        <v>166</v>
      </c>
      <c r="H2845">
        <f>_xlfn.XLOOKUP(J2845,'pu holds'!Y:Y,'pu holds'!L:L)</f>
        <v>0</v>
      </c>
      <c r="J2845" s="636" t="s">
        <v>855</v>
      </c>
      <c r="K2845">
        <v>10090</v>
      </c>
    </row>
    <row r="2846" spans="1:11">
      <c r="A2846">
        <v>70005</v>
      </c>
      <c r="B2846" s="46" t="str">
        <f t="shared" si="83"/>
        <v>BP.GR.00029-10090</v>
      </c>
      <c r="C2846">
        <f t="shared" si="86"/>
        <v>0</v>
      </c>
      <c r="D2846">
        <v>70005</v>
      </c>
      <c r="E2846">
        <f>_xlfn.XLOOKUP(J2846,'pu holds'!Y:Y,'pu holds'!D:D)</f>
        <v>97</v>
      </c>
      <c r="H2846">
        <f>_xlfn.XLOOKUP(J2846,'pu holds'!Y:Y,'pu holds'!L:L)</f>
        <v>0</v>
      </c>
      <c r="J2846" s="636" t="s">
        <v>857</v>
      </c>
      <c r="K2846">
        <v>10090</v>
      </c>
    </row>
    <row r="2847" spans="1:11">
      <c r="A2847">
        <v>70005</v>
      </c>
      <c r="B2847" s="46" t="str">
        <f t="shared" si="83"/>
        <v>BP.GR.00021-10090</v>
      </c>
      <c r="C2847">
        <f t="shared" si="86"/>
        <v>0</v>
      </c>
      <c r="D2847">
        <v>70005</v>
      </c>
      <c r="E2847">
        <f>_xlfn.XLOOKUP(J2847,'pu holds'!Y:Y,'pu holds'!D:D)</f>
        <v>161</v>
      </c>
      <c r="H2847">
        <f>_xlfn.XLOOKUP(J2847,'pu holds'!Y:Y,'pu holds'!L:L)</f>
        <v>0</v>
      </c>
      <c r="J2847" s="636" t="s">
        <v>865</v>
      </c>
      <c r="K2847">
        <v>10090</v>
      </c>
    </row>
    <row r="2848" spans="1:11">
      <c r="A2848">
        <v>70005</v>
      </c>
      <c r="B2848" s="46" t="str">
        <f t="shared" si="83"/>
        <v>BP.GR.00022-10090</v>
      </c>
      <c r="C2848">
        <f t="shared" si="86"/>
        <v>0</v>
      </c>
      <c r="D2848">
        <v>70005</v>
      </c>
      <c r="E2848">
        <f>_xlfn.XLOOKUP(J2848,'pu holds'!Y:Y,'pu holds'!D:D)</f>
        <v>206</v>
      </c>
      <c r="H2848">
        <f>_xlfn.XLOOKUP(J2848,'pu holds'!Y:Y,'pu holds'!L:L)</f>
        <v>0</v>
      </c>
      <c r="J2848" s="636" t="s">
        <v>867</v>
      </c>
      <c r="K2848">
        <v>10090</v>
      </c>
    </row>
    <row r="2849" spans="1:11">
      <c r="A2849">
        <v>70005</v>
      </c>
      <c r="B2849" s="46" t="str">
        <f t="shared" si="83"/>
        <v>BP.GR.00030-10090</v>
      </c>
      <c r="C2849">
        <f t="shared" si="86"/>
        <v>0</v>
      </c>
      <c r="D2849">
        <v>70005</v>
      </c>
      <c r="E2849">
        <f>_xlfn.XLOOKUP(J2849,'pu holds'!Y:Y,'pu holds'!D:D)</f>
        <v>86</v>
      </c>
      <c r="H2849">
        <f>_xlfn.XLOOKUP(J2849,'pu holds'!Y:Y,'pu holds'!L:L)</f>
        <v>0</v>
      </c>
      <c r="J2849" s="636" t="s">
        <v>869</v>
      </c>
      <c r="K2849">
        <v>10090</v>
      </c>
    </row>
    <row r="2850" spans="1:11">
      <c r="A2850">
        <v>70005</v>
      </c>
      <c r="B2850" s="46" t="str">
        <f t="shared" si="83"/>
        <v>BP.GR.00017-10090</v>
      </c>
      <c r="C2850">
        <f t="shared" si="86"/>
        <v>0</v>
      </c>
      <c r="D2850">
        <v>70005</v>
      </c>
      <c r="E2850">
        <f>_xlfn.XLOOKUP(J2850,'pu holds'!Y:Y,'pu holds'!D:D)</f>
        <v>381</v>
      </c>
      <c r="H2850">
        <f>_xlfn.XLOOKUP(J2850,'pu holds'!Y:Y,'pu holds'!L:L)</f>
        <v>0</v>
      </c>
      <c r="J2850" s="636" t="s">
        <v>872</v>
      </c>
      <c r="K2850">
        <v>10090</v>
      </c>
    </row>
    <row r="2851" spans="1:11">
      <c r="A2851">
        <v>70005</v>
      </c>
      <c r="B2851" s="46" t="str">
        <f t="shared" ref="B2851:B3000" si="87">J2851&amp;"-"&amp;K2851</f>
        <v>BP.GR.00018-10090</v>
      </c>
      <c r="C2851">
        <f t="shared" si="86"/>
        <v>0</v>
      </c>
      <c r="D2851">
        <v>70005</v>
      </c>
      <c r="E2851">
        <f>_xlfn.XLOOKUP(J2851,'pu holds'!Y:Y,'pu holds'!D:D)</f>
        <v>435</v>
      </c>
      <c r="H2851">
        <f>_xlfn.XLOOKUP(J2851,'pu holds'!Y:Y,'pu holds'!L:L)</f>
        <v>0</v>
      </c>
      <c r="J2851" s="636" t="s">
        <v>874</v>
      </c>
      <c r="K2851">
        <v>10090</v>
      </c>
    </row>
    <row r="2852" spans="1:11">
      <c r="A2852">
        <v>70005</v>
      </c>
      <c r="B2852" s="46" t="str">
        <f t="shared" si="87"/>
        <v>BP.GR.00014-10090</v>
      </c>
      <c r="C2852">
        <f t="shared" si="86"/>
        <v>0</v>
      </c>
      <c r="D2852">
        <v>70005</v>
      </c>
      <c r="E2852">
        <f>_xlfn.XLOOKUP(J2852,'pu holds'!Y:Y,'pu holds'!D:D)</f>
        <v>255</v>
      </c>
      <c r="H2852">
        <f>_xlfn.XLOOKUP(J2852,'pu holds'!Y:Y,'pu holds'!L:L)</f>
        <v>0</v>
      </c>
      <c r="J2852" s="636" t="s">
        <v>876</v>
      </c>
      <c r="K2852">
        <v>10090</v>
      </c>
    </row>
    <row r="2853" spans="1:11">
      <c r="A2853">
        <v>70005</v>
      </c>
      <c r="B2853" s="46" t="str">
        <f t="shared" si="87"/>
        <v>BP.GR.00001-10090</v>
      </c>
      <c r="C2853">
        <f t="shared" si="86"/>
        <v>0</v>
      </c>
      <c r="D2853">
        <v>70005</v>
      </c>
      <c r="E2853">
        <f>_xlfn.XLOOKUP(J2853,'pu holds'!Y:Y,'pu holds'!D:D)</f>
        <v>571</v>
      </c>
      <c r="H2853">
        <f>_xlfn.XLOOKUP(J2853,'pu holds'!Y:Y,'pu holds'!L:L)</f>
        <v>0</v>
      </c>
      <c r="J2853" s="636" t="s">
        <v>878</v>
      </c>
      <c r="K2853">
        <v>10090</v>
      </c>
    </row>
    <row r="2854" spans="1:11">
      <c r="A2854">
        <v>70005</v>
      </c>
      <c r="B2854" s="46" t="str">
        <f t="shared" si="87"/>
        <v>BP.GR.00002-10090</v>
      </c>
      <c r="C2854">
        <f t="shared" si="86"/>
        <v>0</v>
      </c>
      <c r="D2854">
        <v>70005</v>
      </c>
      <c r="E2854">
        <f>_xlfn.XLOOKUP(J2854,'pu holds'!Y:Y,'pu holds'!D:D)</f>
        <v>328</v>
      </c>
      <c r="H2854">
        <f>_xlfn.XLOOKUP(J2854,'pu holds'!Y:Y,'pu holds'!L:L)</f>
        <v>0</v>
      </c>
      <c r="J2854" s="636" t="s">
        <v>880</v>
      </c>
      <c r="K2854">
        <v>10090</v>
      </c>
    </row>
    <row r="2855" spans="1:11">
      <c r="A2855">
        <v>70005</v>
      </c>
      <c r="B2855" s="46" t="str">
        <f t="shared" si="87"/>
        <v>BP.GR.00003-10090</v>
      </c>
      <c r="C2855">
        <f t="shared" si="86"/>
        <v>0</v>
      </c>
      <c r="D2855">
        <v>70005</v>
      </c>
      <c r="E2855">
        <f>_xlfn.XLOOKUP(J2855,'pu holds'!Y:Y,'pu holds'!D:D)</f>
        <v>561</v>
      </c>
      <c r="H2855">
        <f>_xlfn.XLOOKUP(J2855,'pu holds'!Y:Y,'pu holds'!L:L)</f>
        <v>0</v>
      </c>
      <c r="J2855" s="636" t="s">
        <v>882</v>
      </c>
      <c r="K2855">
        <v>10090</v>
      </c>
    </row>
    <row r="2856" spans="1:11">
      <c r="A2856">
        <v>70005</v>
      </c>
      <c r="B2856" s="46" t="str">
        <f t="shared" si="87"/>
        <v>BP.GR.00004-10090</v>
      </c>
      <c r="C2856">
        <f t="shared" si="86"/>
        <v>0</v>
      </c>
      <c r="D2856">
        <v>70005</v>
      </c>
      <c r="E2856">
        <f>_xlfn.XLOOKUP(J2856,'pu holds'!Y:Y,'pu holds'!D:D)</f>
        <v>504</v>
      </c>
      <c r="H2856">
        <f>_xlfn.XLOOKUP(J2856,'pu holds'!Y:Y,'pu holds'!L:L)</f>
        <v>0</v>
      </c>
      <c r="J2856" s="636" t="s">
        <v>884</v>
      </c>
      <c r="K2856">
        <v>10090</v>
      </c>
    </row>
    <row r="2857" spans="1:11">
      <c r="A2857">
        <v>70005</v>
      </c>
      <c r="B2857" s="46" t="str">
        <f t="shared" si="87"/>
        <v>BP.GR.00013-10090</v>
      </c>
      <c r="C2857">
        <f t="shared" si="86"/>
        <v>0</v>
      </c>
      <c r="D2857">
        <v>70005</v>
      </c>
      <c r="E2857">
        <f>_xlfn.XLOOKUP(J2857,'pu holds'!Y:Y,'pu holds'!D:D)</f>
        <v>404</v>
      </c>
      <c r="H2857">
        <f>_xlfn.XLOOKUP(J2857,'pu holds'!Y:Y,'pu holds'!L:L)</f>
        <v>0</v>
      </c>
      <c r="J2857" s="636" t="s">
        <v>886</v>
      </c>
      <c r="K2857">
        <v>10090</v>
      </c>
    </row>
    <row r="2858" spans="1:11">
      <c r="A2858">
        <v>70005</v>
      </c>
      <c r="B2858" s="46" t="str">
        <f t="shared" si="87"/>
        <v>BP.GR.00010-10090</v>
      </c>
      <c r="C2858">
        <f t="shared" si="86"/>
        <v>0</v>
      </c>
      <c r="D2858">
        <v>70005</v>
      </c>
      <c r="E2858">
        <f>_xlfn.XLOOKUP(J2858,'pu holds'!Y:Y,'pu holds'!D:D)</f>
        <v>198</v>
      </c>
      <c r="H2858">
        <f>_xlfn.XLOOKUP(J2858,'pu holds'!Y:Y,'pu holds'!L:L)</f>
        <v>0</v>
      </c>
      <c r="J2858" s="636" t="s">
        <v>888</v>
      </c>
      <c r="K2858">
        <v>10090</v>
      </c>
    </row>
    <row r="2859" spans="1:11">
      <c r="A2859">
        <v>70005</v>
      </c>
      <c r="B2859" s="46" t="str">
        <f t="shared" si="87"/>
        <v>BP.GR.00015-10090</v>
      </c>
      <c r="C2859">
        <f t="shared" si="86"/>
        <v>0</v>
      </c>
      <c r="D2859">
        <v>70005</v>
      </c>
      <c r="E2859">
        <f>_xlfn.XLOOKUP(J2859,'pu holds'!Y:Y,'pu holds'!D:D)</f>
        <v>259</v>
      </c>
      <c r="H2859">
        <f>_xlfn.XLOOKUP(J2859,'pu holds'!Y:Y,'pu holds'!L:L)</f>
        <v>0</v>
      </c>
      <c r="J2859" s="636" t="s">
        <v>890</v>
      </c>
      <c r="K2859">
        <v>10090</v>
      </c>
    </row>
    <row r="2860" spans="1:11">
      <c r="A2860">
        <v>70005</v>
      </c>
      <c r="B2860" s="46" t="str">
        <f t="shared" si="87"/>
        <v>BP.GR.00005-10090</v>
      </c>
      <c r="C2860">
        <f t="shared" si="86"/>
        <v>0</v>
      </c>
      <c r="D2860">
        <v>70005</v>
      </c>
      <c r="E2860">
        <f>_xlfn.XLOOKUP(J2860,'pu holds'!Y:Y,'pu holds'!D:D)</f>
        <v>238</v>
      </c>
      <c r="H2860">
        <f>_xlfn.XLOOKUP(J2860,'pu holds'!Y:Y,'pu holds'!L:L)</f>
        <v>0</v>
      </c>
      <c r="J2860" s="636" t="s">
        <v>892</v>
      </c>
      <c r="K2860">
        <v>10090</v>
      </c>
    </row>
    <row r="2861" spans="1:11">
      <c r="A2861">
        <v>70005</v>
      </c>
      <c r="B2861" s="46" t="str">
        <f t="shared" si="87"/>
        <v>BP.GR.00011-10090</v>
      </c>
      <c r="C2861">
        <f t="shared" si="86"/>
        <v>0</v>
      </c>
      <c r="D2861">
        <v>70005</v>
      </c>
      <c r="E2861">
        <f>_xlfn.XLOOKUP(J2861,'pu holds'!Y:Y,'pu holds'!D:D)</f>
        <v>155</v>
      </c>
      <c r="H2861">
        <f>_xlfn.XLOOKUP(J2861,'pu holds'!Y:Y,'pu holds'!L:L)</f>
        <v>0</v>
      </c>
      <c r="J2861" s="636" t="s">
        <v>894</v>
      </c>
      <c r="K2861">
        <v>10090</v>
      </c>
    </row>
    <row r="2862" spans="1:11">
      <c r="A2862">
        <v>70005</v>
      </c>
      <c r="B2862" s="46" t="str">
        <f t="shared" si="87"/>
        <v>BP.GR.00009-10090</v>
      </c>
      <c r="C2862">
        <f t="shared" si="86"/>
        <v>0</v>
      </c>
      <c r="D2862">
        <v>70005</v>
      </c>
      <c r="E2862">
        <f>_xlfn.XLOOKUP(J2862,'pu holds'!Y:Y,'pu holds'!D:D)</f>
        <v>111</v>
      </c>
      <c r="H2862">
        <f>_xlfn.XLOOKUP(J2862,'pu holds'!Y:Y,'pu holds'!L:L)</f>
        <v>0</v>
      </c>
      <c r="J2862" s="636" t="s">
        <v>896</v>
      </c>
      <c r="K2862">
        <v>10090</v>
      </c>
    </row>
    <row r="2863" spans="1:11">
      <c r="A2863">
        <v>70005</v>
      </c>
      <c r="B2863" s="46" t="str">
        <f t="shared" si="87"/>
        <v>BP.GR.00016-10090</v>
      </c>
      <c r="C2863">
        <f t="shared" si="86"/>
        <v>0</v>
      </c>
      <c r="D2863">
        <v>70005</v>
      </c>
      <c r="E2863">
        <f>_xlfn.XLOOKUP(J2863,'pu holds'!Y:Y,'pu holds'!D:D)</f>
        <v>124</v>
      </c>
      <c r="H2863">
        <f>_xlfn.XLOOKUP(J2863,'pu holds'!Y:Y,'pu holds'!L:L)</f>
        <v>0</v>
      </c>
      <c r="J2863" s="636" t="s">
        <v>898</v>
      </c>
      <c r="K2863">
        <v>10090</v>
      </c>
    </row>
    <row r="2864" spans="1:11">
      <c r="A2864">
        <v>70005</v>
      </c>
      <c r="B2864" s="46" t="str">
        <f t="shared" si="87"/>
        <v>BP.GR.00012-10090</v>
      </c>
      <c r="C2864">
        <f t="shared" si="86"/>
        <v>0</v>
      </c>
      <c r="D2864">
        <v>70005</v>
      </c>
      <c r="E2864">
        <f>_xlfn.XLOOKUP(J2864,'pu holds'!Y:Y,'pu holds'!D:D)</f>
        <v>146</v>
      </c>
      <c r="H2864">
        <f>_xlfn.XLOOKUP(J2864,'pu holds'!Y:Y,'pu holds'!L:L)</f>
        <v>0</v>
      </c>
      <c r="J2864" s="636" t="s">
        <v>900</v>
      </c>
      <c r="K2864">
        <v>10090</v>
      </c>
    </row>
    <row r="2865" spans="1:11">
      <c r="A2865">
        <v>70005</v>
      </c>
      <c r="B2865" s="46" t="str">
        <f t="shared" si="87"/>
        <v>BP.GR.00019-10090</v>
      </c>
      <c r="C2865">
        <f t="shared" si="86"/>
        <v>0</v>
      </c>
      <c r="D2865">
        <v>70005</v>
      </c>
      <c r="E2865">
        <f>_xlfn.XLOOKUP(J2865,'pu holds'!Y:Y,'pu holds'!D:D)</f>
        <v>199</v>
      </c>
      <c r="H2865">
        <f>_xlfn.XLOOKUP(J2865,'pu holds'!Y:Y,'pu holds'!L:L)</f>
        <v>0</v>
      </c>
      <c r="J2865" s="636" t="s">
        <v>902</v>
      </c>
      <c r="K2865">
        <v>10090</v>
      </c>
    </row>
    <row r="2866" spans="1:11">
      <c r="A2866">
        <v>70005</v>
      </c>
      <c r="B2866" s="46" t="str">
        <f t="shared" si="87"/>
        <v>BP.GR.00006-10090</v>
      </c>
      <c r="C2866">
        <f t="shared" si="86"/>
        <v>0</v>
      </c>
      <c r="D2866">
        <v>70005</v>
      </c>
      <c r="E2866">
        <f>_xlfn.XLOOKUP(J2866,'pu holds'!Y:Y,'pu holds'!D:D)</f>
        <v>159</v>
      </c>
      <c r="H2866">
        <f>_xlfn.XLOOKUP(J2866,'pu holds'!Y:Y,'pu holds'!L:L)</f>
        <v>0</v>
      </c>
      <c r="J2866" s="636" t="s">
        <v>904</v>
      </c>
      <c r="K2866">
        <v>10090</v>
      </c>
    </row>
    <row r="2867" spans="1:11">
      <c r="A2867">
        <v>70005</v>
      </c>
      <c r="B2867" s="46" t="str">
        <f t="shared" si="87"/>
        <v>BP.GR.00007-10090</v>
      </c>
      <c r="C2867">
        <f t="shared" si="86"/>
        <v>0</v>
      </c>
      <c r="D2867">
        <v>70005</v>
      </c>
      <c r="E2867">
        <f>_xlfn.XLOOKUP(J2867,'pu holds'!Y:Y,'pu holds'!D:D)</f>
        <v>179</v>
      </c>
      <c r="H2867">
        <f>_xlfn.XLOOKUP(J2867,'pu holds'!Y:Y,'pu holds'!L:L)</f>
        <v>0</v>
      </c>
      <c r="J2867" s="636" t="s">
        <v>906</v>
      </c>
      <c r="K2867">
        <v>10090</v>
      </c>
    </row>
    <row r="2868" spans="1:11">
      <c r="A2868">
        <v>70005</v>
      </c>
      <c r="B2868" s="46" t="str">
        <f t="shared" si="87"/>
        <v>BP.GR.00008-10090</v>
      </c>
      <c r="C2868">
        <f t="shared" si="86"/>
        <v>0</v>
      </c>
      <c r="D2868">
        <v>70005</v>
      </c>
      <c r="E2868">
        <f>_xlfn.XLOOKUP(J2868,'pu holds'!Y:Y,'pu holds'!D:D)</f>
        <v>169</v>
      </c>
      <c r="H2868">
        <f>_xlfn.XLOOKUP(J2868,'pu holds'!Y:Y,'pu holds'!L:L)</f>
        <v>0</v>
      </c>
      <c r="J2868" s="636" t="s">
        <v>908</v>
      </c>
      <c r="K2868">
        <v>10090</v>
      </c>
    </row>
    <row r="2869" spans="1:11">
      <c r="A2869">
        <v>70005</v>
      </c>
      <c r="B2869" s="46" t="str">
        <f t="shared" si="87"/>
        <v>BP.GR.00036-10090</v>
      </c>
      <c r="C2869">
        <f t="shared" si="86"/>
        <v>0</v>
      </c>
      <c r="D2869">
        <v>70005</v>
      </c>
      <c r="E2869">
        <f>_xlfn.XLOOKUP(J2869,'pu holds'!Y:Y,'pu holds'!D:D)</f>
        <v>332</v>
      </c>
      <c r="H2869">
        <f>_xlfn.XLOOKUP(J2869,'pu holds'!Y:Y,'pu holds'!L:L)</f>
        <v>0</v>
      </c>
      <c r="J2869" s="636" t="s">
        <v>811</v>
      </c>
      <c r="K2869">
        <v>10090</v>
      </c>
    </row>
    <row r="2870" spans="1:11">
      <c r="A2870">
        <v>70005</v>
      </c>
      <c r="B2870" s="46" t="str">
        <f t="shared" si="87"/>
        <v>BP.GR.00037-10090</v>
      </c>
      <c r="C2870">
        <f t="shared" si="86"/>
        <v>0</v>
      </c>
      <c r="D2870">
        <v>70005</v>
      </c>
      <c r="E2870">
        <f>_xlfn.XLOOKUP(J2870,'pu holds'!Y:Y,'pu holds'!D:D)</f>
        <v>140</v>
      </c>
      <c r="H2870">
        <f>_xlfn.XLOOKUP(J2870,'pu holds'!Y:Y,'pu holds'!L:L)</f>
        <v>0</v>
      </c>
      <c r="J2870" s="636" t="s">
        <v>845</v>
      </c>
      <c r="K2870">
        <v>10090</v>
      </c>
    </row>
    <row r="2871" spans="1:11">
      <c r="A2871">
        <v>70005</v>
      </c>
      <c r="B2871" s="46" t="str">
        <f t="shared" si="87"/>
        <v>BP.GR.00038-10090</v>
      </c>
      <c r="C2871">
        <f t="shared" si="86"/>
        <v>0</v>
      </c>
      <c r="D2871">
        <v>70005</v>
      </c>
      <c r="E2871">
        <f>_xlfn.XLOOKUP(J2871,'pu holds'!Y:Y,'pu holds'!D:D)</f>
        <v>165</v>
      </c>
      <c r="H2871">
        <f>_xlfn.XLOOKUP(J2871,'pu holds'!Y:Y,'pu holds'!L:L)</f>
        <v>0</v>
      </c>
      <c r="J2871" s="636" t="s">
        <v>847</v>
      </c>
      <c r="K2871">
        <v>10090</v>
      </c>
    </row>
    <row r="2872" spans="1:11">
      <c r="A2872">
        <v>70005</v>
      </c>
      <c r="B2872" s="46" t="str">
        <f t="shared" si="87"/>
        <v>BP.GR.00039-10090</v>
      </c>
      <c r="C2872">
        <f t="shared" si="86"/>
        <v>0</v>
      </c>
      <c r="D2872">
        <v>70005</v>
      </c>
      <c r="E2872">
        <f>_xlfn.XLOOKUP(J2872,'pu holds'!Y:Y,'pu holds'!D:D)</f>
        <v>157</v>
      </c>
      <c r="H2872">
        <f>_xlfn.XLOOKUP(J2872,'pu holds'!Y:Y,'pu holds'!L:L)</f>
        <v>0</v>
      </c>
      <c r="J2872" s="636" t="s">
        <v>849</v>
      </c>
      <c r="K2872">
        <v>10090</v>
      </c>
    </row>
    <row r="2873" spans="1:11">
      <c r="A2873">
        <v>70005</v>
      </c>
      <c r="B2873" s="46" t="str">
        <f t="shared" si="87"/>
        <v>BP.GR.00040-10090</v>
      </c>
      <c r="C2873">
        <f t="shared" si="86"/>
        <v>0</v>
      </c>
      <c r="D2873">
        <v>70005</v>
      </c>
      <c r="E2873">
        <f>_xlfn.XLOOKUP(J2873,'pu holds'!Y:Y,'pu holds'!D:D)</f>
        <v>148</v>
      </c>
      <c r="H2873">
        <f>_xlfn.XLOOKUP(J2873,'pu holds'!Y:Y,'pu holds'!L:L)</f>
        <v>0</v>
      </c>
      <c r="J2873" s="636" t="s">
        <v>861</v>
      </c>
      <c r="K2873">
        <v>10090</v>
      </c>
    </row>
    <row r="2874" spans="1:11">
      <c r="A2874">
        <v>70005</v>
      </c>
      <c r="B2874" s="46" t="str">
        <f t="shared" si="87"/>
        <v>BP.GR.00041-10090</v>
      </c>
      <c r="C2874">
        <f t="shared" si="86"/>
        <v>0</v>
      </c>
      <c r="D2874">
        <v>70005</v>
      </c>
      <c r="E2874">
        <f>_xlfn.XLOOKUP(J2874,'pu holds'!Y:Y,'pu holds'!D:D)</f>
        <v>155</v>
      </c>
      <c r="H2874">
        <f>_xlfn.XLOOKUP(J2874,'pu holds'!Y:Y,'pu holds'!L:L)</f>
        <v>0</v>
      </c>
      <c r="J2874" s="636" t="s">
        <v>859</v>
      </c>
      <c r="K2874">
        <v>10090</v>
      </c>
    </row>
    <row r="2875" spans="1:11">
      <c r="A2875">
        <v>70005</v>
      </c>
      <c r="B2875" s="46" t="str">
        <f t="shared" si="87"/>
        <v>BP.GR.00042-10090</v>
      </c>
      <c r="C2875">
        <f t="shared" si="86"/>
        <v>0</v>
      </c>
      <c r="D2875">
        <v>70005</v>
      </c>
      <c r="E2875">
        <f>_xlfn.XLOOKUP(J2875,'pu holds'!Y:Y,'pu holds'!D:D)</f>
        <v>146</v>
      </c>
      <c r="H2875">
        <f>_xlfn.XLOOKUP(J2875,'pu holds'!Y:Y,'pu holds'!L:L)</f>
        <v>0</v>
      </c>
      <c r="J2875" s="636" t="s">
        <v>863</v>
      </c>
      <c r="K2875">
        <v>10090</v>
      </c>
    </row>
    <row r="2876" spans="1:11">
      <c r="A2876">
        <v>70005</v>
      </c>
      <c r="B2876" s="46" t="str">
        <f t="shared" si="87"/>
        <v>BP.GR.00043-10090</v>
      </c>
      <c r="C2876">
        <f t="shared" si="86"/>
        <v>0</v>
      </c>
      <c r="D2876">
        <v>70005</v>
      </c>
      <c r="E2876">
        <f>_xlfn.XLOOKUP(J2876,'pu holds'!Y:Y,'pu holds'!D:D)</f>
        <v>159</v>
      </c>
      <c r="H2876">
        <f>_xlfn.XLOOKUP(J2876,'pu holds'!Y:Y,'pu holds'!L:L)</f>
        <v>0</v>
      </c>
      <c r="J2876" s="636" t="s">
        <v>837</v>
      </c>
      <c r="K2876">
        <v>10090</v>
      </c>
    </row>
    <row r="2877" spans="1:11">
      <c r="A2877">
        <v>70005</v>
      </c>
      <c r="B2877" s="46" t="str">
        <f t="shared" si="87"/>
        <v>BP.GR.00044-10090</v>
      </c>
      <c r="C2877">
        <f t="shared" si="86"/>
        <v>0</v>
      </c>
      <c r="D2877">
        <v>70005</v>
      </c>
      <c r="E2877">
        <f>_xlfn.XLOOKUP(J2877,'pu holds'!Y:Y,'pu holds'!D:D)</f>
        <v>221</v>
      </c>
      <c r="H2877">
        <f>_xlfn.XLOOKUP(J2877,'pu holds'!Y:Y,'pu holds'!L:L)</f>
        <v>0</v>
      </c>
      <c r="J2877" s="636" t="s">
        <v>751</v>
      </c>
      <c r="K2877">
        <v>10090</v>
      </c>
    </row>
    <row r="2878" spans="1:11">
      <c r="A2878">
        <v>70005</v>
      </c>
      <c r="B2878" s="46" t="str">
        <f t="shared" si="87"/>
        <v>BP.GR.00045-10090</v>
      </c>
      <c r="C2878">
        <f t="shared" si="86"/>
        <v>0</v>
      </c>
      <c r="D2878">
        <v>70005</v>
      </c>
      <c r="E2878">
        <f>_xlfn.XLOOKUP(J2878,'pu holds'!Y:Y,'pu holds'!D:D)</f>
        <v>168</v>
      </c>
      <c r="H2878">
        <f>_xlfn.XLOOKUP(J2878,'pu holds'!Y:Y,'pu holds'!L:L)</f>
        <v>0</v>
      </c>
      <c r="J2878" s="636" t="s">
        <v>753</v>
      </c>
      <c r="K2878">
        <v>10090</v>
      </c>
    </row>
    <row r="2879" spans="1:11">
      <c r="A2879">
        <v>70005</v>
      </c>
      <c r="B2879" s="46" t="str">
        <f t="shared" si="87"/>
        <v>BP.GR.00046-10090</v>
      </c>
      <c r="C2879">
        <f t="shared" si="86"/>
        <v>0</v>
      </c>
      <c r="D2879">
        <v>70005</v>
      </c>
      <c r="E2879">
        <f>_xlfn.XLOOKUP(J2879,'pu holds'!Y:Y,'pu holds'!D:D)</f>
        <v>312</v>
      </c>
      <c r="H2879">
        <f>_xlfn.XLOOKUP(J2879,'pu holds'!Y:Y,'pu holds'!L:L)</f>
        <v>0</v>
      </c>
      <c r="J2879" s="636" t="s">
        <v>755</v>
      </c>
      <c r="K2879">
        <v>10090</v>
      </c>
    </row>
    <row r="2880" spans="1:11">
      <c r="A2880">
        <v>70005</v>
      </c>
      <c r="B2880" s="46" t="str">
        <f t="shared" si="87"/>
        <v>BP.GR.00047-10090</v>
      </c>
      <c r="C2880">
        <f t="shared" si="86"/>
        <v>0</v>
      </c>
      <c r="D2880">
        <v>70005</v>
      </c>
      <c r="E2880">
        <f>_xlfn.XLOOKUP(J2880,'pu holds'!Y:Y,'pu holds'!D:D)</f>
        <v>202</v>
      </c>
      <c r="H2880">
        <f>_xlfn.XLOOKUP(J2880,'pu holds'!Y:Y,'pu holds'!L:L)</f>
        <v>0</v>
      </c>
      <c r="J2880" s="636" t="s">
        <v>757</v>
      </c>
      <c r="K2880">
        <v>10090</v>
      </c>
    </row>
    <row r="2881" spans="1:11">
      <c r="A2881">
        <v>70005</v>
      </c>
      <c r="B2881" s="46" t="str">
        <f t="shared" si="87"/>
        <v>BP.GR.00048-10090</v>
      </c>
      <c r="C2881">
        <f t="shared" si="86"/>
        <v>0</v>
      </c>
      <c r="D2881">
        <v>70005</v>
      </c>
      <c r="E2881">
        <f>_xlfn.XLOOKUP(J2881,'pu holds'!Y:Y,'pu holds'!D:D)</f>
        <v>457</v>
      </c>
      <c r="H2881">
        <f>_xlfn.XLOOKUP(J2881,'pu holds'!Y:Y,'pu holds'!L:L)</f>
        <v>0</v>
      </c>
      <c r="J2881" s="636" t="s">
        <v>759</v>
      </c>
      <c r="K2881">
        <v>10090</v>
      </c>
    </row>
    <row r="2882" spans="1:11">
      <c r="A2882">
        <v>70005</v>
      </c>
      <c r="B2882" s="46" t="str">
        <f t="shared" si="87"/>
        <v>BP.GR.00049-10090</v>
      </c>
      <c r="C2882">
        <f t="shared" ref="C2882:C2945" si="88">SUM(G2882:H2882)</f>
        <v>0</v>
      </c>
      <c r="D2882">
        <v>70005</v>
      </c>
      <c r="E2882">
        <f>_xlfn.XLOOKUP(J2882,'pu holds'!Y:Y,'pu holds'!D:D)</f>
        <v>175</v>
      </c>
      <c r="H2882">
        <f>_xlfn.XLOOKUP(J2882,'pu holds'!Y:Y,'pu holds'!L:L)</f>
        <v>0</v>
      </c>
      <c r="J2882" s="636" t="s">
        <v>761</v>
      </c>
      <c r="K2882">
        <v>10090</v>
      </c>
    </row>
    <row r="2883" spans="1:11">
      <c r="A2883">
        <v>70005</v>
      </c>
      <c r="B2883" s="46" t="str">
        <f t="shared" si="87"/>
        <v>BP.GR.00050-10090</v>
      </c>
      <c r="C2883">
        <f t="shared" si="88"/>
        <v>0</v>
      </c>
      <c r="D2883">
        <v>70005</v>
      </c>
      <c r="E2883">
        <f>_xlfn.XLOOKUP(J2883,'pu holds'!Y:Y,'pu holds'!D:D)</f>
        <v>159</v>
      </c>
      <c r="H2883">
        <f>_xlfn.XLOOKUP(J2883,'pu holds'!Y:Y,'pu holds'!L:L)</f>
        <v>0</v>
      </c>
      <c r="J2883" s="636" t="s">
        <v>763</v>
      </c>
      <c r="K2883">
        <v>10090</v>
      </c>
    </row>
    <row r="2884" spans="1:11">
      <c r="A2884">
        <v>70005</v>
      </c>
      <c r="B2884" s="46" t="str">
        <f t="shared" si="87"/>
        <v>BP.GR.00051-10090</v>
      </c>
      <c r="C2884">
        <f t="shared" si="88"/>
        <v>0</v>
      </c>
      <c r="D2884">
        <v>70005</v>
      </c>
      <c r="E2884">
        <f>_xlfn.XLOOKUP(J2884,'pu holds'!Y:Y,'pu holds'!D:D)</f>
        <v>408</v>
      </c>
      <c r="H2884">
        <f>_xlfn.XLOOKUP(J2884,'pu holds'!Y:Y,'pu holds'!L:L)</f>
        <v>0</v>
      </c>
      <c r="J2884" s="636" t="s">
        <v>765</v>
      </c>
      <c r="K2884">
        <v>10090</v>
      </c>
    </row>
    <row r="2885" spans="1:11">
      <c r="A2885">
        <v>70005</v>
      </c>
      <c r="B2885" s="46" t="str">
        <f t="shared" si="87"/>
        <v>BP.GR.00052-10090</v>
      </c>
      <c r="C2885">
        <f t="shared" si="88"/>
        <v>0</v>
      </c>
      <c r="D2885">
        <v>70005</v>
      </c>
      <c r="E2885">
        <f>_xlfn.XLOOKUP(J2885,'pu holds'!Y:Y,'pu holds'!D:D)</f>
        <v>296</v>
      </c>
      <c r="H2885">
        <f>_xlfn.XLOOKUP(J2885,'pu holds'!Y:Y,'pu holds'!L:L)</f>
        <v>0</v>
      </c>
      <c r="J2885" s="636" t="s">
        <v>767</v>
      </c>
      <c r="K2885">
        <v>10090</v>
      </c>
    </row>
    <row r="2886" spans="1:11">
      <c r="A2886">
        <v>70005</v>
      </c>
      <c r="B2886" s="46" t="str">
        <f t="shared" si="87"/>
        <v>BP.GR.00056-10090</v>
      </c>
      <c r="C2886">
        <f t="shared" si="88"/>
        <v>0</v>
      </c>
      <c r="D2886">
        <v>70005</v>
      </c>
      <c r="E2886">
        <f>_xlfn.XLOOKUP(J2886,'pu holds'!Y:Y,'pu holds'!D:D)</f>
        <v>117</v>
      </c>
      <c r="H2886">
        <f>_xlfn.XLOOKUP(J2886,'pu holds'!Y:Y,'pu holds'!L:L)</f>
        <v>0</v>
      </c>
      <c r="J2886" s="636" t="s">
        <v>769</v>
      </c>
      <c r="K2886">
        <v>10090</v>
      </c>
    </row>
    <row r="2887" spans="1:11">
      <c r="A2887">
        <v>70005</v>
      </c>
      <c r="B2887" s="46" t="str">
        <f t="shared" si="87"/>
        <v>BP.GR.00057-10090</v>
      </c>
      <c r="C2887">
        <f t="shared" si="88"/>
        <v>0</v>
      </c>
      <c r="D2887">
        <v>70005</v>
      </c>
      <c r="E2887">
        <f>_xlfn.XLOOKUP(J2887,'pu holds'!Y:Y,'pu holds'!D:D)</f>
        <v>266</v>
      </c>
      <c r="H2887">
        <f>_xlfn.XLOOKUP(J2887,'pu holds'!Y:Y,'pu holds'!L:L)</f>
        <v>0</v>
      </c>
      <c r="J2887" s="636" t="s">
        <v>775</v>
      </c>
      <c r="K2887">
        <v>10090</v>
      </c>
    </row>
    <row r="2888" spans="1:11">
      <c r="A2888">
        <v>70005</v>
      </c>
      <c r="B2888" s="46" t="str">
        <f t="shared" si="87"/>
        <v>BP.GR.00058-10090</v>
      </c>
      <c r="C2888">
        <f t="shared" si="88"/>
        <v>0</v>
      </c>
      <c r="D2888">
        <v>70005</v>
      </c>
      <c r="E2888">
        <f>_xlfn.XLOOKUP(J2888,'pu holds'!Y:Y,'pu holds'!D:D)</f>
        <v>211</v>
      </c>
      <c r="H2888">
        <f>_xlfn.XLOOKUP(J2888,'pu holds'!Y:Y,'pu holds'!L:L)</f>
        <v>0</v>
      </c>
      <c r="J2888" s="636" t="s">
        <v>777</v>
      </c>
      <c r="K2888">
        <v>10090</v>
      </c>
    </row>
    <row r="2889" spans="1:11">
      <c r="A2889">
        <v>70005</v>
      </c>
      <c r="B2889" s="46" t="str">
        <f t="shared" si="87"/>
        <v>BP.GR.00059-10090</v>
      </c>
      <c r="C2889">
        <f t="shared" si="88"/>
        <v>0</v>
      </c>
      <c r="D2889">
        <v>70005</v>
      </c>
      <c r="E2889">
        <f>_xlfn.XLOOKUP(J2889,'pu holds'!Y:Y,'pu holds'!D:D)</f>
        <v>93</v>
      </c>
      <c r="H2889">
        <f>_xlfn.XLOOKUP(J2889,'pu holds'!Y:Y,'pu holds'!L:L)</f>
        <v>0</v>
      </c>
      <c r="J2889" s="636" t="s">
        <v>779</v>
      </c>
      <c r="K2889">
        <v>10090</v>
      </c>
    </row>
    <row r="2890" spans="1:11">
      <c r="A2890">
        <v>70005</v>
      </c>
      <c r="B2890" s="46" t="str">
        <f t="shared" si="87"/>
        <v>BP.GR.00060-10090</v>
      </c>
      <c r="C2890">
        <f t="shared" si="88"/>
        <v>0</v>
      </c>
      <c r="D2890">
        <v>70005</v>
      </c>
      <c r="E2890">
        <f>_xlfn.XLOOKUP(J2890,'pu holds'!Y:Y,'pu holds'!D:D)</f>
        <v>216</v>
      </c>
      <c r="H2890">
        <f>_xlfn.XLOOKUP(J2890,'pu holds'!Y:Y,'pu holds'!L:L)</f>
        <v>0</v>
      </c>
      <c r="J2890" s="636" t="s">
        <v>781</v>
      </c>
      <c r="K2890">
        <v>10090</v>
      </c>
    </row>
    <row r="2891" spans="1:11">
      <c r="A2891">
        <v>70005</v>
      </c>
      <c r="B2891" s="46" t="str">
        <f t="shared" si="87"/>
        <v>BP.GR.00061-10090</v>
      </c>
      <c r="C2891">
        <f t="shared" si="88"/>
        <v>0</v>
      </c>
      <c r="D2891">
        <v>70005</v>
      </c>
      <c r="E2891">
        <f>_xlfn.XLOOKUP(J2891,'pu holds'!Y:Y,'pu holds'!D:D)</f>
        <v>153</v>
      </c>
      <c r="H2891">
        <f>_xlfn.XLOOKUP(J2891,'pu holds'!Y:Y,'pu holds'!L:L)</f>
        <v>0</v>
      </c>
      <c r="J2891" s="636" t="s">
        <v>783</v>
      </c>
      <c r="K2891">
        <v>10090</v>
      </c>
    </row>
    <row r="2892" spans="1:11">
      <c r="A2892">
        <v>70005</v>
      </c>
      <c r="B2892" s="46" t="str">
        <f t="shared" si="87"/>
        <v>BP.GR.00062-10090</v>
      </c>
      <c r="C2892">
        <f t="shared" si="88"/>
        <v>0</v>
      </c>
      <c r="D2892">
        <v>70005</v>
      </c>
      <c r="E2892">
        <f>_xlfn.XLOOKUP(J2892,'pu holds'!Y:Y,'pu holds'!D:D)</f>
        <v>168</v>
      </c>
      <c r="H2892">
        <f>_xlfn.XLOOKUP(J2892,'pu holds'!Y:Y,'pu holds'!L:L)</f>
        <v>0</v>
      </c>
      <c r="J2892" s="636" t="s">
        <v>785</v>
      </c>
      <c r="K2892">
        <v>10090</v>
      </c>
    </row>
    <row r="2893" spans="1:11">
      <c r="A2893">
        <v>70005</v>
      </c>
      <c r="B2893" s="46" t="str">
        <f t="shared" si="87"/>
        <v>BP.GR.00063-10090</v>
      </c>
      <c r="C2893">
        <f t="shared" si="88"/>
        <v>0</v>
      </c>
      <c r="D2893">
        <v>70005</v>
      </c>
      <c r="E2893">
        <f>_xlfn.XLOOKUP(J2893,'pu holds'!Y:Y,'pu holds'!D:D)</f>
        <v>192</v>
      </c>
      <c r="H2893">
        <f>_xlfn.XLOOKUP(J2893,'pu holds'!Y:Y,'pu holds'!L:L)</f>
        <v>0</v>
      </c>
      <c r="J2893" s="636" t="s">
        <v>787</v>
      </c>
      <c r="K2893">
        <v>10090</v>
      </c>
    </row>
    <row r="2894" spans="1:11">
      <c r="A2894">
        <v>70005</v>
      </c>
      <c r="B2894" s="46" t="str">
        <f t="shared" si="87"/>
        <v>BP.GR.00064-10090</v>
      </c>
      <c r="C2894">
        <f t="shared" si="88"/>
        <v>0</v>
      </c>
      <c r="D2894">
        <v>70005</v>
      </c>
      <c r="E2894">
        <f>_xlfn.XLOOKUP(J2894,'pu holds'!Y:Y,'pu holds'!D:D)</f>
        <v>196</v>
      </c>
      <c r="H2894">
        <f>_xlfn.XLOOKUP(J2894,'pu holds'!Y:Y,'pu holds'!L:L)</f>
        <v>0</v>
      </c>
      <c r="J2894" s="636" t="s">
        <v>789</v>
      </c>
      <c r="K2894">
        <v>10090</v>
      </c>
    </row>
    <row r="2895" spans="1:11">
      <c r="A2895">
        <v>70005</v>
      </c>
      <c r="B2895" s="46" t="str">
        <f t="shared" si="87"/>
        <v>BP.GR.00065-10090</v>
      </c>
      <c r="C2895">
        <f t="shared" si="88"/>
        <v>0</v>
      </c>
      <c r="D2895">
        <v>70005</v>
      </c>
      <c r="E2895">
        <f>_xlfn.XLOOKUP(J2895,'pu holds'!Y:Y,'pu holds'!D:D)</f>
        <v>186</v>
      </c>
      <c r="H2895">
        <f>_xlfn.XLOOKUP(J2895,'pu holds'!Y:Y,'pu holds'!L:L)</f>
        <v>0</v>
      </c>
      <c r="J2895" s="636" t="s">
        <v>791</v>
      </c>
      <c r="K2895">
        <v>10090</v>
      </c>
    </row>
    <row r="2896" spans="1:11">
      <c r="A2896">
        <v>70005</v>
      </c>
      <c r="B2896" s="46" t="str">
        <f t="shared" si="87"/>
        <v>BP.GR.00066-10090</v>
      </c>
      <c r="C2896">
        <f t="shared" si="88"/>
        <v>0</v>
      </c>
      <c r="D2896">
        <v>70005</v>
      </c>
      <c r="E2896">
        <f>_xlfn.XLOOKUP(J2896,'pu holds'!Y:Y,'pu holds'!D:D)</f>
        <v>171</v>
      </c>
      <c r="H2896">
        <f>_xlfn.XLOOKUP(J2896,'pu holds'!Y:Y,'pu holds'!L:L)</f>
        <v>0</v>
      </c>
      <c r="J2896" s="636" t="s">
        <v>793</v>
      </c>
      <c r="K2896">
        <v>10090</v>
      </c>
    </row>
    <row r="2897" spans="1:11">
      <c r="A2897">
        <v>70005</v>
      </c>
      <c r="B2897" s="46" t="str">
        <f t="shared" si="87"/>
        <v>BP.GR.00067-10090</v>
      </c>
      <c r="C2897">
        <f t="shared" si="88"/>
        <v>0</v>
      </c>
      <c r="D2897">
        <v>70005</v>
      </c>
      <c r="E2897">
        <f>_xlfn.XLOOKUP(J2897,'pu holds'!Y:Y,'pu holds'!D:D)</f>
        <v>208</v>
      </c>
      <c r="H2897">
        <f>_xlfn.XLOOKUP(J2897,'pu holds'!Y:Y,'pu holds'!L:L)</f>
        <v>0</v>
      </c>
      <c r="J2897" s="636" t="s">
        <v>795</v>
      </c>
      <c r="K2897">
        <v>10090</v>
      </c>
    </row>
    <row r="2898" spans="1:11">
      <c r="A2898">
        <v>70005</v>
      </c>
      <c r="B2898" s="46" t="str">
        <f t="shared" si="87"/>
        <v>BP.GR.00068-10090</v>
      </c>
      <c r="C2898">
        <f t="shared" si="88"/>
        <v>0</v>
      </c>
      <c r="D2898">
        <v>70005</v>
      </c>
      <c r="E2898">
        <f>_xlfn.XLOOKUP(J2898,'pu holds'!Y:Y,'pu holds'!D:D)</f>
        <v>100</v>
      </c>
      <c r="H2898">
        <f>_xlfn.XLOOKUP(J2898,'pu holds'!Y:Y,'pu holds'!L:L)</f>
        <v>0</v>
      </c>
      <c r="J2898" s="636" t="s">
        <v>833</v>
      </c>
      <c r="K2898">
        <v>10090</v>
      </c>
    </row>
    <row r="2899" spans="1:11">
      <c r="A2899">
        <v>70005</v>
      </c>
      <c r="B2899" s="46" t="str">
        <f t="shared" si="87"/>
        <v>BP.GR.00069-10090</v>
      </c>
      <c r="C2899">
        <f t="shared" si="88"/>
        <v>0</v>
      </c>
      <c r="D2899">
        <v>70005</v>
      </c>
      <c r="E2899">
        <f>_xlfn.XLOOKUP(J2899,'pu holds'!Y:Y,'pu holds'!D:D)</f>
        <v>112</v>
      </c>
      <c r="H2899">
        <f>_xlfn.XLOOKUP(J2899,'pu holds'!Y:Y,'pu holds'!L:L)</f>
        <v>0</v>
      </c>
      <c r="J2899" s="636" t="s">
        <v>831</v>
      </c>
      <c r="K2899">
        <v>10090</v>
      </c>
    </row>
    <row r="2900" spans="1:11">
      <c r="A2900">
        <v>70005</v>
      </c>
      <c r="B2900" s="46" t="str">
        <f t="shared" si="87"/>
        <v>BP.GR.00070-10090</v>
      </c>
      <c r="C2900">
        <f t="shared" si="88"/>
        <v>0</v>
      </c>
      <c r="D2900">
        <v>70005</v>
      </c>
      <c r="E2900">
        <f>_xlfn.XLOOKUP(J2900,'pu holds'!Y:Y,'pu holds'!D:D)</f>
        <v>185</v>
      </c>
      <c r="H2900">
        <f>_xlfn.XLOOKUP(J2900,'pu holds'!Y:Y,'pu holds'!L:L)</f>
        <v>0</v>
      </c>
      <c r="J2900" s="636" t="s">
        <v>829</v>
      </c>
      <c r="K2900">
        <v>10090</v>
      </c>
    </row>
    <row r="2901" spans="1:11">
      <c r="A2901">
        <v>70005</v>
      </c>
      <c r="B2901" s="46" t="str">
        <f t="shared" si="87"/>
        <v>BP.GR.00071-10090</v>
      </c>
      <c r="C2901">
        <f t="shared" si="88"/>
        <v>0</v>
      </c>
      <c r="D2901">
        <v>70005</v>
      </c>
      <c r="E2901">
        <f>_xlfn.XLOOKUP(J2901,'pu holds'!Y:Y,'pu holds'!D:D)</f>
        <v>130</v>
      </c>
      <c r="H2901">
        <f>_xlfn.XLOOKUP(J2901,'pu holds'!Y:Y,'pu holds'!L:L)</f>
        <v>0</v>
      </c>
      <c r="J2901" s="636" t="s">
        <v>827</v>
      </c>
      <c r="K2901">
        <v>10090</v>
      </c>
    </row>
    <row r="2902" spans="1:11">
      <c r="A2902">
        <v>70005</v>
      </c>
      <c r="B2902" s="46" t="str">
        <f t="shared" si="87"/>
        <v>BP.GR.00072-10090</v>
      </c>
      <c r="C2902">
        <f t="shared" si="88"/>
        <v>0</v>
      </c>
      <c r="D2902">
        <v>70005</v>
      </c>
      <c r="E2902">
        <f>_xlfn.XLOOKUP(J2902,'pu holds'!Y:Y,'pu holds'!D:D)</f>
        <v>141</v>
      </c>
      <c r="H2902">
        <f>_xlfn.XLOOKUP(J2902,'pu holds'!Y:Y,'pu holds'!L:L)</f>
        <v>0</v>
      </c>
      <c r="J2902" s="636" t="s">
        <v>825</v>
      </c>
      <c r="K2902">
        <v>10090</v>
      </c>
    </row>
    <row r="2903" spans="1:11">
      <c r="A2903">
        <v>70005</v>
      </c>
      <c r="B2903" s="46" t="str">
        <f t="shared" si="87"/>
        <v>BP.GR.00073-10090</v>
      </c>
      <c r="C2903">
        <f t="shared" si="88"/>
        <v>0</v>
      </c>
      <c r="D2903">
        <v>70005</v>
      </c>
      <c r="E2903">
        <f>_xlfn.XLOOKUP(J2903,'pu holds'!Y:Y,'pu holds'!D:D)</f>
        <v>297</v>
      </c>
      <c r="H2903">
        <f>_xlfn.XLOOKUP(J2903,'pu holds'!Y:Y,'pu holds'!L:L)</f>
        <v>0</v>
      </c>
      <c r="J2903" s="636" t="s">
        <v>771</v>
      </c>
      <c r="K2903">
        <v>10090</v>
      </c>
    </row>
    <row r="2904" spans="1:11">
      <c r="A2904">
        <v>70005</v>
      </c>
      <c r="B2904" s="46" t="str">
        <f t="shared" si="87"/>
        <v>BP.GR.00074-10090</v>
      </c>
      <c r="C2904">
        <f t="shared" si="88"/>
        <v>0</v>
      </c>
      <c r="D2904">
        <v>70005</v>
      </c>
      <c r="E2904">
        <f>_xlfn.XLOOKUP(J2904,'pu holds'!Y:Y,'pu holds'!D:D)</f>
        <v>295</v>
      </c>
      <c r="H2904">
        <f>_xlfn.XLOOKUP(J2904,'pu holds'!Y:Y,'pu holds'!L:L)</f>
        <v>0</v>
      </c>
      <c r="J2904" s="636" t="s">
        <v>773</v>
      </c>
      <c r="K2904">
        <v>10090</v>
      </c>
    </row>
    <row r="2905" spans="1:11">
      <c r="A2905">
        <v>70005</v>
      </c>
      <c r="B2905" s="46" t="str">
        <f t="shared" si="87"/>
        <v>BP.GR.00075-10090</v>
      </c>
      <c r="C2905">
        <f t="shared" si="88"/>
        <v>0</v>
      </c>
      <c r="D2905">
        <v>70005</v>
      </c>
      <c r="E2905">
        <f>_xlfn.XLOOKUP(J2905,'pu holds'!Y:Y,'pu holds'!D:D)</f>
        <v>181</v>
      </c>
      <c r="H2905">
        <f>_xlfn.XLOOKUP(J2905,'pu holds'!Y:Y,'pu holds'!L:L)</f>
        <v>0</v>
      </c>
      <c r="J2905" s="636" t="s">
        <v>799</v>
      </c>
      <c r="K2905">
        <v>10090</v>
      </c>
    </row>
    <row r="2906" spans="1:11">
      <c r="A2906">
        <v>70005</v>
      </c>
      <c r="B2906" s="46" t="str">
        <f t="shared" si="87"/>
        <v>BP.GR.00076-10090</v>
      </c>
      <c r="C2906">
        <f t="shared" si="88"/>
        <v>0</v>
      </c>
      <c r="D2906">
        <v>70005</v>
      </c>
      <c r="E2906">
        <f>_xlfn.XLOOKUP(J2906,'pu holds'!Y:Y,'pu holds'!D:D)</f>
        <v>181</v>
      </c>
      <c r="H2906">
        <f>_xlfn.XLOOKUP(J2906,'pu holds'!Y:Y,'pu holds'!L:L)</f>
        <v>0</v>
      </c>
      <c r="J2906" s="636" t="s">
        <v>801</v>
      </c>
      <c r="K2906">
        <v>10090</v>
      </c>
    </row>
    <row r="2907" spans="1:11">
      <c r="A2907">
        <v>70005</v>
      </c>
      <c r="B2907" s="46" t="str">
        <f t="shared" si="87"/>
        <v>BP.GR.00077-10090</v>
      </c>
      <c r="C2907">
        <f t="shared" si="88"/>
        <v>0</v>
      </c>
      <c r="D2907">
        <v>70005</v>
      </c>
      <c r="E2907">
        <f>_xlfn.XLOOKUP(J2907,'pu holds'!Y:Y,'pu holds'!D:D)</f>
        <v>205</v>
      </c>
      <c r="H2907">
        <f>_xlfn.XLOOKUP(J2907,'pu holds'!Y:Y,'pu holds'!L:L)</f>
        <v>0</v>
      </c>
      <c r="J2907" s="636" t="s">
        <v>797</v>
      </c>
      <c r="K2907">
        <v>10090</v>
      </c>
    </row>
    <row r="2908" spans="1:11">
      <c r="A2908">
        <v>70005</v>
      </c>
      <c r="B2908" s="46" t="str">
        <f t="shared" si="87"/>
        <v>BP.GR.00078-10090</v>
      </c>
      <c r="C2908">
        <f t="shared" si="88"/>
        <v>0</v>
      </c>
      <c r="D2908">
        <v>70005</v>
      </c>
      <c r="E2908">
        <f>_xlfn.XLOOKUP(J2908,'pu holds'!Y:Y,'pu holds'!D:D)</f>
        <v>199</v>
      </c>
      <c r="H2908">
        <f>_xlfn.XLOOKUP(J2908,'pu holds'!Y:Y,'pu holds'!L:L)</f>
        <v>0</v>
      </c>
      <c r="J2908" s="636" t="s">
        <v>803</v>
      </c>
      <c r="K2908">
        <v>10090</v>
      </c>
    </row>
    <row r="2909" spans="1:11">
      <c r="A2909">
        <v>70005</v>
      </c>
      <c r="B2909" s="46" t="str">
        <f t="shared" si="87"/>
        <v>BP.GR.00079-10090</v>
      </c>
      <c r="C2909">
        <f t="shared" si="88"/>
        <v>0</v>
      </c>
      <c r="D2909">
        <v>70005</v>
      </c>
      <c r="E2909">
        <f>_xlfn.XLOOKUP(J2909,'pu holds'!Y:Y,'pu holds'!D:D)</f>
        <v>130</v>
      </c>
      <c r="H2909">
        <f>_xlfn.XLOOKUP(J2909,'pu holds'!Y:Y,'pu holds'!L:L)</f>
        <v>0</v>
      </c>
      <c r="J2909" s="636" t="s">
        <v>821</v>
      </c>
      <c r="K2909">
        <v>10090</v>
      </c>
    </row>
    <row r="2910" spans="1:11">
      <c r="A2910">
        <v>70005</v>
      </c>
      <c r="B2910" s="46" t="str">
        <f t="shared" si="87"/>
        <v>BP.GR.00080-10090</v>
      </c>
      <c r="C2910">
        <f t="shared" si="88"/>
        <v>0</v>
      </c>
      <c r="D2910">
        <v>70005</v>
      </c>
      <c r="E2910">
        <f>_xlfn.XLOOKUP(J2910,'pu holds'!Y:Y,'pu holds'!D:D)</f>
        <v>185</v>
      </c>
      <c r="H2910">
        <f>_xlfn.XLOOKUP(J2910,'pu holds'!Y:Y,'pu holds'!L:L)</f>
        <v>0</v>
      </c>
      <c r="J2910" s="636" t="s">
        <v>823</v>
      </c>
      <c r="K2910">
        <v>10090</v>
      </c>
    </row>
    <row r="2911" spans="1:11">
      <c r="A2911">
        <v>70005</v>
      </c>
      <c r="B2911" s="46" t="str">
        <f t="shared" si="87"/>
        <v>BP.GR.00081-10090</v>
      </c>
      <c r="C2911">
        <f t="shared" si="88"/>
        <v>0</v>
      </c>
      <c r="D2911">
        <v>70005</v>
      </c>
      <c r="E2911">
        <f>_xlfn.XLOOKUP(J2911,'pu holds'!Y:Y,'pu holds'!D:D)</f>
        <v>141</v>
      </c>
      <c r="H2911">
        <f>_xlfn.XLOOKUP(J2911,'pu holds'!Y:Y,'pu holds'!L:L)</f>
        <v>0</v>
      </c>
      <c r="J2911" s="636" t="s">
        <v>819</v>
      </c>
      <c r="K2911">
        <v>10090</v>
      </c>
    </row>
    <row r="2912" spans="1:11">
      <c r="A2912">
        <v>70005</v>
      </c>
      <c r="B2912" s="46" t="str">
        <f t="shared" si="87"/>
        <v>BP.GR.00033-10091</v>
      </c>
      <c r="C2912">
        <f t="shared" si="88"/>
        <v>0</v>
      </c>
      <c r="D2912">
        <v>70005</v>
      </c>
      <c r="E2912">
        <f>_xlfn.XLOOKUP(J2912,'pu holds'!Y:Y,'pu holds'!D:D)</f>
        <v>149</v>
      </c>
      <c r="H2912">
        <f>_xlfn.XLOOKUP(J2912,'pu holds'!Y:Y,'pu holds'!M:M)</f>
        <v>0</v>
      </c>
      <c r="J2912" s="636" t="s">
        <v>805</v>
      </c>
      <c r="K2912">
        <v>10091</v>
      </c>
    </row>
    <row r="2913" spans="1:11">
      <c r="A2913">
        <v>70005</v>
      </c>
      <c r="B2913" s="46" t="str">
        <f t="shared" si="87"/>
        <v>BP.GR.00032-10091</v>
      </c>
      <c r="C2913">
        <f t="shared" si="88"/>
        <v>0</v>
      </c>
      <c r="D2913">
        <v>70005</v>
      </c>
      <c r="E2913">
        <f>_xlfn.XLOOKUP(J2913,'pu holds'!Y:Y,'pu holds'!D:D)</f>
        <v>126</v>
      </c>
      <c r="H2913">
        <f>_xlfn.XLOOKUP(J2913,'pu holds'!Y:Y,'pu holds'!M:M)</f>
        <v>0</v>
      </c>
      <c r="J2913" s="636" t="s">
        <v>807</v>
      </c>
      <c r="K2913">
        <v>10091</v>
      </c>
    </row>
    <row r="2914" spans="1:11">
      <c r="A2914">
        <v>70005</v>
      </c>
      <c r="B2914" s="46" t="str">
        <f t="shared" si="87"/>
        <v>BP.GR.00031-10091</v>
      </c>
      <c r="C2914">
        <f t="shared" si="88"/>
        <v>0</v>
      </c>
      <c r="D2914">
        <v>70005</v>
      </c>
      <c r="E2914">
        <f>_xlfn.XLOOKUP(J2914,'pu holds'!Y:Y,'pu holds'!D:D)</f>
        <v>148</v>
      </c>
      <c r="H2914">
        <f>_xlfn.XLOOKUP(J2914,'pu holds'!Y:Y,'pu holds'!M:M)</f>
        <v>0</v>
      </c>
      <c r="J2914" s="636" t="s">
        <v>809</v>
      </c>
      <c r="K2914">
        <v>10091</v>
      </c>
    </row>
    <row r="2915" spans="1:11">
      <c r="A2915">
        <v>70005</v>
      </c>
      <c r="B2915" s="46" t="str">
        <f t="shared" si="87"/>
        <v>BP.GR.00035-10091</v>
      </c>
      <c r="C2915">
        <f t="shared" si="88"/>
        <v>0</v>
      </c>
      <c r="D2915">
        <v>70005</v>
      </c>
      <c r="E2915">
        <f>_xlfn.XLOOKUP(J2915,'pu holds'!Y:Y,'pu holds'!D:D)</f>
        <v>208</v>
      </c>
      <c r="H2915">
        <f>_xlfn.XLOOKUP(J2915,'pu holds'!Y:Y,'pu holds'!M:M)</f>
        <v>0</v>
      </c>
      <c r="J2915" s="636" t="s">
        <v>813</v>
      </c>
      <c r="K2915">
        <v>10091</v>
      </c>
    </row>
    <row r="2916" spans="1:11">
      <c r="A2916">
        <v>70005</v>
      </c>
      <c r="B2916" s="46" t="str">
        <f t="shared" si="87"/>
        <v>BP.GR.00034-10091</v>
      </c>
      <c r="C2916">
        <f t="shared" si="88"/>
        <v>0</v>
      </c>
      <c r="D2916">
        <v>70005</v>
      </c>
      <c r="E2916">
        <f>_xlfn.XLOOKUP(J2916,'pu holds'!Y:Y,'pu holds'!D:D)</f>
        <v>127</v>
      </c>
      <c r="H2916">
        <f>_xlfn.XLOOKUP(J2916,'pu holds'!Y:Y,'pu holds'!M:M)</f>
        <v>0</v>
      </c>
      <c r="J2916" s="636" t="s">
        <v>815</v>
      </c>
      <c r="K2916">
        <v>10091</v>
      </c>
    </row>
    <row r="2917" spans="1:11">
      <c r="A2917">
        <v>70005</v>
      </c>
      <c r="B2917" s="46" t="str">
        <f t="shared" si="87"/>
        <v>BP.GR.00020-10091</v>
      </c>
      <c r="C2917">
        <f t="shared" si="88"/>
        <v>0</v>
      </c>
      <c r="D2917">
        <v>70005</v>
      </c>
      <c r="E2917">
        <f>_xlfn.XLOOKUP(J2917,'pu holds'!Y:Y,'pu holds'!D:D)</f>
        <v>248</v>
      </c>
      <c r="H2917">
        <f>_xlfn.XLOOKUP(J2917,'pu holds'!Y:Y,'pu holds'!M:M)</f>
        <v>0</v>
      </c>
      <c r="J2917" s="636" t="s">
        <v>835</v>
      </c>
      <c r="K2917">
        <v>10091</v>
      </c>
    </row>
    <row r="2918" spans="1:11">
      <c r="A2918">
        <v>70005</v>
      </c>
      <c r="B2918" s="46" t="str">
        <f t="shared" si="87"/>
        <v>BP.GR.00025-10091</v>
      </c>
      <c r="C2918">
        <f t="shared" si="88"/>
        <v>0</v>
      </c>
      <c r="D2918">
        <v>70005</v>
      </c>
      <c r="E2918">
        <f>_xlfn.XLOOKUP(J2918,'pu holds'!Y:Y,'pu holds'!D:D)</f>
        <v>143</v>
      </c>
      <c r="H2918">
        <f>_xlfn.XLOOKUP(J2918,'pu holds'!Y:Y,'pu holds'!M:M)</f>
        <v>0</v>
      </c>
      <c r="J2918" s="636" t="s">
        <v>839</v>
      </c>
      <c r="K2918">
        <v>10091</v>
      </c>
    </row>
    <row r="2919" spans="1:11">
      <c r="A2919">
        <v>70005</v>
      </c>
      <c r="B2919" s="46" t="str">
        <f t="shared" si="87"/>
        <v>BP.GR.00023-10091</v>
      </c>
      <c r="C2919">
        <f t="shared" si="88"/>
        <v>0</v>
      </c>
      <c r="D2919">
        <v>70005</v>
      </c>
      <c r="E2919">
        <f>_xlfn.XLOOKUP(J2919,'pu holds'!Y:Y,'pu holds'!D:D)</f>
        <v>166</v>
      </c>
      <c r="H2919">
        <f>_xlfn.XLOOKUP(J2919,'pu holds'!Y:Y,'pu holds'!M:M)</f>
        <v>0</v>
      </c>
      <c r="J2919" s="636" t="s">
        <v>841</v>
      </c>
      <c r="K2919">
        <v>10091</v>
      </c>
    </row>
    <row r="2920" spans="1:11">
      <c r="A2920">
        <v>70005</v>
      </c>
      <c r="B2920" s="46" t="str">
        <f t="shared" si="87"/>
        <v>BP.GR.00026-10091</v>
      </c>
      <c r="C2920">
        <f t="shared" si="88"/>
        <v>0</v>
      </c>
      <c r="D2920">
        <v>70005</v>
      </c>
      <c r="E2920">
        <f>_xlfn.XLOOKUP(J2920,'pu holds'!Y:Y,'pu holds'!D:D)</f>
        <v>270</v>
      </c>
      <c r="H2920">
        <f>_xlfn.XLOOKUP(J2920,'pu holds'!Y:Y,'pu holds'!M:M)</f>
        <v>0</v>
      </c>
      <c r="J2920" s="636" t="s">
        <v>843</v>
      </c>
      <c r="K2920">
        <v>10091</v>
      </c>
    </row>
    <row r="2921" spans="1:11">
      <c r="A2921">
        <v>70005</v>
      </c>
      <c r="B2921" s="46" t="str">
        <f t="shared" si="87"/>
        <v>BP.GR.00024-10091</v>
      </c>
      <c r="C2921">
        <f t="shared" si="88"/>
        <v>0</v>
      </c>
      <c r="D2921">
        <v>70005</v>
      </c>
      <c r="E2921">
        <f>_xlfn.XLOOKUP(J2921,'pu holds'!Y:Y,'pu holds'!D:D)</f>
        <v>166</v>
      </c>
      <c r="H2921">
        <f>_xlfn.XLOOKUP(J2921,'pu holds'!Y:Y,'pu holds'!M:M)</f>
        <v>0</v>
      </c>
      <c r="J2921" s="636" t="s">
        <v>851</v>
      </c>
      <c r="K2921">
        <v>10091</v>
      </c>
    </row>
    <row r="2922" spans="1:11">
      <c r="A2922">
        <v>70005</v>
      </c>
      <c r="B2922" s="46" t="str">
        <f t="shared" si="87"/>
        <v>BP.GR.00028-10091</v>
      </c>
      <c r="C2922">
        <f t="shared" si="88"/>
        <v>0</v>
      </c>
      <c r="D2922">
        <v>70005</v>
      </c>
      <c r="E2922">
        <f>_xlfn.XLOOKUP(J2922,'pu holds'!Y:Y,'pu holds'!D:D)</f>
        <v>244</v>
      </c>
      <c r="H2922">
        <f>_xlfn.XLOOKUP(J2922,'pu holds'!Y:Y,'pu holds'!M:M)</f>
        <v>0</v>
      </c>
      <c r="J2922" s="636" t="s">
        <v>853</v>
      </c>
      <c r="K2922">
        <v>10091</v>
      </c>
    </row>
    <row r="2923" spans="1:11">
      <c r="A2923">
        <v>70005</v>
      </c>
      <c r="B2923" s="46" t="str">
        <f t="shared" si="87"/>
        <v>BP.GR.00027-10091</v>
      </c>
      <c r="C2923">
        <f t="shared" si="88"/>
        <v>0</v>
      </c>
      <c r="D2923">
        <v>70005</v>
      </c>
      <c r="E2923">
        <f>_xlfn.XLOOKUP(J2923,'pu holds'!Y:Y,'pu holds'!D:D)</f>
        <v>166</v>
      </c>
      <c r="H2923">
        <f>_xlfn.XLOOKUP(J2923,'pu holds'!Y:Y,'pu holds'!M:M)</f>
        <v>0</v>
      </c>
      <c r="J2923" s="636" t="s">
        <v>855</v>
      </c>
      <c r="K2923">
        <v>10091</v>
      </c>
    </row>
    <row r="2924" spans="1:11">
      <c r="A2924">
        <v>70005</v>
      </c>
      <c r="B2924" s="46" t="str">
        <f t="shared" si="87"/>
        <v>BP.GR.00029-10091</v>
      </c>
      <c r="C2924">
        <f t="shared" si="88"/>
        <v>0</v>
      </c>
      <c r="D2924">
        <v>70005</v>
      </c>
      <c r="E2924">
        <f>_xlfn.XLOOKUP(J2924,'pu holds'!Y:Y,'pu holds'!D:D)</f>
        <v>97</v>
      </c>
      <c r="H2924">
        <f>_xlfn.XLOOKUP(J2924,'pu holds'!Y:Y,'pu holds'!M:M)</f>
        <v>0</v>
      </c>
      <c r="J2924" s="636" t="s">
        <v>857</v>
      </c>
      <c r="K2924">
        <v>10091</v>
      </c>
    </row>
    <row r="2925" spans="1:11">
      <c r="A2925">
        <v>70005</v>
      </c>
      <c r="B2925" s="46" t="str">
        <f t="shared" si="87"/>
        <v>BP.GR.00021-10091</v>
      </c>
      <c r="C2925">
        <f t="shared" si="88"/>
        <v>0</v>
      </c>
      <c r="D2925">
        <v>70005</v>
      </c>
      <c r="E2925">
        <f>_xlfn.XLOOKUP(J2925,'pu holds'!Y:Y,'pu holds'!D:D)</f>
        <v>161</v>
      </c>
      <c r="H2925">
        <f>_xlfn.XLOOKUP(J2925,'pu holds'!Y:Y,'pu holds'!M:M)</f>
        <v>0</v>
      </c>
      <c r="J2925" s="636" t="s">
        <v>865</v>
      </c>
      <c r="K2925">
        <v>10091</v>
      </c>
    </row>
    <row r="2926" spans="1:11">
      <c r="A2926">
        <v>70005</v>
      </c>
      <c r="B2926" s="46" t="str">
        <f t="shared" si="87"/>
        <v>BP.GR.00022-10091</v>
      </c>
      <c r="C2926">
        <f t="shared" si="88"/>
        <v>0</v>
      </c>
      <c r="D2926">
        <v>70005</v>
      </c>
      <c r="E2926">
        <f>_xlfn.XLOOKUP(J2926,'pu holds'!Y:Y,'pu holds'!D:D)</f>
        <v>206</v>
      </c>
      <c r="H2926">
        <f>_xlfn.XLOOKUP(J2926,'pu holds'!Y:Y,'pu holds'!M:M)</f>
        <v>0</v>
      </c>
      <c r="J2926" s="636" t="s">
        <v>867</v>
      </c>
      <c r="K2926">
        <v>10091</v>
      </c>
    </row>
    <row r="2927" spans="1:11">
      <c r="A2927">
        <v>70005</v>
      </c>
      <c r="B2927" s="46" t="str">
        <f t="shared" si="87"/>
        <v>BP.GR.00030-10091</v>
      </c>
      <c r="C2927">
        <f t="shared" si="88"/>
        <v>0</v>
      </c>
      <c r="D2927">
        <v>70005</v>
      </c>
      <c r="E2927">
        <f>_xlfn.XLOOKUP(J2927,'pu holds'!Y:Y,'pu holds'!D:D)</f>
        <v>86</v>
      </c>
      <c r="H2927">
        <f>_xlfn.XLOOKUP(J2927,'pu holds'!Y:Y,'pu holds'!M:M)</f>
        <v>0</v>
      </c>
      <c r="J2927" s="636" t="s">
        <v>869</v>
      </c>
      <c r="K2927">
        <v>10091</v>
      </c>
    </row>
    <row r="2928" spans="1:11">
      <c r="A2928">
        <v>70005</v>
      </c>
      <c r="B2928" s="46" t="str">
        <f t="shared" si="87"/>
        <v>BP.GR.00017-10091</v>
      </c>
      <c r="C2928">
        <f t="shared" si="88"/>
        <v>0</v>
      </c>
      <c r="D2928">
        <v>70005</v>
      </c>
      <c r="E2928">
        <f>_xlfn.XLOOKUP(J2928,'pu holds'!Y:Y,'pu holds'!D:D)</f>
        <v>381</v>
      </c>
      <c r="H2928">
        <f>_xlfn.XLOOKUP(J2928,'pu holds'!Y:Y,'pu holds'!M:M)</f>
        <v>0</v>
      </c>
      <c r="J2928" s="636" t="s">
        <v>872</v>
      </c>
      <c r="K2928">
        <v>10091</v>
      </c>
    </row>
    <row r="2929" spans="1:11">
      <c r="A2929">
        <v>70005</v>
      </c>
      <c r="B2929" s="46" t="str">
        <f t="shared" si="87"/>
        <v>BP.GR.00018-10091</v>
      </c>
      <c r="C2929">
        <f t="shared" si="88"/>
        <v>0</v>
      </c>
      <c r="D2929">
        <v>70005</v>
      </c>
      <c r="E2929">
        <f>_xlfn.XLOOKUP(J2929,'pu holds'!Y:Y,'pu holds'!D:D)</f>
        <v>435</v>
      </c>
      <c r="H2929">
        <f>_xlfn.XLOOKUP(J2929,'pu holds'!Y:Y,'pu holds'!M:M)</f>
        <v>0</v>
      </c>
      <c r="J2929" s="636" t="s">
        <v>874</v>
      </c>
      <c r="K2929">
        <v>10091</v>
      </c>
    </row>
    <row r="2930" spans="1:11">
      <c r="A2930">
        <v>70005</v>
      </c>
      <c r="B2930" s="46" t="str">
        <f t="shared" si="87"/>
        <v>BP.GR.00014-10091</v>
      </c>
      <c r="C2930">
        <f t="shared" si="88"/>
        <v>0</v>
      </c>
      <c r="D2930">
        <v>70005</v>
      </c>
      <c r="E2930">
        <f>_xlfn.XLOOKUP(J2930,'pu holds'!Y:Y,'pu holds'!D:D)</f>
        <v>255</v>
      </c>
      <c r="H2930">
        <f>_xlfn.XLOOKUP(J2930,'pu holds'!Y:Y,'pu holds'!M:M)</f>
        <v>0</v>
      </c>
      <c r="J2930" s="636" t="s">
        <v>876</v>
      </c>
      <c r="K2930">
        <v>10091</v>
      </c>
    </row>
    <row r="2931" spans="1:11">
      <c r="A2931">
        <v>70005</v>
      </c>
      <c r="B2931" s="46" t="str">
        <f t="shared" si="87"/>
        <v>BP.GR.00001-10091</v>
      </c>
      <c r="C2931">
        <f t="shared" si="88"/>
        <v>0</v>
      </c>
      <c r="D2931">
        <v>70005</v>
      </c>
      <c r="E2931">
        <f>_xlfn.XLOOKUP(J2931,'pu holds'!Y:Y,'pu holds'!D:D)</f>
        <v>571</v>
      </c>
      <c r="H2931">
        <f>_xlfn.XLOOKUP(J2931,'pu holds'!Y:Y,'pu holds'!M:M)</f>
        <v>0</v>
      </c>
      <c r="J2931" s="636" t="s">
        <v>878</v>
      </c>
      <c r="K2931">
        <v>10091</v>
      </c>
    </row>
    <row r="2932" spans="1:11">
      <c r="A2932">
        <v>70005</v>
      </c>
      <c r="B2932" s="46" t="str">
        <f t="shared" si="87"/>
        <v>BP.GR.00002-10091</v>
      </c>
      <c r="C2932">
        <f t="shared" si="88"/>
        <v>0</v>
      </c>
      <c r="D2932">
        <v>70005</v>
      </c>
      <c r="E2932">
        <f>_xlfn.XLOOKUP(J2932,'pu holds'!Y:Y,'pu holds'!D:D)</f>
        <v>328</v>
      </c>
      <c r="H2932">
        <f>_xlfn.XLOOKUP(J2932,'pu holds'!Y:Y,'pu holds'!M:M)</f>
        <v>0</v>
      </c>
      <c r="J2932" s="636" t="s">
        <v>880</v>
      </c>
      <c r="K2932">
        <v>10091</v>
      </c>
    </row>
    <row r="2933" spans="1:11">
      <c r="A2933">
        <v>70005</v>
      </c>
      <c r="B2933" s="46" t="str">
        <f t="shared" si="87"/>
        <v>BP.GR.00003-10091</v>
      </c>
      <c r="C2933">
        <f t="shared" si="88"/>
        <v>0</v>
      </c>
      <c r="D2933">
        <v>70005</v>
      </c>
      <c r="E2933">
        <f>_xlfn.XLOOKUP(J2933,'pu holds'!Y:Y,'pu holds'!D:D)</f>
        <v>561</v>
      </c>
      <c r="H2933">
        <f>_xlfn.XLOOKUP(J2933,'pu holds'!Y:Y,'pu holds'!M:M)</f>
        <v>0</v>
      </c>
      <c r="J2933" s="636" t="s">
        <v>882</v>
      </c>
      <c r="K2933">
        <v>10091</v>
      </c>
    </row>
    <row r="2934" spans="1:11">
      <c r="A2934">
        <v>70005</v>
      </c>
      <c r="B2934" s="46" t="str">
        <f t="shared" si="87"/>
        <v>BP.GR.00004-10091</v>
      </c>
      <c r="C2934">
        <f t="shared" si="88"/>
        <v>0</v>
      </c>
      <c r="D2934">
        <v>70005</v>
      </c>
      <c r="E2934">
        <f>_xlfn.XLOOKUP(J2934,'pu holds'!Y:Y,'pu holds'!D:D)</f>
        <v>504</v>
      </c>
      <c r="H2934">
        <f>_xlfn.XLOOKUP(J2934,'pu holds'!Y:Y,'pu holds'!M:M)</f>
        <v>0</v>
      </c>
      <c r="J2934" s="636" t="s">
        <v>884</v>
      </c>
      <c r="K2934">
        <v>10091</v>
      </c>
    </row>
    <row r="2935" spans="1:11">
      <c r="A2935">
        <v>70005</v>
      </c>
      <c r="B2935" s="46" t="str">
        <f t="shared" si="87"/>
        <v>BP.GR.00013-10091</v>
      </c>
      <c r="C2935">
        <f t="shared" si="88"/>
        <v>0</v>
      </c>
      <c r="D2935">
        <v>70005</v>
      </c>
      <c r="E2935">
        <f>_xlfn.XLOOKUP(J2935,'pu holds'!Y:Y,'pu holds'!D:D)</f>
        <v>404</v>
      </c>
      <c r="H2935">
        <f>_xlfn.XLOOKUP(J2935,'pu holds'!Y:Y,'pu holds'!M:M)</f>
        <v>0</v>
      </c>
      <c r="J2935" s="636" t="s">
        <v>886</v>
      </c>
      <c r="K2935">
        <v>10091</v>
      </c>
    </row>
    <row r="2936" spans="1:11">
      <c r="A2936">
        <v>70005</v>
      </c>
      <c r="B2936" s="46" t="str">
        <f t="shared" si="87"/>
        <v>BP.GR.00010-10091</v>
      </c>
      <c r="C2936">
        <f t="shared" si="88"/>
        <v>0</v>
      </c>
      <c r="D2936">
        <v>70005</v>
      </c>
      <c r="E2936">
        <f>_xlfn.XLOOKUP(J2936,'pu holds'!Y:Y,'pu holds'!D:D)</f>
        <v>198</v>
      </c>
      <c r="H2936">
        <f>_xlfn.XLOOKUP(J2936,'pu holds'!Y:Y,'pu holds'!M:M)</f>
        <v>0</v>
      </c>
      <c r="J2936" s="636" t="s">
        <v>888</v>
      </c>
      <c r="K2936">
        <v>10091</v>
      </c>
    </row>
    <row r="2937" spans="1:11">
      <c r="A2937">
        <v>70005</v>
      </c>
      <c r="B2937" s="46" t="str">
        <f t="shared" si="87"/>
        <v>BP.GR.00015-10091</v>
      </c>
      <c r="C2937">
        <f t="shared" si="88"/>
        <v>0</v>
      </c>
      <c r="D2937">
        <v>70005</v>
      </c>
      <c r="E2937">
        <f>_xlfn.XLOOKUP(J2937,'pu holds'!Y:Y,'pu holds'!D:D)</f>
        <v>259</v>
      </c>
      <c r="H2937">
        <f>_xlfn.XLOOKUP(J2937,'pu holds'!Y:Y,'pu holds'!M:M)</f>
        <v>0</v>
      </c>
      <c r="J2937" s="636" t="s">
        <v>890</v>
      </c>
      <c r="K2937">
        <v>10091</v>
      </c>
    </row>
    <row r="2938" spans="1:11">
      <c r="A2938">
        <v>70005</v>
      </c>
      <c r="B2938" s="46" t="str">
        <f t="shared" si="87"/>
        <v>BP.GR.00005-10091</v>
      </c>
      <c r="C2938">
        <f t="shared" si="88"/>
        <v>0</v>
      </c>
      <c r="D2938">
        <v>70005</v>
      </c>
      <c r="E2938">
        <f>_xlfn.XLOOKUP(J2938,'pu holds'!Y:Y,'pu holds'!D:D)</f>
        <v>238</v>
      </c>
      <c r="H2938">
        <f>_xlfn.XLOOKUP(J2938,'pu holds'!Y:Y,'pu holds'!M:M)</f>
        <v>0</v>
      </c>
      <c r="J2938" s="636" t="s">
        <v>892</v>
      </c>
      <c r="K2938">
        <v>10091</v>
      </c>
    </row>
    <row r="2939" spans="1:11">
      <c r="A2939">
        <v>70005</v>
      </c>
      <c r="B2939" s="46" t="str">
        <f t="shared" si="87"/>
        <v>BP.GR.00011-10091</v>
      </c>
      <c r="C2939">
        <f t="shared" si="88"/>
        <v>0</v>
      </c>
      <c r="D2939">
        <v>70005</v>
      </c>
      <c r="E2939">
        <f>_xlfn.XLOOKUP(J2939,'pu holds'!Y:Y,'pu holds'!D:D)</f>
        <v>155</v>
      </c>
      <c r="H2939">
        <f>_xlfn.XLOOKUP(J2939,'pu holds'!Y:Y,'pu holds'!M:M)</f>
        <v>0</v>
      </c>
      <c r="J2939" s="636" t="s">
        <v>894</v>
      </c>
      <c r="K2939">
        <v>10091</v>
      </c>
    </row>
    <row r="2940" spans="1:11">
      <c r="A2940">
        <v>70005</v>
      </c>
      <c r="B2940" s="46" t="str">
        <f t="shared" si="87"/>
        <v>BP.GR.00009-10091</v>
      </c>
      <c r="C2940">
        <f t="shared" si="88"/>
        <v>0</v>
      </c>
      <c r="D2940">
        <v>70005</v>
      </c>
      <c r="E2940">
        <f>_xlfn.XLOOKUP(J2940,'pu holds'!Y:Y,'pu holds'!D:D)</f>
        <v>111</v>
      </c>
      <c r="H2940">
        <f>_xlfn.XLOOKUP(J2940,'pu holds'!Y:Y,'pu holds'!M:M)</f>
        <v>0</v>
      </c>
      <c r="J2940" s="636" t="s">
        <v>896</v>
      </c>
      <c r="K2940">
        <v>10091</v>
      </c>
    </row>
    <row r="2941" spans="1:11">
      <c r="A2941">
        <v>70005</v>
      </c>
      <c r="B2941" s="46" t="str">
        <f t="shared" si="87"/>
        <v>BP.GR.00016-10091</v>
      </c>
      <c r="C2941">
        <f t="shared" si="88"/>
        <v>0</v>
      </c>
      <c r="D2941">
        <v>70005</v>
      </c>
      <c r="E2941">
        <f>_xlfn.XLOOKUP(J2941,'pu holds'!Y:Y,'pu holds'!D:D)</f>
        <v>124</v>
      </c>
      <c r="H2941">
        <f>_xlfn.XLOOKUP(J2941,'pu holds'!Y:Y,'pu holds'!M:M)</f>
        <v>0</v>
      </c>
      <c r="J2941" s="636" t="s">
        <v>898</v>
      </c>
      <c r="K2941">
        <v>10091</v>
      </c>
    </row>
    <row r="2942" spans="1:11">
      <c r="A2942">
        <v>70005</v>
      </c>
      <c r="B2942" s="46" t="str">
        <f t="shared" si="87"/>
        <v>BP.GR.00012-10091</v>
      </c>
      <c r="C2942">
        <f t="shared" si="88"/>
        <v>0</v>
      </c>
      <c r="D2942">
        <v>70005</v>
      </c>
      <c r="E2942">
        <f>_xlfn.XLOOKUP(J2942,'pu holds'!Y:Y,'pu holds'!D:D)</f>
        <v>146</v>
      </c>
      <c r="H2942">
        <f>_xlfn.XLOOKUP(J2942,'pu holds'!Y:Y,'pu holds'!M:M)</f>
        <v>0</v>
      </c>
      <c r="J2942" s="636" t="s">
        <v>900</v>
      </c>
      <c r="K2942">
        <v>10091</v>
      </c>
    </row>
    <row r="2943" spans="1:11">
      <c r="A2943">
        <v>70005</v>
      </c>
      <c r="B2943" s="46" t="str">
        <f t="shared" si="87"/>
        <v>BP.GR.00019-10091</v>
      </c>
      <c r="C2943">
        <f t="shared" si="88"/>
        <v>0</v>
      </c>
      <c r="D2943">
        <v>70005</v>
      </c>
      <c r="E2943">
        <f>_xlfn.XLOOKUP(J2943,'pu holds'!Y:Y,'pu holds'!D:D)</f>
        <v>199</v>
      </c>
      <c r="H2943">
        <f>_xlfn.XLOOKUP(J2943,'pu holds'!Y:Y,'pu holds'!M:M)</f>
        <v>0</v>
      </c>
      <c r="J2943" s="636" t="s">
        <v>902</v>
      </c>
      <c r="K2943">
        <v>10091</v>
      </c>
    </row>
    <row r="2944" spans="1:11">
      <c r="A2944">
        <v>70005</v>
      </c>
      <c r="B2944" s="46" t="str">
        <f t="shared" si="87"/>
        <v>BP.GR.00006-10091</v>
      </c>
      <c r="C2944">
        <f t="shared" si="88"/>
        <v>0</v>
      </c>
      <c r="D2944">
        <v>70005</v>
      </c>
      <c r="E2944">
        <f>_xlfn.XLOOKUP(J2944,'pu holds'!Y:Y,'pu holds'!D:D)</f>
        <v>159</v>
      </c>
      <c r="H2944">
        <f>_xlfn.XLOOKUP(J2944,'pu holds'!Y:Y,'pu holds'!M:M)</f>
        <v>0</v>
      </c>
      <c r="J2944" s="636" t="s">
        <v>904</v>
      </c>
      <c r="K2944">
        <v>10091</v>
      </c>
    </row>
    <row r="2945" spans="1:11">
      <c r="A2945">
        <v>70005</v>
      </c>
      <c r="B2945" s="46" t="str">
        <f t="shared" si="87"/>
        <v>BP.GR.00007-10091</v>
      </c>
      <c r="C2945">
        <f t="shared" si="88"/>
        <v>0</v>
      </c>
      <c r="D2945">
        <v>70005</v>
      </c>
      <c r="E2945">
        <f>_xlfn.XLOOKUP(J2945,'pu holds'!Y:Y,'pu holds'!D:D)</f>
        <v>179</v>
      </c>
      <c r="H2945">
        <f>_xlfn.XLOOKUP(J2945,'pu holds'!Y:Y,'pu holds'!M:M)</f>
        <v>0</v>
      </c>
      <c r="J2945" s="636" t="s">
        <v>906</v>
      </c>
      <c r="K2945">
        <v>10091</v>
      </c>
    </row>
    <row r="2946" spans="1:11">
      <c r="A2946">
        <v>70005</v>
      </c>
      <c r="B2946" s="46" t="str">
        <f t="shared" si="87"/>
        <v>BP.GR.00008-10091</v>
      </c>
      <c r="C2946">
        <f t="shared" ref="C2946:C3009" si="89">SUM(G2946:H2946)</f>
        <v>0</v>
      </c>
      <c r="D2946">
        <v>70005</v>
      </c>
      <c r="E2946">
        <f>_xlfn.XLOOKUP(J2946,'pu holds'!Y:Y,'pu holds'!D:D)</f>
        <v>169</v>
      </c>
      <c r="H2946">
        <f>_xlfn.XLOOKUP(J2946,'pu holds'!Y:Y,'pu holds'!M:M)</f>
        <v>0</v>
      </c>
      <c r="J2946" s="636" t="s">
        <v>908</v>
      </c>
      <c r="K2946">
        <v>10091</v>
      </c>
    </row>
    <row r="2947" spans="1:11">
      <c r="A2947">
        <v>70005</v>
      </c>
      <c r="B2947" s="46" t="str">
        <f t="shared" ref="B2947:B2989" si="90">J2947&amp;"-"&amp;K2947</f>
        <v>BP.GR.00036-10091</v>
      </c>
      <c r="C2947">
        <f t="shared" si="89"/>
        <v>0</v>
      </c>
      <c r="D2947">
        <v>70005</v>
      </c>
      <c r="E2947">
        <f>_xlfn.XLOOKUP(J2947,'pu holds'!Y:Y,'pu holds'!D:D)</f>
        <v>332</v>
      </c>
      <c r="H2947">
        <f>_xlfn.XLOOKUP(J2947,'pu holds'!Y:Y,'pu holds'!M:M)</f>
        <v>0</v>
      </c>
      <c r="J2947" s="636" t="s">
        <v>811</v>
      </c>
      <c r="K2947">
        <v>10091</v>
      </c>
    </row>
    <row r="2948" spans="1:11">
      <c r="A2948">
        <v>70005</v>
      </c>
      <c r="B2948" s="46" t="str">
        <f t="shared" si="90"/>
        <v>BP.GR.00037-10091</v>
      </c>
      <c r="C2948">
        <f t="shared" si="89"/>
        <v>0</v>
      </c>
      <c r="D2948">
        <v>70005</v>
      </c>
      <c r="E2948">
        <f>_xlfn.XLOOKUP(J2948,'pu holds'!Y:Y,'pu holds'!D:D)</f>
        <v>140</v>
      </c>
      <c r="H2948">
        <f>_xlfn.XLOOKUP(J2948,'pu holds'!Y:Y,'pu holds'!M:M)</f>
        <v>0</v>
      </c>
      <c r="J2948" s="636" t="s">
        <v>845</v>
      </c>
      <c r="K2948">
        <v>10091</v>
      </c>
    </row>
    <row r="2949" spans="1:11">
      <c r="A2949">
        <v>70005</v>
      </c>
      <c r="B2949" s="46" t="str">
        <f t="shared" si="90"/>
        <v>BP.GR.00038-10091</v>
      </c>
      <c r="C2949">
        <f t="shared" si="89"/>
        <v>0</v>
      </c>
      <c r="D2949">
        <v>70005</v>
      </c>
      <c r="E2949">
        <f>_xlfn.XLOOKUP(J2949,'pu holds'!Y:Y,'pu holds'!D:D)</f>
        <v>165</v>
      </c>
      <c r="H2949">
        <f>_xlfn.XLOOKUP(J2949,'pu holds'!Y:Y,'pu holds'!M:M)</f>
        <v>0</v>
      </c>
      <c r="J2949" s="636" t="s">
        <v>847</v>
      </c>
      <c r="K2949">
        <v>10091</v>
      </c>
    </row>
    <row r="2950" spans="1:11">
      <c r="A2950">
        <v>70005</v>
      </c>
      <c r="B2950" s="46" t="str">
        <f t="shared" si="90"/>
        <v>BP.GR.00039-10091</v>
      </c>
      <c r="C2950">
        <f t="shared" si="89"/>
        <v>0</v>
      </c>
      <c r="D2950">
        <v>70005</v>
      </c>
      <c r="E2950">
        <f>_xlfn.XLOOKUP(J2950,'pu holds'!Y:Y,'pu holds'!D:D)</f>
        <v>157</v>
      </c>
      <c r="H2950">
        <f>_xlfn.XLOOKUP(J2950,'pu holds'!Y:Y,'pu holds'!M:M)</f>
        <v>0</v>
      </c>
      <c r="J2950" s="636" t="s">
        <v>849</v>
      </c>
      <c r="K2950">
        <v>10091</v>
      </c>
    </row>
    <row r="2951" spans="1:11">
      <c r="A2951">
        <v>70005</v>
      </c>
      <c r="B2951" s="46" t="str">
        <f t="shared" si="90"/>
        <v>BP.GR.00040-10091</v>
      </c>
      <c r="C2951">
        <f t="shared" si="89"/>
        <v>0</v>
      </c>
      <c r="D2951">
        <v>70005</v>
      </c>
      <c r="E2951">
        <f>_xlfn.XLOOKUP(J2951,'pu holds'!Y:Y,'pu holds'!D:D)</f>
        <v>148</v>
      </c>
      <c r="H2951">
        <f>_xlfn.XLOOKUP(J2951,'pu holds'!Y:Y,'pu holds'!M:M)</f>
        <v>0</v>
      </c>
      <c r="J2951" s="636" t="s">
        <v>861</v>
      </c>
      <c r="K2951">
        <v>10091</v>
      </c>
    </row>
    <row r="2952" spans="1:11">
      <c r="A2952">
        <v>70005</v>
      </c>
      <c r="B2952" s="46" t="str">
        <f t="shared" si="90"/>
        <v>BP.GR.00041-10091</v>
      </c>
      <c r="C2952">
        <f t="shared" si="89"/>
        <v>0</v>
      </c>
      <c r="D2952">
        <v>70005</v>
      </c>
      <c r="E2952">
        <f>_xlfn.XLOOKUP(J2952,'pu holds'!Y:Y,'pu holds'!D:D)</f>
        <v>155</v>
      </c>
      <c r="H2952">
        <f>_xlfn.XLOOKUP(J2952,'pu holds'!Y:Y,'pu holds'!M:M)</f>
        <v>0</v>
      </c>
      <c r="J2952" s="636" t="s">
        <v>859</v>
      </c>
      <c r="K2952">
        <v>10091</v>
      </c>
    </row>
    <row r="2953" spans="1:11">
      <c r="A2953">
        <v>70005</v>
      </c>
      <c r="B2953" s="46" t="str">
        <f t="shared" si="90"/>
        <v>BP.GR.00042-10091</v>
      </c>
      <c r="C2953">
        <f t="shared" si="89"/>
        <v>0</v>
      </c>
      <c r="D2953">
        <v>70005</v>
      </c>
      <c r="E2953">
        <f>_xlfn.XLOOKUP(J2953,'pu holds'!Y:Y,'pu holds'!D:D)</f>
        <v>146</v>
      </c>
      <c r="H2953">
        <f>_xlfn.XLOOKUP(J2953,'pu holds'!Y:Y,'pu holds'!M:M)</f>
        <v>0</v>
      </c>
      <c r="J2953" s="636" t="s">
        <v>863</v>
      </c>
      <c r="K2953">
        <v>10091</v>
      </c>
    </row>
    <row r="2954" spans="1:11">
      <c r="A2954">
        <v>70005</v>
      </c>
      <c r="B2954" s="46" t="str">
        <f t="shared" si="90"/>
        <v>BP.GR.00043-10091</v>
      </c>
      <c r="C2954">
        <f t="shared" si="89"/>
        <v>0</v>
      </c>
      <c r="D2954">
        <v>70005</v>
      </c>
      <c r="E2954">
        <f>_xlfn.XLOOKUP(J2954,'pu holds'!Y:Y,'pu holds'!D:D)</f>
        <v>159</v>
      </c>
      <c r="H2954">
        <f>_xlfn.XLOOKUP(J2954,'pu holds'!Y:Y,'pu holds'!M:M)</f>
        <v>0</v>
      </c>
      <c r="J2954" s="636" t="s">
        <v>837</v>
      </c>
      <c r="K2954">
        <v>10091</v>
      </c>
    </row>
    <row r="2955" spans="1:11">
      <c r="A2955">
        <v>70005</v>
      </c>
      <c r="B2955" s="46" t="str">
        <f t="shared" si="90"/>
        <v>BP.GR.00044-10091</v>
      </c>
      <c r="C2955">
        <f t="shared" si="89"/>
        <v>0</v>
      </c>
      <c r="D2955">
        <v>70005</v>
      </c>
      <c r="E2955">
        <f>_xlfn.XLOOKUP(J2955,'pu holds'!Y:Y,'pu holds'!D:D)</f>
        <v>221</v>
      </c>
      <c r="H2955">
        <f>_xlfn.XLOOKUP(J2955,'pu holds'!Y:Y,'pu holds'!M:M)</f>
        <v>0</v>
      </c>
      <c r="J2955" s="636" t="s">
        <v>751</v>
      </c>
      <c r="K2955">
        <v>10091</v>
      </c>
    </row>
    <row r="2956" spans="1:11">
      <c r="A2956">
        <v>70005</v>
      </c>
      <c r="B2956" s="46" t="str">
        <f t="shared" si="90"/>
        <v>BP.GR.00045-10091</v>
      </c>
      <c r="C2956">
        <f t="shared" si="89"/>
        <v>0</v>
      </c>
      <c r="D2956">
        <v>70005</v>
      </c>
      <c r="E2956">
        <f>_xlfn.XLOOKUP(J2956,'pu holds'!Y:Y,'pu holds'!D:D)</f>
        <v>168</v>
      </c>
      <c r="H2956">
        <f>_xlfn.XLOOKUP(J2956,'pu holds'!Y:Y,'pu holds'!M:M)</f>
        <v>0</v>
      </c>
      <c r="J2956" s="636" t="s">
        <v>753</v>
      </c>
      <c r="K2956">
        <v>10091</v>
      </c>
    </row>
    <row r="2957" spans="1:11">
      <c r="A2957">
        <v>70005</v>
      </c>
      <c r="B2957" s="46" t="str">
        <f t="shared" si="90"/>
        <v>BP.GR.00046-10091</v>
      </c>
      <c r="C2957">
        <f t="shared" si="89"/>
        <v>0</v>
      </c>
      <c r="D2957">
        <v>70005</v>
      </c>
      <c r="E2957">
        <f>_xlfn.XLOOKUP(J2957,'pu holds'!Y:Y,'pu holds'!D:D)</f>
        <v>312</v>
      </c>
      <c r="H2957">
        <f>_xlfn.XLOOKUP(J2957,'pu holds'!Y:Y,'pu holds'!M:M)</f>
        <v>0</v>
      </c>
      <c r="J2957" s="636" t="s">
        <v>755</v>
      </c>
      <c r="K2957">
        <v>10091</v>
      </c>
    </row>
    <row r="2958" spans="1:11">
      <c r="A2958">
        <v>70005</v>
      </c>
      <c r="B2958" s="46" t="str">
        <f t="shared" si="90"/>
        <v>BP.GR.00047-10091</v>
      </c>
      <c r="C2958">
        <f t="shared" si="89"/>
        <v>0</v>
      </c>
      <c r="D2958">
        <v>70005</v>
      </c>
      <c r="E2958">
        <f>_xlfn.XLOOKUP(J2958,'pu holds'!Y:Y,'pu holds'!D:D)</f>
        <v>202</v>
      </c>
      <c r="H2958">
        <f>_xlfn.XLOOKUP(J2958,'pu holds'!Y:Y,'pu holds'!M:M)</f>
        <v>0</v>
      </c>
      <c r="J2958" s="636" t="s">
        <v>757</v>
      </c>
      <c r="K2958">
        <v>10091</v>
      </c>
    </row>
    <row r="2959" spans="1:11">
      <c r="A2959">
        <v>70005</v>
      </c>
      <c r="B2959" s="46" t="str">
        <f t="shared" si="90"/>
        <v>BP.GR.00048-10091</v>
      </c>
      <c r="C2959">
        <f t="shared" si="89"/>
        <v>0</v>
      </c>
      <c r="D2959">
        <v>70005</v>
      </c>
      <c r="E2959">
        <f>_xlfn.XLOOKUP(J2959,'pu holds'!Y:Y,'pu holds'!D:D)</f>
        <v>457</v>
      </c>
      <c r="H2959">
        <f>_xlfn.XLOOKUP(J2959,'pu holds'!Y:Y,'pu holds'!M:M)</f>
        <v>0</v>
      </c>
      <c r="J2959" s="636" t="s">
        <v>759</v>
      </c>
      <c r="K2959">
        <v>10091</v>
      </c>
    </row>
    <row r="2960" spans="1:11">
      <c r="A2960">
        <v>70005</v>
      </c>
      <c r="B2960" s="46" t="str">
        <f t="shared" si="90"/>
        <v>BP.GR.00049-10091</v>
      </c>
      <c r="C2960">
        <f t="shared" si="89"/>
        <v>0</v>
      </c>
      <c r="D2960">
        <v>70005</v>
      </c>
      <c r="E2960">
        <f>_xlfn.XLOOKUP(J2960,'pu holds'!Y:Y,'pu holds'!D:D)</f>
        <v>175</v>
      </c>
      <c r="H2960">
        <f>_xlfn.XLOOKUP(J2960,'pu holds'!Y:Y,'pu holds'!M:M)</f>
        <v>0</v>
      </c>
      <c r="J2960" s="636" t="s">
        <v>761</v>
      </c>
      <c r="K2960">
        <v>10091</v>
      </c>
    </row>
    <row r="2961" spans="1:11">
      <c r="A2961">
        <v>70005</v>
      </c>
      <c r="B2961" s="46" t="str">
        <f t="shared" si="90"/>
        <v>BP.GR.00050-10091</v>
      </c>
      <c r="C2961">
        <f t="shared" si="89"/>
        <v>0</v>
      </c>
      <c r="D2961">
        <v>70005</v>
      </c>
      <c r="E2961">
        <f>_xlfn.XLOOKUP(J2961,'pu holds'!Y:Y,'pu holds'!D:D)</f>
        <v>159</v>
      </c>
      <c r="H2961">
        <f>_xlfn.XLOOKUP(J2961,'pu holds'!Y:Y,'pu holds'!M:M)</f>
        <v>0</v>
      </c>
      <c r="J2961" s="636" t="s">
        <v>763</v>
      </c>
      <c r="K2961">
        <v>10091</v>
      </c>
    </row>
    <row r="2962" spans="1:11">
      <c r="A2962">
        <v>70005</v>
      </c>
      <c r="B2962" s="46" t="str">
        <f t="shared" si="90"/>
        <v>BP.GR.00051-10091</v>
      </c>
      <c r="C2962">
        <f t="shared" si="89"/>
        <v>0</v>
      </c>
      <c r="D2962">
        <v>70005</v>
      </c>
      <c r="E2962">
        <f>_xlfn.XLOOKUP(J2962,'pu holds'!Y:Y,'pu holds'!D:D)</f>
        <v>408</v>
      </c>
      <c r="H2962">
        <f>_xlfn.XLOOKUP(J2962,'pu holds'!Y:Y,'pu holds'!M:M)</f>
        <v>0</v>
      </c>
      <c r="J2962" s="636" t="s">
        <v>765</v>
      </c>
      <c r="K2962">
        <v>10091</v>
      </c>
    </row>
    <row r="2963" spans="1:11">
      <c r="A2963">
        <v>70005</v>
      </c>
      <c r="B2963" s="46" t="str">
        <f t="shared" si="90"/>
        <v>BP.GR.00052-10091</v>
      </c>
      <c r="C2963">
        <f t="shared" si="89"/>
        <v>0</v>
      </c>
      <c r="D2963">
        <v>70005</v>
      </c>
      <c r="E2963">
        <f>_xlfn.XLOOKUP(J2963,'pu holds'!Y:Y,'pu holds'!D:D)</f>
        <v>296</v>
      </c>
      <c r="H2963">
        <f>_xlfn.XLOOKUP(J2963,'pu holds'!Y:Y,'pu holds'!M:M)</f>
        <v>0</v>
      </c>
      <c r="J2963" s="636" t="s">
        <v>767</v>
      </c>
      <c r="K2963">
        <v>10091</v>
      </c>
    </row>
    <row r="2964" spans="1:11">
      <c r="A2964">
        <v>70005</v>
      </c>
      <c r="B2964" s="46" t="str">
        <f t="shared" si="90"/>
        <v>BP.GR.00056-10091</v>
      </c>
      <c r="C2964">
        <f t="shared" si="89"/>
        <v>0</v>
      </c>
      <c r="D2964">
        <v>70005</v>
      </c>
      <c r="E2964">
        <f>_xlfn.XLOOKUP(J2964,'pu holds'!Y:Y,'pu holds'!D:D)</f>
        <v>117</v>
      </c>
      <c r="H2964">
        <f>_xlfn.XLOOKUP(J2964,'pu holds'!Y:Y,'pu holds'!M:M)</f>
        <v>0</v>
      </c>
      <c r="J2964" s="636" t="s">
        <v>769</v>
      </c>
      <c r="K2964">
        <v>10091</v>
      </c>
    </row>
    <row r="2965" spans="1:11">
      <c r="A2965">
        <v>70005</v>
      </c>
      <c r="B2965" s="46" t="str">
        <f t="shared" si="90"/>
        <v>BP.GR.00057-10091</v>
      </c>
      <c r="C2965">
        <f t="shared" si="89"/>
        <v>0</v>
      </c>
      <c r="D2965">
        <v>70005</v>
      </c>
      <c r="E2965">
        <f>_xlfn.XLOOKUP(J2965,'pu holds'!Y:Y,'pu holds'!D:D)</f>
        <v>266</v>
      </c>
      <c r="H2965">
        <f>_xlfn.XLOOKUP(J2965,'pu holds'!Y:Y,'pu holds'!M:M)</f>
        <v>0</v>
      </c>
      <c r="J2965" s="636" t="s">
        <v>775</v>
      </c>
      <c r="K2965">
        <v>10091</v>
      </c>
    </row>
    <row r="2966" spans="1:11">
      <c r="A2966">
        <v>70005</v>
      </c>
      <c r="B2966" s="46" t="str">
        <f t="shared" si="90"/>
        <v>BP.GR.00058-10091</v>
      </c>
      <c r="C2966">
        <f t="shared" si="89"/>
        <v>0</v>
      </c>
      <c r="D2966">
        <v>70005</v>
      </c>
      <c r="E2966">
        <f>_xlfn.XLOOKUP(J2966,'pu holds'!Y:Y,'pu holds'!D:D)</f>
        <v>211</v>
      </c>
      <c r="H2966">
        <f>_xlfn.XLOOKUP(J2966,'pu holds'!Y:Y,'pu holds'!M:M)</f>
        <v>0</v>
      </c>
      <c r="J2966" s="636" t="s">
        <v>777</v>
      </c>
      <c r="K2966">
        <v>10091</v>
      </c>
    </row>
    <row r="2967" spans="1:11">
      <c r="A2967">
        <v>70005</v>
      </c>
      <c r="B2967" s="46" t="str">
        <f t="shared" si="90"/>
        <v>BP.GR.00059-10091</v>
      </c>
      <c r="C2967">
        <f t="shared" si="89"/>
        <v>0</v>
      </c>
      <c r="D2967">
        <v>70005</v>
      </c>
      <c r="E2967">
        <f>_xlfn.XLOOKUP(J2967,'pu holds'!Y:Y,'pu holds'!D:D)</f>
        <v>93</v>
      </c>
      <c r="H2967">
        <f>_xlfn.XLOOKUP(J2967,'pu holds'!Y:Y,'pu holds'!M:M)</f>
        <v>0</v>
      </c>
      <c r="J2967" s="636" t="s">
        <v>779</v>
      </c>
      <c r="K2967">
        <v>10091</v>
      </c>
    </row>
    <row r="2968" spans="1:11">
      <c r="A2968">
        <v>70005</v>
      </c>
      <c r="B2968" s="46" t="str">
        <f t="shared" si="90"/>
        <v>BP.GR.00060-10091</v>
      </c>
      <c r="C2968">
        <f t="shared" si="89"/>
        <v>0</v>
      </c>
      <c r="D2968">
        <v>70005</v>
      </c>
      <c r="E2968">
        <f>_xlfn.XLOOKUP(J2968,'pu holds'!Y:Y,'pu holds'!D:D)</f>
        <v>216</v>
      </c>
      <c r="H2968">
        <f>_xlfn.XLOOKUP(J2968,'pu holds'!Y:Y,'pu holds'!M:M)</f>
        <v>0</v>
      </c>
      <c r="J2968" s="636" t="s">
        <v>781</v>
      </c>
      <c r="K2968">
        <v>10091</v>
      </c>
    </row>
    <row r="2969" spans="1:11">
      <c r="A2969">
        <v>70005</v>
      </c>
      <c r="B2969" s="46" t="str">
        <f t="shared" si="90"/>
        <v>BP.GR.00061-10091</v>
      </c>
      <c r="C2969">
        <f t="shared" si="89"/>
        <v>0</v>
      </c>
      <c r="D2969">
        <v>70005</v>
      </c>
      <c r="E2969">
        <f>_xlfn.XLOOKUP(J2969,'pu holds'!Y:Y,'pu holds'!D:D)</f>
        <v>153</v>
      </c>
      <c r="H2969">
        <f>_xlfn.XLOOKUP(J2969,'pu holds'!Y:Y,'pu holds'!M:M)</f>
        <v>0</v>
      </c>
      <c r="J2969" s="636" t="s">
        <v>783</v>
      </c>
      <c r="K2969">
        <v>10091</v>
      </c>
    </row>
    <row r="2970" spans="1:11">
      <c r="A2970">
        <v>70005</v>
      </c>
      <c r="B2970" s="46" t="str">
        <f t="shared" si="90"/>
        <v>BP.GR.00062-10091</v>
      </c>
      <c r="C2970">
        <f t="shared" si="89"/>
        <v>0</v>
      </c>
      <c r="D2970">
        <v>70005</v>
      </c>
      <c r="E2970">
        <f>_xlfn.XLOOKUP(J2970,'pu holds'!Y:Y,'pu holds'!D:D)</f>
        <v>168</v>
      </c>
      <c r="H2970">
        <f>_xlfn.XLOOKUP(J2970,'pu holds'!Y:Y,'pu holds'!M:M)</f>
        <v>0</v>
      </c>
      <c r="J2970" s="636" t="s">
        <v>785</v>
      </c>
      <c r="K2970">
        <v>10091</v>
      </c>
    </row>
    <row r="2971" spans="1:11">
      <c r="A2971">
        <v>70005</v>
      </c>
      <c r="B2971" s="46" t="str">
        <f t="shared" si="90"/>
        <v>BP.GR.00063-10091</v>
      </c>
      <c r="C2971">
        <f t="shared" si="89"/>
        <v>0</v>
      </c>
      <c r="D2971">
        <v>70005</v>
      </c>
      <c r="E2971">
        <f>_xlfn.XLOOKUP(J2971,'pu holds'!Y:Y,'pu holds'!D:D)</f>
        <v>192</v>
      </c>
      <c r="H2971">
        <f>_xlfn.XLOOKUP(J2971,'pu holds'!Y:Y,'pu holds'!M:M)</f>
        <v>0</v>
      </c>
      <c r="J2971" s="636" t="s">
        <v>787</v>
      </c>
      <c r="K2971">
        <v>10091</v>
      </c>
    </row>
    <row r="2972" spans="1:11">
      <c r="A2972">
        <v>70005</v>
      </c>
      <c r="B2972" s="46" t="str">
        <f t="shared" si="90"/>
        <v>BP.GR.00064-10091</v>
      </c>
      <c r="C2972">
        <f t="shared" si="89"/>
        <v>0</v>
      </c>
      <c r="D2972">
        <v>70005</v>
      </c>
      <c r="E2972">
        <f>_xlfn.XLOOKUP(J2972,'pu holds'!Y:Y,'pu holds'!D:D)</f>
        <v>196</v>
      </c>
      <c r="H2972">
        <f>_xlfn.XLOOKUP(J2972,'pu holds'!Y:Y,'pu holds'!M:M)</f>
        <v>0</v>
      </c>
      <c r="J2972" s="636" t="s">
        <v>789</v>
      </c>
      <c r="K2972">
        <v>10091</v>
      </c>
    </row>
    <row r="2973" spans="1:11">
      <c r="A2973">
        <v>70005</v>
      </c>
      <c r="B2973" s="46" t="str">
        <f t="shared" si="90"/>
        <v>BP.GR.00065-10091</v>
      </c>
      <c r="C2973">
        <f t="shared" si="89"/>
        <v>0</v>
      </c>
      <c r="D2973">
        <v>70005</v>
      </c>
      <c r="E2973">
        <f>_xlfn.XLOOKUP(J2973,'pu holds'!Y:Y,'pu holds'!D:D)</f>
        <v>186</v>
      </c>
      <c r="H2973">
        <f>_xlfn.XLOOKUP(J2973,'pu holds'!Y:Y,'pu holds'!M:M)</f>
        <v>0</v>
      </c>
      <c r="J2973" s="636" t="s">
        <v>791</v>
      </c>
      <c r="K2973">
        <v>10091</v>
      </c>
    </row>
    <row r="2974" spans="1:11">
      <c r="A2974">
        <v>70005</v>
      </c>
      <c r="B2974" s="46" t="str">
        <f t="shared" si="90"/>
        <v>BP.GR.00066-10091</v>
      </c>
      <c r="C2974">
        <f t="shared" si="89"/>
        <v>0</v>
      </c>
      <c r="D2974">
        <v>70005</v>
      </c>
      <c r="E2974">
        <f>_xlfn.XLOOKUP(J2974,'pu holds'!Y:Y,'pu holds'!D:D)</f>
        <v>171</v>
      </c>
      <c r="H2974">
        <f>_xlfn.XLOOKUP(J2974,'pu holds'!Y:Y,'pu holds'!M:M)</f>
        <v>0</v>
      </c>
      <c r="J2974" s="636" t="s">
        <v>793</v>
      </c>
      <c r="K2974">
        <v>10091</v>
      </c>
    </row>
    <row r="2975" spans="1:11">
      <c r="A2975">
        <v>70005</v>
      </c>
      <c r="B2975" s="46" t="str">
        <f t="shared" si="90"/>
        <v>BP.GR.00067-10091</v>
      </c>
      <c r="C2975">
        <f t="shared" si="89"/>
        <v>0</v>
      </c>
      <c r="D2975">
        <v>70005</v>
      </c>
      <c r="E2975">
        <f>_xlfn.XLOOKUP(J2975,'pu holds'!Y:Y,'pu holds'!D:D)</f>
        <v>208</v>
      </c>
      <c r="H2975">
        <f>_xlfn.XLOOKUP(J2975,'pu holds'!Y:Y,'pu holds'!M:M)</f>
        <v>0</v>
      </c>
      <c r="J2975" s="636" t="s">
        <v>795</v>
      </c>
      <c r="K2975">
        <v>10091</v>
      </c>
    </row>
    <row r="2976" spans="1:11">
      <c r="A2976">
        <v>70005</v>
      </c>
      <c r="B2976" s="46" t="str">
        <f t="shared" si="90"/>
        <v>BP.GR.00068-10091</v>
      </c>
      <c r="C2976">
        <f t="shared" si="89"/>
        <v>0</v>
      </c>
      <c r="D2976">
        <v>70005</v>
      </c>
      <c r="E2976">
        <f>_xlfn.XLOOKUP(J2976,'pu holds'!Y:Y,'pu holds'!D:D)</f>
        <v>100</v>
      </c>
      <c r="H2976">
        <f>_xlfn.XLOOKUP(J2976,'pu holds'!Y:Y,'pu holds'!M:M)</f>
        <v>0</v>
      </c>
      <c r="J2976" s="636" t="s">
        <v>833</v>
      </c>
      <c r="K2976">
        <v>10091</v>
      </c>
    </row>
    <row r="2977" spans="1:11">
      <c r="A2977">
        <v>70005</v>
      </c>
      <c r="B2977" s="46" t="str">
        <f t="shared" si="90"/>
        <v>BP.GR.00069-10091</v>
      </c>
      <c r="C2977">
        <f t="shared" si="89"/>
        <v>0</v>
      </c>
      <c r="D2977">
        <v>70005</v>
      </c>
      <c r="E2977">
        <f>_xlfn.XLOOKUP(J2977,'pu holds'!Y:Y,'pu holds'!D:D)</f>
        <v>112</v>
      </c>
      <c r="H2977">
        <f>_xlfn.XLOOKUP(J2977,'pu holds'!Y:Y,'pu holds'!M:M)</f>
        <v>0</v>
      </c>
      <c r="J2977" s="636" t="s">
        <v>831</v>
      </c>
      <c r="K2977">
        <v>10091</v>
      </c>
    </row>
    <row r="2978" spans="1:11">
      <c r="A2978">
        <v>70005</v>
      </c>
      <c r="B2978" s="46" t="str">
        <f t="shared" si="90"/>
        <v>BP.GR.00070-10091</v>
      </c>
      <c r="C2978">
        <f t="shared" si="89"/>
        <v>0</v>
      </c>
      <c r="D2978">
        <v>70005</v>
      </c>
      <c r="E2978">
        <f>_xlfn.XLOOKUP(J2978,'pu holds'!Y:Y,'pu holds'!D:D)</f>
        <v>185</v>
      </c>
      <c r="H2978">
        <f>_xlfn.XLOOKUP(J2978,'pu holds'!Y:Y,'pu holds'!M:M)</f>
        <v>0</v>
      </c>
      <c r="J2978" s="636" t="s">
        <v>829</v>
      </c>
      <c r="K2978">
        <v>10091</v>
      </c>
    </row>
    <row r="2979" spans="1:11">
      <c r="A2979">
        <v>70005</v>
      </c>
      <c r="B2979" s="46" t="str">
        <f t="shared" si="90"/>
        <v>BP.GR.00071-10091</v>
      </c>
      <c r="C2979">
        <f t="shared" si="89"/>
        <v>0</v>
      </c>
      <c r="D2979">
        <v>70005</v>
      </c>
      <c r="E2979">
        <f>_xlfn.XLOOKUP(J2979,'pu holds'!Y:Y,'pu holds'!D:D)</f>
        <v>130</v>
      </c>
      <c r="H2979">
        <f>_xlfn.XLOOKUP(J2979,'pu holds'!Y:Y,'pu holds'!M:M)</f>
        <v>0</v>
      </c>
      <c r="J2979" s="636" t="s">
        <v>827</v>
      </c>
      <c r="K2979">
        <v>10091</v>
      </c>
    </row>
    <row r="2980" spans="1:11">
      <c r="A2980">
        <v>70005</v>
      </c>
      <c r="B2980" s="46" t="str">
        <f t="shared" si="90"/>
        <v>BP.GR.00072-10091</v>
      </c>
      <c r="C2980">
        <f t="shared" si="89"/>
        <v>0</v>
      </c>
      <c r="D2980">
        <v>70005</v>
      </c>
      <c r="E2980">
        <f>_xlfn.XLOOKUP(J2980,'pu holds'!Y:Y,'pu holds'!D:D)</f>
        <v>141</v>
      </c>
      <c r="H2980">
        <f>_xlfn.XLOOKUP(J2980,'pu holds'!Y:Y,'pu holds'!M:M)</f>
        <v>0</v>
      </c>
      <c r="J2980" s="636" t="s">
        <v>825</v>
      </c>
      <c r="K2980">
        <v>10091</v>
      </c>
    </row>
    <row r="2981" spans="1:11">
      <c r="A2981">
        <v>70005</v>
      </c>
      <c r="B2981" s="46" t="str">
        <f t="shared" si="90"/>
        <v>BP.GR.00073-10091</v>
      </c>
      <c r="C2981">
        <f t="shared" si="89"/>
        <v>0</v>
      </c>
      <c r="D2981">
        <v>70005</v>
      </c>
      <c r="E2981">
        <f>_xlfn.XLOOKUP(J2981,'pu holds'!Y:Y,'pu holds'!D:D)</f>
        <v>297</v>
      </c>
      <c r="H2981">
        <f>_xlfn.XLOOKUP(J2981,'pu holds'!Y:Y,'pu holds'!M:M)</f>
        <v>0</v>
      </c>
      <c r="J2981" s="636" t="s">
        <v>771</v>
      </c>
      <c r="K2981">
        <v>10091</v>
      </c>
    </row>
    <row r="2982" spans="1:11">
      <c r="A2982">
        <v>70005</v>
      </c>
      <c r="B2982" s="46" t="str">
        <f t="shared" si="90"/>
        <v>BP.GR.00074-10091</v>
      </c>
      <c r="C2982">
        <f t="shared" si="89"/>
        <v>0</v>
      </c>
      <c r="D2982">
        <v>70005</v>
      </c>
      <c r="E2982">
        <f>_xlfn.XLOOKUP(J2982,'pu holds'!Y:Y,'pu holds'!D:D)</f>
        <v>295</v>
      </c>
      <c r="H2982">
        <f>_xlfn.XLOOKUP(J2982,'pu holds'!Y:Y,'pu holds'!M:M)</f>
        <v>0</v>
      </c>
      <c r="J2982" s="636" t="s">
        <v>773</v>
      </c>
      <c r="K2982">
        <v>10091</v>
      </c>
    </row>
    <row r="2983" spans="1:11">
      <c r="A2983">
        <v>70005</v>
      </c>
      <c r="B2983" s="46" t="str">
        <f t="shared" si="90"/>
        <v>BP.GR.00075-10091</v>
      </c>
      <c r="C2983">
        <f t="shared" si="89"/>
        <v>0</v>
      </c>
      <c r="D2983">
        <v>70005</v>
      </c>
      <c r="E2983">
        <f>_xlfn.XLOOKUP(J2983,'pu holds'!Y:Y,'pu holds'!D:D)</f>
        <v>181</v>
      </c>
      <c r="H2983">
        <f>_xlfn.XLOOKUP(J2983,'pu holds'!Y:Y,'pu holds'!M:M)</f>
        <v>0</v>
      </c>
      <c r="J2983" s="636" t="s">
        <v>799</v>
      </c>
      <c r="K2983">
        <v>10091</v>
      </c>
    </row>
    <row r="2984" spans="1:11">
      <c r="A2984">
        <v>70005</v>
      </c>
      <c r="B2984" s="46" t="str">
        <f t="shared" si="90"/>
        <v>BP.GR.00076-10091</v>
      </c>
      <c r="C2984">
        <f t="shared" si="89"/>
        <v>0</v>
      </c>
      <c r="D2984">
        <v>70005</v>
      </c>
      <c r="E2984">
        <f>_xlfn.XLOOKUP(J2984,'pu holds'!Y:Y,'pu holds'!D:D)</f>
        <v>181</v>
      </c>
      <c r="H2984">
        <f>_xlfn.XLOOKUP(J2984,'pu holds'!Y:Y,'pu holds'!M:M)</f>
        <v>0</v>
      </c>
      <c r="J2984" s="636" t="s">
        <v>801</v>
      </c>
      <c r="K2984">
        <v>10091</v>
      </c>
    </row>
    <row r="2985" spans="1:11">
      <c r="A2985">
        <v>70005</v>
      </c>
      <c r="B2985" s="46" t="str">
        <f t="shared" si="90"/>
        <v>BP.GR.00077-10091</v>
      </c>
      <c r="C2985">
        <f t="shared" si="89"/>
        <v>0</v>
      </c>
      <c r="D2985">
        <v>70005</v>
      </c>
      <c r="E2985">
        <f>_xlfn.XLOOKUP(J2985,'pu holds'!Y:Y,'pu holds'!D:D)</f>
        <v>205</v>
      </c>
      <c r="H2985">
        <f>_xlfn.XLOOKUP(J2985,'pu holds'!Y:Y,'pu holds'!M:M)</f>
        <v>0</v>
      </c>
      <c r="J2985" s="636" t="s">
        <v>797</v>
      </c>
      <c r="K2985">
        <v>10091</v>
      </c>
    </row>
    <row r="2986" spans="1:11">
      <c r="A2986">
        <v>70005</v>
      </c>
      <c r="B2986" s="46" t="str">
        <f t="shared" si="90"/>
        <v>BP.GR.00078-10091</v>
      </c>
      <c r="C2986">
        <f t="shared" si="89"/>
        <v>0</v>
      </c>
      <c r="D2986">
        <v>70005</v>
      </c>
      <c r="E2986">
        <f>_xlfn.XLOOKUP(J2986,'pu holds'!Y:Y,'pu holds'!D:D)</f>
        <v>199</v>
      </c>
      <c r="H2986">
        <f>_xlfn.XLOOKUP(J2986,'pu holds'!Y:Y,'pu holds'!M:M)</f>
        <v>0</v>
      </c>
      <c r="J2986" s="636" t="s">
        <v>803</v>
      </c>
      <c r="K2986">
        <v>10091</v>
      </c>
    </row>
    <row r="2987" spans="1:11">
      <c r="A2987">
        <v>70005</v>
      </c>
      <c r="B2987" s="46" t="str">
        <f t="shared" si="90"/>
        <v>BP.GR.00079-10091</v>
      </c>
      <c r="C2987">
        <f t="shared" si="89"/>
        <v>0</v>
      </c>
      <c r="D2987">
        <v>70005</v>
      </c>
      <c r="E2987">
        <f>_xlfn.XLOOKUP(J2987,'pu holds'!Y:Y,'pu holds'!D:D)</f>
        <v>130</v>
      </c>
      <c r="H2987">
        <f>_xlfn.XLOOKUP(J2987,'pu holds'!Y:Y,'pu holds'!M:M)</f>
        <v>0</v>
      </c>
      <c r="J2987" s="636" t="s">
        <v>821</v>
      </c>
      <c r="K2987">
        <v>10091</v>
      </c>
    </row>
    <row r="2988" spans="1:11">
      <c r="A2988">
        <v>70005</v>
      </c>
      <c r="B2988" s="46" t="str">
        <f t="shared" si="90"/>
        <v>BP.GR.00080-10091</v>
      </c>
      <c r="C2988">
        <f t="shared" si="89"/>
        <v>0</v>
      </c>
      <c r="D2988">
        <v>70005</v>
      </c>
      <c r="E2988">
        <f>_xlfn.XLOOKUP(J2988,'pu holds'!Y:Y,'pu holds'!D:D)</f>
        <v>185</v>
      </c>
      <c r="H2988">
        <f>_xlfn.XLOOKUP(J2988,'pu holds'!Y:Y,'pu holds'!M:M)</f>
        <v>0</v>
      </c>
      <c r="J2988" s="636" t="s">
        <v>823</v>
      </c>
      <c r="K2988">
        <v>10091</v>
      </c>
    </row>
    <row r="2989" spans="1:11">
      <c r="A2989">
        <v>70005</v>
      </c>
      <c r="B2989" s="46" t="str">
        <f t="shared" si="90"/>
        <v>BP.GR.00081-10091</v>
      </c>
      <c r="C2989">
        <f t="shared" si="89"/>
        <v>0</v>
      </c>
      <c r="D2989">
        <v>70005</v>
      </c>
      <c r="E2989">
        <f>_xlfn.XLOOKUP(J2989,'pu holds'!Y:Y,'pu holds'!D:D)</f>
        <v>141</v>
      </c>
      <c r="H2989">
        <f>_xlfn.XLOOKUP(J2989,'pu holds'!Y:Y,'pu holds'!M:M)</f>
        <v>0</v>
      </c>
      <c r="J2989" s="636" t="s">
        <v>819</v>
      </c>
      <c r="K2989">
        <v>10091</v>
      </c>
    </row>
    <row r="2990" spans="1:11">
      <c r="A2990">
        <v>70005</v>
      </c>
      <c r="B2990" s="46" t="str">
        <f t="shared" si="87"/>
        <v>BP.GR.00033-10093</v>
      </c>
      <c r="C2990">
        <f t="shared" si="89"/>
        <v>0</v>
      </c>
      <c r="D2990">
        <v>70005</v>
      </c>
      <c r="E2990">
        <f>_xlfn.XLOOKUP(J2990,'pu holds'!Y:Y,'pu holds'!D:D)</f>
        <v>149</v>
      </c>
      <c r="H2990">
        <f>_xlfn.XLOOKUP(J2990,'pu holds'!Y:Y,'pu holds'!N:N)</f>
        <v>0</v>
      </c>
      <c r="J2990" s="636" t="s">
        <v>805</v>
      </c>
      <c r="K2990">
        <v>10093</v>
      </c>
    </row>
    <row r="2991" spans="1:11">
      <c r="A2991">
        <v>70005</v>
      </c>
      <c r="B2991" s="46" t="str">
        <f t="shared" si="87"/>
        <v>BP.GR.00032-10093</v>
      </c>
      <c r="C2991">
        <f t="shared" si="89"/>
        <v>0</v>
      </c>
      <c r="D2991">
        <v>70005</v>
      </c>
      <c r="E2991">
        <f>_xlfn.XLOOKUP(J2991,'pu holds'!Y:Y,'pu holds'!D:D)</f>
        <v>126</v>
      </c>
      <c r="H2991">
        <f>_xlfn.XLOOKUP(J2991,'pu holds'!Y:Y,'pu holds'!N:N)</f>
        <v>0</v>
      </c>
      <c r="J2991" s="636" t="s">
        <v>807</v>
      </c>
      <c r="K2991">
        <v>10093</v>
      </c>
    </row>
    <row r="2992" spans="1:11">
      <c r="A2992">
        <v>70005</v>
      </c>
      <c r="B2992" s="46" t="str">
        <f t="shared" si="87"/>
        <v>BP.GR.00031-10093</v>
      </c>
      <c r="C2992">
        <f t="shared" si="89"/>
        <v>0</v>
      </c>
      <c r="D2992">
        <v>70005</v>
      </c>
      <c r="E2992">
        <f>_xlfn.XLOOKUP(J2992,'pu holds'!Y:Y,'pu holds'!D:D)</f>
        <v>148</v>
      </c>
      <c r="H2992">
        <f>_xlfn.XLOOKUP(J2992,'pu holds'!Y:Y,'pu holds'!N:N)</f>
        <v>0</v>
      </c>
      <c r="J2992" s="636" t="s">
        <v>809</v>
      </c>
      <c r="K2992">
        <v>10093</v>
      </c>
    </row>
    <row r="2993" spans="1:11">
      <c r="A2993">
        <v>70005</v>
      </c>
      <c r="B2993" s="46" t="str">
        <f t="shared" si="87"/>
        <v>BP.GR.00035-10093</v>
      </c>
      <c r="C2993">
        <f t="shared" si="89"/>
        <v>0</v>
      </c>
      <c r="D2993">
        <v>70005</v>
      </c>
      <c r="E2993">
        <f>_xlfn.XLOOKUP(J2993,'pu holds'!Y:Y,'pu holds'!D:D)</f>
        <v>208</v>
      </c>
      <c r="H2993">
        <f>_xlfn.XLOOKUP(J2993,'pu holds'!Y:Y,'pu holds'!N:N)</f>
        <v>0</v>
      </c>
      <c r="J2993" s="636" t="s">
        <v>813</v>
      </c>
      <c r="K2993">
        <v>10093</v>
      </c>
    </row>
    <row r="2994" spans="1:11">
      <c r="A2994">
        <v>70005</v>
      </c>
      <c r="B2994" s="46" t="str">
        <f t="shared" si="87"/>
        <v>BP.GR.00034-10093</v>
      </c>
      <c r="C2994">
        <f t="shared" si="89"/>
        <v>0</v>
      </c>
      <c r="D2994">
        <v>70005</v>
      </c>
      <c r="E2994">
        <f>_xlfn.XLOOKUP(J2994,'pu holds'!Y:Y,'pu holds'!D:D)</f>
        <v>127</v>
      </c>
      <c r="H2994">
        <f>_xlfn.XLOOKUP(J2994,'pu holds'!Y:Y,'pu holds'!N:N)</f>
        <v>0</v>
      </c>
      <c r="J2994" s="636" t="s">
        <v>815</v>
      </c>
      <c r="K2994">
        <v>10093</v>
      </c>
    </row>
    <row r="2995" spans="1:11">
      <c r="A2995">
        <v>70005</v>
      </c>
      <c r="B2995" s="46" t="str">
        <f t="shared" si="87"/>
        <v>BP.GR.00020-10093</v>
      </c>
      <c r="C2995">
        <f t="shared" si="89"/>
        <v>0</v>
      </c>
      <c r="D2995">
        <v>70005</v>
      </c>
      <c r="E2995">
        <f>_xlfn.XLOOKUP(J2995,'pu holds'!Y:Y,'pu holds'!D:D)</f>
        <v>248</v>
      </c>
      <c r="H2995">
        <f>_xlfn.XLOOKUP(J2995,'pu holds'!Y:Y,'pu holds'!N:N)</f>
        <v>0</v>
      </c>
      <c r="J2995" s="636" t="s">
        <v>835</v>
      </c>
      <c r="K2995">
        <v>10093</v>
      </c>
    </row>
    <row r="2996" spans="1:11">
      <c r="A2996">
        <v>70005</v>
      </c>
      <c r="B2996" s="46" t="str">
        <f t="shared" si="87"/>
        <v>BP.GR.00025-10093</v>
      </c>
      <c r="C2996">
        <f t="shared" si="89"/>
        <v>0</v>
      </c>
      <c r="D2996">
        <v>70005</v>
      </c>
      <c r="E2996">
        <f>_xlfn.XLOOKUP(J2996,'pu holds'!Y:Y,'pu holds'!D:D)</f>
        <v>143</v>
      </c>
      <c r="H2996">
        <f>_xlfn.XLOOKUP(J2996,'pu holds'!Y:Y,'pu holds'!N:N)</f>
        <v>0</v>
      </c>
      <c r="J2996" s="636" t="s">
        <v>839</v>
      </c>
      <c r="K2996">
        <v>10093</v>
      </c>
    </row>
    <row r="2997" spans="1:11">
      <c r="A2997">
        <v>70005</v>
      </c>
      <c r="B2997" s="46" t="str">
        <f t="shared" si="87"/>
        <v>BP.GR.00023-10093</v>
      </c>
      <c r="C2997">
        <f t="shared" si="89"/>
        <v>0</v>
      </c>
      <c r="D2997">
        <v>70005</v>
      </c>
      <c r="E2997">
        <f>_xlfn.XLOOKUP(J2997,'pu holds'!Y:Y,'pu holds'!D:D)</f>
        <v>166</v>
      </c>
      <c r="H2997">
        <f>_xlfn.XLOOKUP(J2997,'pu holds'!Y:Y,'pu holds'!N:N)</f>
        <v>0</v>
      </c>
      <c r="J2997" s="636" t="s">
        <v>841</v>
      </c>
      <c r="K2997">
        <v>10093</v>
      </c>
    </row>
    <row r="2998" spans="1:11">
      <c r="A2998">
        <v>70005</v>
      </c>
      <c r="B2998" s="46" t="str">
        <f t="shared" si="87"/>
        <v>BP.GR.00026-10093</v>
      </c>
      <c r="C2998">
        <f t="shared" si="89"/>
        <v>0</v>
      </c>
      <c r="D2998">
        <v>70005</v>
      </c>
      <c r="E2998">
        <f>_xlfn.XLOOKUP(J2998,'pu holds'!Y:Y,'pu holds'!D:D)</f>
        <v>270</v>
      </c>
      <c r="H2998">
        <f>_xlfn.XLOOKUP(J2998,'pu holds'!Y:Y,'pu holds'!N:N)</f>
        <v>0</v>
      </c>
      <c r="J2998" s="636" t="s">
        <v>843</v>
      </c>
      <c r="K2998">
        <v>10093</v>
      </c>
    </row>
    <row r="2999" spans="1:11">
      <c r="A2999">
        <v>70005</v>
      </c>
      <c r="B2999" s="46" t="str">
        <f t="shared" si="87"/>
        <v>BP.GR.00024-10093</v>
      </c>
      <c r="C2999">
        <f t="shared" si="89"/>
        <v>0</v>
      </c>
      <c r="D2999">
        <v>70005</v>
      </c>
      <c r="E2999">
        <f>_xlfn.XLOOKUP(J2999,'pu holds'!Y:Y,'pu holds'!D:D)</f>
        <v>166</v>
      </c>
      <c r="H2999">
        <f>_xlfn.XLOOKUP(J2999,'pu holds'!Y:Y,'pu holds'!N:N)</f>
        <v>0</v>
      </c>
      <c r="J2999" s="636" t="s">
        <v>851</v>
      </c>
      <c r="K2999">
        <v>10093</v>
      </c>
    </row>
    <row r="3000" spans="1:11">
      <c r="A3000">
        <v>70005</v>
      </c>
      <c r="B3000" s="46" t="str">
        <f t="shared" si="87"/>
        <v>BP.GR.00028-10093</v>
      </c>
      <c r="C3000">
        <f t="shared" si="89"/>
        <v>0</v>
      </c>
      <c r="D3000">
        <v>70005</v>
      </c>
      <c r="E3000">
        <f>_xlfn.XLOOKUP(J3000,'pu holds'!Y:Y,'pu holds'!D:D)</f>
        <v>244</v>
      </c>
      <c r="H3000">
        <f>_xlfn.XLOOKUP(J3000,'pu holds'!Y:Y,'pu holds'!N:N)</f>
        <v>0</v>
      </c>
      <c r="J3000" s="636" t="s">
        <v>853</v>
      </c>
      <c r="K3000">
        <v>10093</v>
      </c>
    </row>
    <row r="3001" spans="1:11">
      <c r="A3001">
        <v>70005</v>
      </c>
      <c r="B3001" s="46" t="str">
        <f t="shared" ref="B3001:B3064" si="91">J3001&amp;"-"&amp;K3001</f>
        <v>BP.GR.00027-10093</v>
      </c>
      <c r="C3001">
        <f t="shared" si="89"/>
        <v>0</v>
      </c>
      <c r="D3001">
        <v>70005</v>
      </c>
      <c r="E3001">
        <f>_xlfn.XLOOKUP(J3001,'pu holds'!Y:Y,'pu holds'!D:D)</f>
        <v>166</v>
      </c>
      <c r="H3001">
        <f>_xlfn.XLOOKUP(J3001,'pu holds'!Y:Y,'pu holds'!N:N)</f>
        <v>0</v>
      </c>
      <c r="J3001" s="636" t="s">
        <v>855</v>
      </c>
      <c r="K3001">
        <v>10093</v>
      </c>
    </row>
    <row r="3002" spans="1:11">
      <c r="A3002">
        <v>70005</v>
      </c>
      <c r="B3002" s="46" t="str">
        <f t="shared" si="91"/>
        <v>BP.GR.00029-10093</v>
      </c>
      <c r="C3002">
        <f t="shared" si="89"/>
        <v>0</v>
      </c>
      <c r="D3002">
        <v>70005</v>
      </c>
      <c r="E3002">
        <f>_xlfn.XLOOKUP(J3002,'pu holds'!Y:Y,'pu holds'!D:D)</f>
        <v>97</v>
      </c>
      <c r="H3002">
        <f>_xlfn.XLOOKUP(J3002,'pu holds'!Y:Y,'pu holds'!N:N)</f>
        <v>0</v>
      </c>
      <c r="J3002" s="636" t="s">
        <v>857</v>
      </c>
      <c r="K3002">
        <v>10093</v>
      </c>
    </row>
    <row r="3003" spans="1:11">
      <c r="A3003">
        <v>70005</v>
      </c>
      <c r="B3003" s="46" t="str">
        <f t="shared" si="91"/>
        <v>BP.GR.00021-10093</v>
      </c>
      <c r="C3003">
        <f t="shared" si="89"/>
        <v>0</v>
      </c>
      <c r="D3003">
        <v>70005</v>
      </c>
      <c r="E3003">
        <f>_xlfn.XLOOKUP(J3003,'pu holds'!Y:Y,'pu holds'!D:D)</f>
        <v>161</v>
      </c>
      <c r="H3003">
        <f>_xlfn.XLOOKUP(J3003,'pu holds'!Y:Y,'pu holds'!N:N)</f>
        <v>0</v>
      </c>
      <c r="J3003" s="636" t="s">
        <v>865</v>
      </c>
      <c r="K3003">
        <v>10093</v>
      </c>
    </row>
    <row r="3004" spans="1:11">
      <c r="A3004">
        <v>70005</v>
      </c>
      <c r="B3004" s="46" t="str">
        <f t="shared" si="91"/>
        <v>BP.GR.00022-10093</v>
      </c>
      <c r="C3004">
        <f t="shared" si="89"/>
        <v>0</v>
      </c>
      <c r="D3004">
        <v>70005</v>
      </c>
      <c r="E3004">
        <f>_xlfn.XLOOKUP(J3004,'pu holds'!Y:Y,'pu holds'!D:D)</f>
        <v>206</v>
      </c>
      <c r="H3004">
        <f>_xlfn.XLOOKUP(J3004,'pu holds'!Y:Y,'pu holds'!N:N)</f>
        <v>0</v>
      </c>
      <c r="J3004" s="636" t="s">
        <v>867</v>
      </c>
      <c r="K3004">
        <v>10093</v>
      </c>
    </row>
    <row r="3005" spans="1:11">
      <c r="A3005">
        <v>70005</v>
      </c>
      <c r="B3005" s="46" t="str">
        <f t="shared" si="91"/>
        <v>BP.GR.00030-10093</v>
      </c>
      <c r="C3005">
        <f t="shared" si="89"/>
        <v>0</v>
      </c>
      <c r="D3005">
        <v>70005</v>
      </c>
      <c r="E3005">
        <f>_xlfn.XLOOKUP(J3005,'pu holds'!Y:Y,'pu holds'!D:D)</f>
        <v>86</v>
      </c>
      <c r="H3005">
        <f>_xlfn.XLOOKUP(J3005,'pu holds'!Y:Y,'pu holds'!N:N)</f>
        <v>0</v>
      </c>
      <c r="J3005" s="636" t="s">
        <v>869</v>
      </c>
      <c r="K3005">
        <v>10093</v>
      </c>
    </row>
    <row r="3006" spans="1:11">
      <c r="A3006">
        <v>70005</v>
      </c>
      <c r="B3006" s="46" t="str">
        <f t="shared" si="91"/>
        <v>BP.GR.00017-10093</v>
      </c>
      <c r="C3006">
        <f t="shared" si="89"/>
        <v>0</v>
      </c>
      <c r="D3006">
        <v>70005</v>
      </c>
      <c r="E3006">
        <f>_xlfn.XLOOKUP(J3006,'pu holds'!Y:Y,'pu holds'!D:D)</f>
        <v>381</v>
      </c>
      <c r="H3006">
        <f>_xlfn.XLOOKUP(J3006,'pu holds'!Y:Y,'pu holds'!N:N)</f>
        <v>0</v>
      </c>
      <c r="J3006" s="636" t="s">
        <v>872</v>
      </c>
      <c r="K3006">
        <v>10093</v>
      </c>
    </row>
    <row r="3007" spans="1:11">
      <c r="A3007">
        <v>70005</v>
      </c>
      <c r="B3007" s="46" t="str">
        <f t="shared" si="91"/>
        <v>BP.GR.00018-10093</v>
      </c>
      <c r="C3007">
        <f t="shared" si="89"/>
        <v>0</v>
      </c>
      <c r="D3007">
        <v>70005</v>
      </c>
      <c r="E3007">
        <f>_xlfn.XLOOKUP(J3007,'pu holds'!Y:Y,'pu holds'!D:D)</f>
        <v>435</v>
      </c>
      <c r="H3007">
        <f>_xlfn.XLOOKUP(J3007,'pu holds'!Y:Y,'pu holds'!N:N)</f>
        <v>0</v>
      </c>
      <c r="J3007" s="636" t="s">
        <v>874</v>
      </c>
      <c r="K3007">
        <v>10093</v>
      </c>
    </row>
    <row r="3008" spans="1:11">
      <c r="A3008">
        <v>70005</v>
      </c>
      <c r="B3008" s="46" t="str">
        <f t="shared" si="91"/>
        <v>BP.GR.00014-10093</v>
      </c>
      <c r="C3008">
        <f t="shared" si="89"/>
        <v>0</v>
      </c>
      <c r="D3008">
        <v>70005</v>
      </c>
      <c r="E3008">
        <f>_xlfn.XLOOKUP(J3008,'pu holds'!Y:Y,'pu holds'!D:D)</f>
        <v>255</v>
      </c>
      <c r="H3008">
        <f>_xlfn.XLOOKUP(J3008,'pu holds'!Y:Y,'pu holds'!N:N)</f>
        <v>0</v>
      </c>
      <c r="J3008" s="636" t="s">
        <v>876</v>
      </c>
      <c r="K3008">
        <v>10093</v>
      </c>
    </row>
    <row r="3009" spans="1:11">
      <c r="A3009">
        <v>70005</v>
      </c>
      <c r="B3009" s="46" t="str">
        <f t="shared" si="91"/>
        <v>BP.GR.00001-10093</v>
      </c>
      <c r="C3009">
        <f t="shared" si="89"/>
        <v>0</v>
      </c>
      <c r="D3009">
        <v>70005</v>
      </c>
      <c r="E3009">
        <f>_xlfn.XLOOKUP(J3009,'pu holds'!Y:Y,'pu holds'!D:D)</f>
        <v>571</v>
      </c>
      <c r="H3009">
        <f>_xlfn.XLOOKUP(J3009,'pu holds'!Y:Y,'pu holds'!N:N)</f>
        <v>0</v>
      </c>
      <c r="J3009" s="636" t="s">
        <v>878</v>
      </c>
      <c r="K3009">
        <v>10093</v>
      </c>
    </row>
    <row r="3010" spans="1:11">
      <c r="A3010">
        <v>70005</v>
      </c>
      <c r="B3010" s="46" t="str">
        <f t="shared" si="91"/>
        <v>BP.GR.00002-10093</v>
      </c>
      <c r="C3010">
        <f t="shared" ref="C3010:C3073" si="92">SUM(G3010:H3010)</f>
        <v>0</v>
      </c>
      <c r="D3010">
        <v>70005</v>
      </c>
      <c r="E3010">
        <f>_xlfn.XLOOKUP(J3010,'pu holds'!Y:Y,'pu holds'!D:D)</f>
        <v>328</v>
      </c>
      <c r="H3010">
        <f>_xlfn.XLOOKUP(J3010,'pu holds'!Y:Y,'pu holds'!N:N)</f>
        <v>0</v>
      </c>
      <c r="J3010" s="636" t="s">
        <v>880</v>
      </c>
      <c r="K3010">
        <v>10093</v>
      </c>
    </row>
    <row r="3011" spans="1:11">
      <c r="A3011">
        <v>70005</v>
      </c>
      <c r="B3011" s="46" t="str">
        <f t="shared" si="91"/>
        <v>BP.GR.00003-10093</v>
      </c>
      <c r="C3011">
        <f t="shared" si="92"/>
        <v>0</v>
      </c>
      <c r="D3011">
        <v>70005</v>
      </c>
      <c r="E3011">
        <f>_xlfn.XLOOKUP(J3011,'pu holds'!Y:Y,'pu holds'!D:D)</f>
        <v>561</v>
      </c>
      <c r="H3011">
        <f>_xlfn.XLOOKUP(J3011,'pu holds'!Y:Y,'pu holds'!N:N)</f>
        <v>0</v>
      </c>
      <c r="J3011" s="636" t="s">
        <v>882</v>
      </c>
      <c r="K3011">
        <v>10093</v>
      </c>
    </row>
    <row r="3012" spans="1:11">
      <c r="A3012">
        <v>70005</v>
      </c>
      <c r="B3012" s="46" t="str">
        <f t="shared" si="91"/>
        <v>BP.GR.00004-10093</v>
      </c>
      <c r="C3012">
        <f t="shared" si="92"/>
        <v>0</v>
      </c>
      <c r="D3012">
        <v>70005</v>
      </c>
      <c r="E3012">
        <f>_xlfn.XLOOKUP(J3012,'pu holds'!Y:Y,'pu holds'!D:D)</f>
        <v>504</v>
      </c>
      <c r="H3012">
        <f>_xlfn.XLOOKUP(J3012,'pu holds'!Y:Y,'pu holds'!N:N)</f>
        <v>0</v>
      </c>
      <c r="J3012" s="636" t="s">
        <v>884</v>
      </c>
      <c r="K3012">
        <v>10093</v>
      </c>
    </row>
    <row r="3013" spans="1:11">
      <c r="A3013">
        <v>70005</v>
      </c>
      <c r="B3013" s="46" t="str">
        <f t="shared" si="91"/>
        <v>BP.GR.00013-10093</v>
      </c>
      <c r="C3013">
        <f t="shared" si="92"/>
        <v>0</v>
      </c>
      <c r="D3013">
        <v>70005</v>
      </c>
      <c r="E3013">
        <f>_xlfn.XLOOKUP(J3013,'pu holds'!Y:Y,'pu holds'!D:D)</f>
        <v>404</v>
      </c>
      <c r="H3013">
        <f>_xlfn.XLOOKUP(J3013,'pu holds'!Y:Y,'pu holds'!N:N)</f>
        <v>0</v>
      </c>
      <c r="J3013" s="636" t="s">
        <v>886</v>
      </c>
      <c r="K3013">
        <v>10093</v>
      </c>
    </row>
    <row r="3014" spans="1:11">
      <c r="A3014">
        <v>70005</v>
      </c>
      <c r="B3014" s="46" t="str">
        <f t="shared" si="91"/>
        <v>BP.GR.00010-10093</v>
      </c>
      <c r="C3014">
        <f t="shared" si="92"/>
        <v>0</v>
      </c>
      <c r="D3014">
        <v>70005</v>
      </c>
      <c r="E3014">
        <f>_xlfn.XLOOKUP(J3014,'pu holds'!Y:Y,'pu holds'!D:D)</f>
        <v>198</v>
      </c>
      <c r="H3014">
        <f>_xlfn.XLOOKUP(J3014,'pu holds'!Y:Y,'pu holds'!N:N)</f>
        <v>0</v>
      </c>
      <c r="J3014" s="636" t="s">
        <v>888</v>
      </c>
      <c r="K3014">
        <v>10093</v>
      </c>
    </row>
    <row r="3015" spans="1:11">
      <c r="A3015">
        <v>70005</v>
      </c>
      <c r="B3015" s="46" t="str">
        <f t="shared" si="91"/>
        <v>BP.GR.00015-10093</v>
      </c>
      <c r="C3015">
        <f t="shared" si="92"/>
        <v>0</v>
      </c>
      <c r="D3015">
        <v>70005</v>
      </c>
      <c r="E3015">
        <f>_xlfn.XLOOKUP(J3015,'pu holds'!Y:Y,'pu holds'!D:D)</f>
        <v>259</v>
      </c>
      <c r="H3015">
        <f>_xlfn.XLOOKUP(J3015,'pu holds'!Y:Y,'pu holds'!N:N)</f>
        <v>0</v>
      </c>
      <c r="J3015" s="636" t="s">
        <v>890</v>
      </c>
      <c r="K3015">
        <v>10093</v>
      </c>
    </row>
    <row r="3016" spans="1:11">
      <c r="A3016">
        <v>70005</v>
      </c>
      <c r="B3016" s="46" t="str">
        <f t="shared" si="91"/>
        <v>BP.GR.00005-10093</v>
      </c>
      <c r="C3016">
        <f t="shared" si="92"/>
        <v>0</v>
      </c>
      <c r="D3016">
        <v>70005</v>
      </c>
      <c r="E3016">
        <f>_xlfn.XLOOKUP(J3016,'pu holds'!Y:Y,'pu holds'!D:D)</f>
        <v>238</v>
      </c>
      <c r="H3016">
        <f>_xlfn.XLOOKUP(J3016,'pu holds'!Y:Y,'pu holds'!N:N)</f>
        <v>0</v>
      </c>
      <c r="J3016" s="636" t="s">
        <v>892</v>
      </c>
      <c r="K3016">
        <v>10093</v>
      </c>
    </row>
    <row r="3017" spans="1:11">
      <c r="A3017">
        <v>70005</v>
      </c>
      <c r="B3017" s="46" t="str">
        <f t="shared" si="91"/>
        <v>BP.GR.00011-10093</v>
      </c>
      <c r="C3017">
        <f t="shared" si="92"/>
        <v>0</v>
      </c>
      <c r="D3017">
        <v>70005</v>
      </c>
      <c r="E3017">
        <f>_xlfn.XLOOKUP(J3017,'pu holds'!Y:Y,'pu holds'!D:D)</f>
        <v>155</v>
      </c>
      <c r="H3017">
        <f>_xlfn.XLOOKUP(J3017,'pu holds'!Y:Y,'pu holds'!N:N)</f>
        <v>0</v>
      </c>
      <c r="J3017" s="636" t="s">
        <v>894</v>
      </c>
      <c r="K3017">
        <v>10093</v>
      </c>
    </row>
    <row r="3018" spans="1:11">
      <c r="A3018">
        <v>70005</v>
      </c>
      <c r="B3018" s="46" t="str">
        <f t="shared" si="91"/>
        <v>BP.GR.00009-10093</v>
      </c>
      <c r="C3018">
        <f t="shared" si="92"/>
        <v>0</v>
      </c>
      <c r="D3018">
        <v>70005</v>
      </c>
      <c r="E3018">
        <f>_xlfn.XLOOKUP(J3018,'pu holds'!Y:Y,'pu holds'!D:D)</f>
        <v>111</v>
      </c>
      <c r="H3018">
        <f>_xlfn.XLOOKUP(J3018,'pu holds'!Y:Y,'pu holds'!N:N)</f>
        <v>0</v>
      </c>
      <c r="J3018" s="636" t="s">
        <v>896</v>
      </c>
      <c r="K3018">
        <v>10093</v>
      </c>
    </row>
    <row r="3019" spans="1:11">
      <c r="A3019">
        <v>70005</v>
      </c>
      <c r="B3019" s="46" t="str">
        <f t="shared" si="91"/>
        <v>BP.GR.00016-10093</v>
      </c>
      <c r="C3019">
        <f t="shared" si="92"/>
        <v>0</v>
      </c>
      <c r="D3019">
        <v>70005</v>
      </c>
      <c r="E3019">
        <f>_xlfn.XLOOKUP(J3019,'pu holds'!Y:Y,'pu holds'!D:D)</f>
        <v>124</v>
      </c>
      <c r="H3019">
        <f>_xlfn.XLOOKUP(J3019,'pu holds'!Y:Y,'pu holds'!N:N)</f>
        <v>0</v>
      </c>
      <c r="J3019" s="636" t="s">
        <v>898</v>
      </c>
      <c r="K3019">
        <v>10093</v>
      </c>
    </row>
    <row r="3020" spans="1:11">
      <c r="A3020">
        <v>70005</v>
      </c>
      <c r="B3020" s="46" t="str">
        <f t="shared" si="91"/>
        <v>BP.GR.00012-10093</v>
      </c>
      <c r="C3020">
        <f t="shared" si="92"/>
        <v>0</v>
      </c>
      <c r="D3020">
        <v>70005</v>
      </c>
      <c r="E3020">
        <f>_xlfn.XLOOKUP(J3020,'pu holds'!Y:Y,'pu holds'!D:D)</f>
        <v>146</v>
      </c>
      <c r="H3020">
        <f>_xlfn.XLOOKUP(J3020,'pu holds'!Y:Y,'pu holds'!N:N)</f>
        <v>0</v>
      </c>
      <c r="J3020" s="636" t="s">
        <v>900</v>
      </c>
      <c r="K3020">
        <v>10093</v>
      </c>
    </row>
    <row r="3021" spans="1:11">
      <c r="A3021">
        <v>70005</v>
      </c>
      <c r="B3021" s="46" t="str">
        <f t="shared" si="91"/>
        <v>BP.GR.00019-10093</v>
      </c>
      <c r="C3021">
        <f t="shared" si="92"/>
        <v>0</v>
      </c>
      <c r="D3021">
        <v>70005</v>
      </c>
      <c r="E3021">
        <f>_xlfn.XLOOKUP(J3021,'pu holds'!Y:Y,'pu holds'!D:D)</f>
        <v>199</v>
      </c>
      <c r="H3021">
        <f>_xlfn.XLOOKUP(J3021,'pu holds'!Y:Y,'pu holds'!N:N)</f>
        <v>0</v>
      </c>
      <c r="J3021" s="636" t="s">
        <v>902</v>
      </c>
      <c r="K3021">
        <v>10093</v>
      </c>
    </row>
    <row r="3022" spans="1:11">
      <c r="A3022">
        <v>70005</v>
      </c>
      <c r="B3022" s="46" t="str">
        <f t="shared" si="91"/>
        <v>BP.GR.00006-10093</v>
      </c>
      <c r="C3022">
        <f t="shared" si="92"/>
        <v>0</v>
      </c>
      <c r="D3022">
        <v>70005</v>
      </c>
      <c r="E3022">
        <f>_xlfn.XLOOKUP(J3022,'pu holds'!Y:Y,'pu holds'!D:D)</f>
        <v>159</v>
      </c>
      <c r="H3022">
        <f>_xlfn.XLOOKUP(J3022,'pu holds'!Y:Y,'pu holds'!N:N)</f>
        <v>0</v>
      </c>
      <c r="J3022" s="636" t="s">
        <v>904</v>
      </c>
      <c r="K3022">
        <v>10093</v>
      </c>
    </row>
    <row r="3023" spans="1:11">
      <c r="A3023">
        <v>70005</v>
      </c>
      <c r="B3023" s="46" t="str">
        <f t="shared" si="91"/>
        <v>BP.GR.00007-10093</v>
      </c>
      <c r="C3023">
        <f t="shared" si="92"/>
        <v>0</v>
      </c>
      <c r="D3023">
        <v>70005</v>
      </c>
      <c r="E3023">
        <f>_xlfn.XLOOKUP(J3023,'pu holds'!Y:Y,'pu holds'!D:D)</f>
        <v>179</v>
      </c>
      <c r="H3023">
        <f>_xlfn.XLOOKUP(J3023,'pu holds'!Y:Y,'pu holds'!N:N)</f>
        <v>0</v>
      </c>
      <c r="J3023" s="636" t="s">
        <v>906</v>
      </c>
      <c r="K3023">
        <v>10093</v>
      </c>
    </row>
    <row r="3024" spans="1:11">
      <c r="A3024">
        <v>70005</v>
      </c>
      <c r="B3024" s="46" t="str">
        <f t="shared" si="91"/>
        <v>BP.GR.00008-10093</v>
      </c>
      <c r="C3024">
        <f t="shared" si="92"/>
        <v>0</v>
      </c>
      <c r="D3024">
        <v>70005</v>
      </c>
      <c r="E3024">
        <f>_xlfn.XLOOKUP(J3024,'pu holds'!Y:Y,'pu holds'!D:D)</f>
        <v>169</v>
      </c>
      <c r="H3024">
        <f>_xlfn.XLOOKUP(J3024,'pu holds'!Y:Y,'pu holds'!N:N)</f>
        <v>0</v>
      </c>
      <c r="J3024" s="636" t="s">
        <v>908</v>
      </c>
      <c r="K3024">
        <v>10093</v>
      </c>
    </row>
    <row r="3025" spans="1:11">
      <c r="A3025">
        <v>70005</v>
      </c>
      <c r="B3025" s="46" t="str">
        <f t="shared" si="91"/>
        <v>BP.GR.00033-10092</v>
      </c>
      <c r="C3025">
        <f t="shared" si="92"/>
        <v>0</v>
      </c>
      <c r="D3025">
        <v>70005</v>
      </c>
      <c r="E3025">
        <f>_xlfn.XLOOKUP(J3025,'pu holds'!Y:Y,'pu holds'!D:D)</f>
        <v>149</v>
      </c>
      <c r="H3025">
        <f>_xlfn.XLOOKUP(J3025,'pu holds'!Y:Y,'pu holds'!O:O)</f>
        <v>0</v>
      </c>
      <c r="J3025" s="636" t="s">
        <v>805</v>
      </c>
      <c r="K3025">
        <v>10092</v>
      </c>
    </row>
    <row r="3026" spans="1:11">
      <c r="A3026">
        <v>70005</v>
      </c>
      <c r="B3026" s="46" t="str">
        <f t="shared" si="91"/>
        <v>BP.GR.00032-10092</v>
      </c>
      <c r="C3026">
        <f t="shared" si="92"/>
        <v>0</v>
      </c>
      <c r="D3026">
        <v>70005</v>
      </c>
      <c r="E3026">
        <f>_xlfn.XLOOKUP(J3026,'pu holds'!Y:Y,'pu holds'!D:D)</f>
        <v>126</v>
      </c>
      <c r="H3026">
        <f>_xlfn.XLOOKUP(J3026,'pu holds'!Y:Y,'pu holds'!O:O)</f>
        <v>0</v>
      </c>
      <c r="J3026" s="636" t="s">
        <v>807</v>
      </c>
      <c r="K3026">
        <v>10092</v>
      </c>
    </row>
    <row r="3027" spans="1:11">
      <c r="A3027">
        <v>70005</v>
      </c>
      <c r="B3027" s="46" t="str">
        <f t="shared" si="91"/>
        <v>BP.GR.00031-10092</v>
      </c>
      <c r="C3027">
        <f t="shared" si="92"/>
        <v>0</v>
      </c>
      <c r="D3027">
        <v>70005</v>
      </c>
      <c r="E3027">
        <f>_xlfn.XLOOKUP(J3027,'pu holds'!Y:Y,'pu holds'!D:D)</f>
        <v>148</v>
      </c>
      <c r="H3027">
        <f>_xlfn.XLOOKUP(J3027,'pu holds'!Y:Y,'pu holds'!O:O)</f>
        <v>0</v>
      </c>
      <c r="J3027" s="636" t="s">
        <v>809</v>
      </c>
      <c r="K3027">
        <v>10092</v>
      </c>
    </row>
    <row r="3028" spans="1:11">
      <c r="A3028">
        <v>70005</v>
      </c>
      <c r="B3028" s="46" t="str">
        <f t="shared" si="91"/>
        <v>BP.GR.00035-10092</v>
      </c>
      <c r="C3028">
        <f t="shared" si="92"/>
        <v>0</v>
      </c>
      <c r="D3028">
        <v>70005</v>
      </c>
      <c r="E3028">
        <f>_xlfn.XLOOKUP(J3028,'pu holds'!Y:Y,'pu holds'!D:D)</f>
        <v>208</v>
      </c>
      <c r="H3028">
        <f>_xlfn.XLOOKUP(J3028,'pu holds'!Y:Y,'pu holds'!O:O)</f>
        <v>0</v>
      </c>
      <c r="J3028" s="636" t="s">
        <v>813</v>
      </c>
      <c r="K3028">
        <v>10092</v>
      </c>
    </row>
    <row r="3029" spans="1:11">
      <c r="A3029">
        <v>70005</v>
      </c>
      <c r="B3029" s="46" t="str">
        <f t="shared" si="91"/>
        <v>BP.GR.00034-10092</v>
      </c>
      <c r="C3029">
        <f t="shared" si="92"/>
        <v>0</v>
      </c>
      <c r="D3029">
        <v>70005</v>
      </c>
      <c r="E3029">
        <f>_xlfn.XLOOKUP(J3029,'pu holds'!Y:Y,'pu holds'!D:D)</f>
        <v>127</v>
      </c>
      <c r="H3029">
        <f>_xlfn.XLOOKUP(J3029,'pu holds'!Y:Y,'pu holds'!O:O)</f>
        <v>0</v>
      </c>
      <c r="J3029" s="636" t="s">
        <v>815</v>
      </c>
      <c r="K3029">
        <v>10092</v>
      </c>
    </row>
    <row r="3030" spans="1:11">
      <c r="A3030">
        <v>70005</v>
      </c>
      <c r="B3030" s="46" t="str">
        <f t="shared" si="91"/>
        <v>BP.GR.00020-10092</v>
      </c>
      <c r="C3030">
        <f t="shared" si="92"/>
        <v>0</v>
      </c>
      <c r="D3030">
        <v>70005</v>
      </c>
      <c r="E3030">
        <f>_xlfn.XLOOKUP(J3030,'pu holds'!Y:Y,'pu holds'!D:D)</f>
        <v>248</v>
      </c>
      <c r="H3030">
        <f>_xlfn.XLOOKUP(J3030,'pu holds'!Y:Y,'pu holds'!O:O)</f>
        <v>0</v>
      </c>
      <c r="J3030" s="636" t="s">
        <v>835</v>
      </c>
      <c r="K3030">
        <v>10092</v>
      </c>
    </row>
    <row r="3031" spans="1:11">
      <c r="A3031">
        <v>70005</v>
      </c>
      <c r="B3031" s="46" t="str">
        <f t="shared" si="91"/>
        <v>BP.GR.00025-10092</v>
      </c>
      <c r="C3031">
        <f t="shared" si="92"/>
        <v>0</v>
      </c>
      <c r="D3031">
        <v>70005</v>
      </c>
      <c r="E3031">
        <f>_xlfn.XLOOKUP(J3031,'pu holds'!Y:Y,'pu holds'!D:D)</f>
        <v>143</v>
      </c>
      <c r="H3031">
        <f>_xlfn.XLOOKUP(J3031,'pu holds'!Y:Y,'pu holds'!O:O)</f>
        <v>0</v>
      </c>
      <c r="J3031" s="636" t="s">
        <v>839</v>
      </c>
      <c r="K3031">
        <v>10092</v>
      </c>
    </row>
    <row r="3032" spans="1:11">
      <c r="A3032">
        <v>70005</v>
      </c>
      <c r="B3032" s="46" t="str">
        <f t="shared" si="91"/>
        <v>BP.GR.00023-10092</v>
      </c>
      <c r="C3032">
        <f t="shared" si="92"/>
        <v>0</v>
      </c>
      <c r="D3032">
        <v>70005</v>
      </c>
      <c r="E3032">
        <f>_xlfn.XLOOKUP(J3032,'pu holds'!Y:Y,'pu holds'!D:D)</f>
        <v>166</v>
      </c>
      <c r="H3032">
        <f>_xlfn.XLOOKUP(J3032,'pu holds'!Y:Y,'pu holds'!O:O)</f>
        <v>0</v>
      </c>
      <c r="J3032" s="636" t="s">
        <v>841</v>
      </c>
      <c r="K3032">
        <v>10092</v>
      </c>
    </row>
    <row r="3033" spans="1:11">
      <c r="A3033">
        <v>70005</v>
      </c>
      <c r="B3033" s="46" t="str">
        <f t="shared" si="91"/>
        <v>BP.GR.00026-10092</v>
      </c>
      <c r="C3033">
        <f t="shared" si="92"/>
        <v>0</v>
      </c>
      <c r="D3033">
        <v>70005</v>
      </c>
      <c r="E3033">
        <f>_xlfn.XLOOKUP(J3033,'pu holds'!Y:Y,'pu holds'!D:D)</f>
        <v>270</v>
      </c>
      <c r="H3033">
        <f>_xlfn.XLOOKUP(J3033,'pu holds'!Y:Y,'pu holds'!O:O)</f>
        <v>0</v>
      </c>
      <c r="J3033" s="636" t="s">
        <v>843</v>
      </c>
      <c r="K3033">
        <v>10092</v>
      </c>
    </row>
    <row r="3034" spans="1:11">
      <c r="A3034">
        <v>70005</v>
      </c>
      <c r="B3034" s="46" t="str">
        <f t="shared" si="91"/>
        <v>BP.GR.00024-10092</v>
      </c>
      <c r="C3034">
        <f t="shared" si="92"/>
        <v>0</v>
      </c>
      <c r="D3034">
        <v>70005</v>
      </c>
      <c r="E3034">
        <f>_xlfn.XLOOKUP(J3034,'pu holds'!Y:Y,'pu holds'!D:D)</f>
        <v>166</v>
      </c>
      <c r="H3034">
        <f>_xlfn.XLOOKUP(J3034,'pu holds'!Y:Y,'pu holds'!O:O)</f>
        <v>0</v>
      </c>
      <c r="J3034" s="636" t="s">
        <v>851</v>
      </c>
      <c r="K3034">
        <v>10092</v>
      </c>
    </row>
    <row r="3035" spans="1:11">
      <c r="A3035">
        <v>70005</v>
      </c>
      <c r="B3035" s="46" t="str">
        <f t="shared" si="91"/>
        <v>BP.GR.00028-10092</v>
      </c>
      <c r="C3035">
        <f t="shared" si="92"/>
        <v>0</v>
      </c>
      <c r="D3035">
        <v>70005</v>
      </c>
      <c r="E3035">
        <f>_xlfn.XLOOKUP(J3035,'pu holds'!Y:Y,'pu holds'!D:D)</f>
        <v>244</v>
      </c>
      <c r="H3035">
        <f>_xlfn.XLOOKUP(J3035,'pu holds'!Y:Y,'pu holds'!O:O)</f>
        <v>0</v>
      </c>
      <c r="J3035" s="636" t="s">
        <v>853</v>
      </c>
      <c r="K3035">
        <v>10092</v>
      </c>
    </row>
    <row r="3036" spans="1:11">
      <c r="A3036">
        <v>70005</v>
      </c>
      <c r="B3036" s="46" t="str">
        <f t="shared" si="91"/>
        <v>BP.GR.00027-10092</v>
      </c>
      <c r="C3036">
        <f t="shared" si="92"/>
        <v>0</v>
      </c>
      <c r="D3036">
        <v>70005</v>
      </c>
      <c r="E3036">
        <f>_xlfn.XLOOKUP(J3036,'pu holds'!Y:Y,'pu holds'!D:D)</f>
        <v>166</v>
      </c>
      <c r="H3036">
        <f>_xlfn.XLOOKUP(J3036,'pu holds'!Y:Y,'pu holds'!O:O)</f>
        <v>0</v>
      </c>
      <c r="J3036" s="636" t="s">
        <v>855</v>
      </c>
      <c r="K3036">
        <v>10092</v>
      </c>
    </row>
    <row r="3037" spans="1:11">
      <c r="A3037">
        <v>70005</v>
      </c>
      <c r="B3037" s="46" t="str">
        <f t="shared" si="91"/>
        <v>BP.GR.00029-10092</v>
      </c>
      <c r="C3037">
        <f t="shared" si="92"/>
        <v>0</v>
      </c>
      <c r="D3037">
        <v>70005</v>
      </c>
      <c r="E3037">
        <f>_xlfn.XLOOKUP(J3037,'pu holds'!Y:Y,'pu holds'!D:D)</f>
        <v>97</v>
      </c>
      <c r="H3037">
        <f>_xlfn.XLOOKUP(J3037,'pu holds'!Y:Y,'pu holds'!O:O)</f>
        <v>0</v>
      </c>
      <c r="J3037" s="636" t="s">
        <v>857</v>
      </c>
      <c r="K3037">
        <v>10092</v>
      </c>
    </row>
    <row r="3038" spans="1:11">
      <c r="A3038">
        <v>70005</v>
      </c>
      <c r="B3038" s="46" t="str">
        <f t="shared" si="91"/>
        <v>BP.GR.00021-10092</v>
      </c>
      <c r="C3038">
        <f t="shared" si="92"/>
        <v>0</v>
      </c>
      <c r="D3038">
        <v>70005</v>
      </c>
      <c r="E3038">
        <f>_xlfn.XLOOKUP(J3038,'pu holds'!Y:Y,'pu holds'!D:D)</f>
        <v>161</v>
      </c>
      <c r="H3038">
        <f>_xlfn.XLOOKUP(J3038,'pu holds'!Y:Y,'pu holds'!O:O)</f>
        <v>0</v>
      </c>
      <c r="J3038" s="636" t="s">
        <v>865</v>
      </c>
      <c r="K3038">
        <v>10092</v>
      </c>
    </row>
    <row r="3039" spans="1:11">
      <c r="A3039">
        <v>70005</v>
      </c>
      <c r="B3039" s="46" t="str">
        <f t="shared" si="91"/>
        <v>BP.GR.00022-10092</v>
      </c>
      <c r="C3039">
        <f t="shared" si="92"/>
        <v>0</v>
      </c>
      <c r="D3039">
        <v>70005</v>
      </c>
      <c r="E3039">
        <f>_xlfn.XLOOKUP(J3039,'pu holds'!Y:Y,'pu holds'!D:D)</f>
        <v>206</v>
      </c>
      <c r="H3039">
        <f>_xlfn.XLOOKUP(J3039,'pu holds'!Y:Y,'pu holds'!O:O)</f>
        <v>0</v>
      </c>
      <c r="J3039" s="636" t="s">
        <v>867</v>
      </c>
      <c r="K3039">
        <v>10092</v>
      </c>
    </row>
    <row r="3040" spans="1:11">
      <c r="A3040">
        <v>70005</v>
      </c>
      <c r="B3040" s="46" t="str">
        <f t="shared" si="91"/>
        <v>BP.GR.00030-10092</v>
      </c>
      <c r="C3040">
        <f t="shared" si="92"/>
        <v>0</v>
      </c>
      <c r="D3040">
        <v>70005</v>
      </c>
      <c r="E3040">
        <f>_xlfn.XLOOKUP(J3040,'pu holds'!Y:Y,'pu holds'!D:D)</f>
        <v>86</v>
      </c>
      <c r="H3040">
        <f>_xlfn.XLOOKUP(J3040,'pu holds'!Y:Y,'pu holds'!O:O)</f>
        <v>0</v>
      </c>
      <c r="J3040" s="636" t="s">
        <v>869</v>
      </c>
      <c r="K3040">
        <v>10092</v>
      </c>
    </row>
    <row r="3041" spans="1:11">
      <c r="A3041">
        <v>70005</v>
      </c>
      <c r="B3041" s="46" t="str">
        <f t="shared" si="91"/>
        <v>BP.GR.00017-10092</v>
      </c>
      <c r="C3041">
        <f t="shared" si="92"/>
        <v>0</v>
      </c>
      <c r="D3041">
        <v>70005</v>
      </c>
      <c r="E3041">
        <f>_xlfn.XLOOKUP(J3041,'pu holds'!Y:Y,'pu holds'!D:D)</f>
        <v>381</v>
      </c>
      <c r="H3041">
        <f>_xlfn.XLOOKUP(J3041,'pu holds'!Y:Y,'pu holds'!O:O)</f>
        <v>0</v>
      </c>
      <c r="J3041" s="636" t="s">
        <v>872</v>
      </c>
      <c r="K3041">
        <v>10092</v>
      </c>
    </row>
    <row r="3042" spans="1:11">
      <c r="A3042">
        <v>70005</v>
      </c>
      <c r="B3042" s="46" t="str">
        <f t="shared" si="91"/>
        <v>BP.GR.00018-10092</v>
      </c>
      <c r="C3042">
        <f t="shared" si="92"/>
        <v>0</v>
      </c>
      <c r="D3042">
        <v>70005</v>
      </c>
      <c r="E3042">
        <f>_xlfn.XLOOKUP(J3042,'pu holds'!Y:Y,'pu holds'!D:D)</f>
        <v>435</v>
      </c>
      <c r="H3042">
        <f>_xlfn.XLOOKUP(J3042,'pu holds'!Y:Y,'pu holds'!O:O)</f>
        <v>0</v>
      </c>
      <c r="J3042" s="636" t="s">
        <v>874</v>
      </c>
      <c r="K3042">
        <v>10092</v>
      </c>
    </row>
    <row r="3043" spans="1:11">
      <c r="A3043">
        <v>70005</v>
      </c>
      <c r="B3043" s="46" t="str">
        <f t="shared" si="91"/>
        <v>BP.GR.00014-10092</v>
      </c>
      <c r="C3043">
        <f t="shared" si="92"/>
        <v>0</v>
      </c>
      <c r="D3043">
        <v>70005</v>
      </c>
      <c r="E3043">
        <f>_xlfn.XLOOKUP(J3043,'pu holds'!Y:Y,'pu holds'!D:D)</f>
        <v>255</v>
      </c>
      <c r="H3043">
        <f>_xlfn.XLOOKUP(J3043,'pu holds'!Y:Y,'pu holds'!O:O)</f>
        <v>0</v>
      </c>
      <c r="J3043" s="636" t="s">
        <v>876</v>
      </c>
      <c r="K3043">
        <v>10092</v>
      </c>
    </row>
    <row r="3044" spans="1:11">
      <c r="A3044">
        <v>70005</v>
      </c>
      <c r="B3044" s="46" t="str">
        <f t="shared" si="91"/>
        <v>BP.GR.00001-10092</v>
      </c>
      <c r="C3044">
        <f t="shared" si="92"/>
        <v>0</v>
      </c>
      <c r="D3044">
        <v>70005</v>
      </c>
      <c r="E3044">
        <f>_xlfn.XLOOKUP(J3044,'pu holds'!Y:Y,'pu holds'!D:D)</f>
        <v>571</v>
      </c>
      <c r="H3044">
        <f>_xlfn.XLOOKUP(J3044,'pu holds'!Y:Y,'pu holds'!O:O)</f>
        <v>0</v>
      </c>
      <c r="J3044" s="636" t="s">
        <v>878</v>
      </c>
      <c r="K3044">
        <v>10092</v>
      </c>
    </row>
    <row r="3045" spans="1:11">
      <c r="A3045">
        <v>70005</v>
      </c>
      <c r="B3045" s="46" t="str">
        <f t="shared" si="91"/>
        <v>BP.GR.00002-10092</v>
      </c>
      <c r="C3045">
        <f t="shared" si="92"/>
        <v>0</v>
      </c>
      <c r="D3045">
        <v>70005</v>
      </c>
      <c r="E3045">
        <f>_xlfn.XLOOKUP(J3045,'pu holds'!Y:Y,'pu holds'!D:D)</f>
        <v>328</v>
      </c>
      <c r="H3045">
        <f>_xlfn.XLOOKUP(J3045,'pu holds'!Y:Y,'pu holds'!O:O)</f>
        <v>0</v>
      </c>
      <c r="J3045" s="636" t="s">
        <v>880</v>
      </c>
      <c r="K3045">
        <v>10092</v>
      </c>
    </row>
    <row r="3046" spans="1:11">
      <c r="A3046">
        <v>70005</v>
      </c>
      <c r="B3046" s="46" t="str">
        <f t="shared" si="91"/>
        <v>BP.GR.00003-10092</v>
      </c>
      <c r="C3046">
        <f t="shared" si="92"/>
        <v>0</v>
      </c>
      <c r="D3046">
        <v>70005</v>
      </c>
      <c r="E3046">
        <f>_xlfn.XLOOKUP(J3046,'pu holds'!Y:Y,'pu holds'!D:D)</f>
        <v>561</v>
      </c>
      <c r="H3046">
        <f>_xlfn.XLOOKUP(J3046,'pu holds'!Y:Y,'pu holds'!O:O)</f>
        <v>0</v>
      </c>
      <c r="J3046" s="636" t="s">
        <v>882</v>
      </c>
      <c r="K3046">
        <v>10092</v>
      </c>
    </row>
    <row r="3047" spans="1:11">
      <c r="A3047">
        <v>70005</v>
      </c>
      <c r="B3047" s="46" t="str">
        <f t="shared" si="91"/>
        <v>BP.GR.00004-10092</v>
      </c>
      <c r="C3047">
        <f t="shared" si="92"/>
        <v>0</v>
      </c>
      <c r="D3047">
        <v>70005</v>
      </c>
      <c r="E3047">
        <f>_xlfn.XLOOKUP(J3047,'pu holds'!Y:Y,'pu holds'!D:D)</f>
        <v>504</v>
      </c>
      <c r="H3047">
        <f>_xlfn.XLOOKUP(J3047,'pu holds'!Y:Y,'pu holds'!O:O)</f>
        <v>0</v>
      </c>
      <c r="J3047" s="636" t="s">
        <v>884</v>
      </c>
      <c r="K3047">
        <v>10092</v>
      </c>
    </row>
    <row r="3048" spans="1:11">
      <c r="A3048">
        <v>70005</v>
      </c>
      <c r="B3048" s="46" t="str">
        <f t="shared" si="91"/>
        <v>BP.GR.00013-10092</v>
      </c>
      <c r="C3048">
        <f t="shared" si="92"/>
        <v>0</v>
      </c>
      <c r="D3048">
        <v>70005</v>
      </c>
      <c r="E3048">
        <f>_xlfn.XLOOKUP(J3048,'pu holds'!Y:Y,'pu holds'!D:D)</f>
        <v>404</v>
      </c>
      <c r="H3048">
        <f>_xlfn.XLOOKUP(J3048,'pu holds'!Y:Y,'pu holds'!O:O)</f>
        <v>0</v>
      </c>
      <c r="J3048" s="636" t="s">
        <v>886</v>
      </c>
      <c r="K3048">
        <v>10092</v>
      </c>
    </row>
    <row r="3049" spans="1:11">
      <c r="A3049">
        <v>70005</v>
      </c>
      <c r="B3049" s="46" t="str">
        <f t="shared" si="91"/>
        <v>BP.GR.00010-10092</v>
      </c>
      <c r="C3049">
        <f t="shared" si="92"/>
        <v>0</v>
      </c>
      <c r="D3049">
        <v>70005</v>
      </c>
      <c r="E3049">
        <f>_xlfn.XLOOKUP(J3049,'pu holds'!Y:Y,'pu holds'!D:D)</f>
        <v>198</v>
      </c>
      <c r="H3049">
        <f>_xlfn.XLOOKUP(J3049,'pu holds'!Y:Y,'pu holds'!O:O)</f>
        <v>0</v>
      </c>
      <c r="J3049" s="636" t="s">
        <v>888</v>
      </c>
      <c r="K3049">
        <v>10092</v>
      </c>
    </row>
    <row r="3050" spans="1:11">
      <c r="A3050">
        <v>70005</v>
      </c>
      <c r="B3050" s="46" t="str">
        <f t="shared" si="91"/>
        <v>BP.GR.00015-10092</v>
      </c>
      <c r="C3050">
        <f t="shared" si="92"/>
        <v>0</v>
      </c>
      <c r="D3050">
        <v>70005</v>
      </c>
      <c r="E3050">
        <f>_xlfn.XLOOKUP(J3050,'pu holds'!Y:Y,'pu holds'!D:D)</f>
        <v>259</v>
      </c>
      <c r="H3050">
        <f>_xlfn.XLOOKUP(J3050,'pu holds'!Y:Y,'pu holds'!O:O)</f>
        <v>0</v>
      </c>
      <c r="J3050" s="636" t="s">
        <v>890</v>
      </c>
      <c r="K3050">
        <v>10092</v>
      </c>
    </row>
    <row r="3051" spans="1:11">
      <c r="A3051">
        <v>70005</v>
      </c>
      <c r="B3051" s="46" t="str">
        <f t="shared" si="91"/>
        <v>BP.GR.00005-10092</v>
      </c>
      <c r="C3051">
        <f t="shared" si="92"/>
        <v>0</v>
      </c>
      <c r="D3051">
        <v>70005</v>
      </c>
      <c r="E3051">
        <f>_xlfn.XLOOKUP(J3051,'pu holds'!Y:Y,'pu holds'!D:D)</f>
        <v>238</v>
      </c>
      <c r="H3051">
        <f>_xlfn.XLOOKUP(J3051,'pu holds'!Y:Y,'pu holds'!O:O)</f>
        <v>0</v>
      </c>
      <c r="J3051" s="636" t="s">
        <v>892</v>
      </c>
      <c r="K3051">
        <v>10092</v>
      </c>
    </row>
    <row r="3052" spans="1:11">
      <c r="A3052">
        <v>70005</v>
      </c>
      <c r="B3052" s="46" t="str">
        <f t="shared" si="91"/>
        <v>BP.GR.00011-10092</v>
      </c>
      <c r="C3052">
        <f t="shared" si="92"/>
        <v>0</v>
      </c>
      <c r="D3052">
        <v>70005</v>
      </c>
      <c r="E3052">
        <f>_xlfn.XLOOKUP(J3052,'pu holds'!Y:Y,'pu holds'!D:D)</f>
        <v>155</v>
      </c>
      <c r="H3052">
        <f>_xlfn.XLOOKUP(J3052,'pu holds'!Y:Y,'pu holds'!O:O)</f>
        <v>0</v>
      </c>
      <c r="J3052" s="636" t="s">
        <v>894</v>
      </c>
      <c r="K3052">
        <v>10092</v>
      </c>
    </row>
    <row r="3053" spans="1:11">
      <c r="A3053">
        <v>70005</v>
      </c>
      <c r="B3053" s="46" t="str">
        <f t="shared" si="91"/>
        <v>BP.GR.00009-10092</v>
      </c>
      <c r="C3053">
        <f t="shared" si="92"/>
        <v>0</v>
      </c>
      <c r="D3053">
        <v>70005</v>
      </c>
      <c r="E3053">
        <f>_xlfn.XLOOKUP(J3053,'pu holds'!Y:Y,'pu holds'!D:D)</f>
        <v>111</v>
      </c>
      <c r="H3053">
        <f>_xlfn.XLOOKUP(J3053,'pu holds'!Y:Y,'pu holds'!O:O)</f>
        <v>0</v>
      </c>
      <c r="J3053" s="636" t="s">
        <v>896</v>
      </c>
      <c r="K3053">
        <v>10092</v>
      </c>
    </row>
    <row r="3054" spans="1:11">
      <c r="A3054">
        <v>70005</v>
      </c>
      <c r="B3054" s="46" t="str">
        <f t="shared" si="91"/>
        <v>BP.GR.00016-10092</v>
      </c>
      <c r="C3054">
        <f t="shared" si="92"/>
        <v>0</v>
      </c>
      <c r="D3054">
        <v>70005</v>
      </c>
      <c r="E3054">
        <f>_xlfn.XLOOKUP(J3054,'pu holds'!Y:Y,'pu holds'!D:D)</f>
        <v>124</v>
      </c>
      <c r="H3054">
        <f>_xlfn.XLOOKUP(J3054,'pu holds'!Y:Y,'pu holds'!O:O)</f>
        <v>0</v>
      </c>
      <c r="J3054" s="636" t="s">
        <v>898</v>
      </c>
      <c r="K3054">
        <v>10092</v>
      </c>
    </row>
    <row r="3055" spans="1:11">
      <c r="A3055">
        <v>70005</v>
      </c>
      <c r="B3055" s="46" t="str">
        <f t="shared" si="91"/>
        <v>BP.GR.00012-10092</v>
      </c>
      <c r="C3055">
        <f t="shared" si="92"/>
        <v>0</v>
      </c>
      <c r="D3055">
        <v>70005</v>
      </c>
      <c r="E3055">
        <f>_xlfn.XLOOKUP(J3055,'pu holds'!Y:Y,'pu holds'!D:D)</f>
        <v>146</v>
      </c>
      <c r="H3055">
        <f>_xlfn.XLOOKUP(J3055,'pu holds'!Y:Y,'pu holds'!O:O)</f>
        <v>0</v>
      </c>
      <c r="J3055" s="636" t="s">
        <v>900</v>
      </c>
      <c r="K3055">
        <v>10092</v>
      </c>
    </row>
    <row r="3056" spans="1:11">
      <c r="A3056">
        <v>70005</v>
      </c>
      <c r="B3056" s="46" t="str">
        <f t="shared" si="91"/>
        <v>BP.GR.00019-10092</v>
      </c>
      <c r="C3056">
        <f t="shared" si="92"/>
        <v>0</v>
      </c>
      <c r="D3056">
        <v>70005</v>
      </c>
      <c r="E3056">
        <f>_xlfn.XLOOKUP(J3056,'pu holds'!Y:Y,'pu holds'!D:D)</f>
        <v>199</v>
      </c>
      <c r="H3056">
        <f>_xlfn.XLOOKUP(J3056,'pu holds'!Y:Y,'pu holds'!O:O)</f>
        <v>0</v>
      </c>
      <c r="J3056" s="636" t="s">
        <v>902</v>
      </c>
      <c r="K3056">
        <v>10092</v>
      </c>
    </row>
    <row r="3057" spans="1:11">
      <c r="A3057">
        <v>70005</v>
      </c>
      <c r="B3057" s="46" t="str">
        <f t="shared" si="91"/>
        <v>BP.GR.00006-10092</v>
      </c>
      <c r="C3057">
        <f t="shared" si="92"/>
        <v>0</v>
      </c>
      <c r="D3057">
        <v>70005</v>
      </c>
      <c r="E3057">
        <f>_xlfn.XLOOKUP(J3057,'pu holds'!Y:Y,'pu holds'!D:D)</f>
        <v>159</v>
      </c>
      <c r="H3057">
        <f>_xlfn.XLOOKUP(J3057,'pu holds'!Y:Y,'pu holds'!O:O)</f>
        <v>0</v>
      </c>
      <c r="J3057" s="636" t="s">
        <v>904</v>
      </c>
      <c r="K3057">
        <v>10092</v>
      </c>
    </row>
    <row r="3058" spans="1:11">
      <c r="A3058">
        <v>70005</v>
      </c>
      <c r="B3058" s="46" t="str">
        <f t="shared" si="91"/>
        <v>BP.GR.00007-10092</v>
      </c>
      <c r="C3058">
        <f t="shared" si="92"/>
        <v>0</v>
      </c>
      <c r="D3058">
        <v>70005</v>
      </c>
      <c r="E3058">
        <f>_xlfn.XLOOKUP(J3058,'pu holds'!Y:Y,'pu holds'!D:D)</f>
        <v>179</v>
      </c>
      <c r="H3058">
        <f>_xlfn.XLOOKUP(J3058,'pu holds'!Y:Y,'pu holds'!O:O)</f>
        <v>0</v>
      </c>
      <c r="J3058" s="636" t="s">
        <v>906</v>
      </c>
      <c r="K3058">
        <v>10092</v>
      </c>
    </row>
    <row r="3059" spans="1:11">
      <c r="A3059">
        <v>70005</v>
      </c>
      <c r="B3059" s="46" t="str">
        <f t="shared" si="91"/>
        <v>BP.GR.00008-10092</v>
      </c>
      <c r="C3059">
        <f t="shared" si="92"/>
        <v>0</v>
      </c>
      <c r="D3059">
        <v>70005</v>
      </c>
      <c r="E3059">
        <f>_xlfn.XLOOKUP(J3059,'pu holds'!Y:Y,'pu holds'!D:D)</f>
        <v>169</v>
      </c>
      <c r="H3059">
        <f>_xlfn.XLOOKUP(J3059,'pu holds'!Y:Y,'pu holds'!O:O)</f>
        <v>0</v>
      </c>
      <c r="J3059" s="636" t="s">
        <v>908</v>
      </c>
      <c r="K3059">
        <v>10092</v>
      </c>
    </row>
    <row r="3060" spans="1:11">
      <c r="A3060">
        <v>70005</v>
      </c>
      <c r="B3060" s="46" t="str">
        <f t="shared" si="91"/>
        <v>BP.GR.00033-10094</v>
      </c>
      <c r="C3060">
        <f t="shared" si="92"/>
        <v>0</v>
      </c>
      <c r="D3060">
        <v>70005</v>
      </c>
      <c r="E3060">
        <f>_xlfn.XLOOKUP(J3060,'pu holds'!Y:Y,'pu holds'!D:D)</f>
        <v>149</v>
      </c>
      <c r="H3060">
        <f>_xlfn.XLOOKUP(J3060,'pu holds'!Y:Y,'pu holds'!P:P)</f>
        <v>0</v>
      </c>
      <c r="J3060" s="636" t="s">
        <v>805</v>
      </c>
      <c r="K3060">
        <v>10094</v>
      </c>
    </row>
    <row r="3061" spans="1:11">
      <c r="A3061">
        <v>70005</v>
      </c>
      <c r="B3061" s="46" t="str">
        <f t="shared" si="91"/>
        <v>BP.GR.00032-10094</v>
      </c>
      <c r="C3061">
        <f t="shared" si="92"/>
        <v>0</v>
      </c>
      <c r="D3061">
        <v>70005</v>
      </c>
      <c r="E3061">
        <f>_xlfn.XLOOKUP(J3061,'pu holds'!Y:Y,'pu holds'!D:D)</f>
        <v>126</v>
      </c>
      <c r="H3061">
        <f>_xlfn.XLOOKUP(J3061,'pu holds'!Y:Y,'pu holds'!P:P)</f>
        <v>0</v>
      </c>
      <c r="J3061" s="636" t="s">
        <v>807</v>
      </c>
      <c r="K3061">
        <v>10094</v>
      </c>
    </row>
    <row r="3062" spans="1:11">
      <c r="A3062">
        <v>70005</v>
      </c>
      <c r="B3062" s="46" t="str">
        <f t="shared" si="91"/>
        <v>BP.GR.00031-10094</v>
      </c>
      <c r="C3062">
        <f t="shared" si="92"/>
        <v>0</v>
      </c>
      <c r="D3062">
        <v>70005</v>
      </c>
      <c r="E3062">
        <f>_xlfn.XLOOKUP(J3062,'pu holds'!Y:Y,'pu holds'!D:D)</f>
        <v>148</v>
      </c>
      <c r="H3062">
        <f>_xlfn.XLOOKUP(J3062,'pu holds'!Y:Y,'pu holds'!P:P)</f>
        <v>0</v>
      </c>
      <c r="J3062" s="636" t="s">
        <v>809</v>
      </c>
      <c r="K3062">
        <v>10094</v>
      </c>
    </row>
    <row r="3063" spans="1:11">
      <c r="A3063">
        <v>70005</v>
      </c>
      <c r="B3063" s="46" t="str">
        <f t="shared" si="91"/>
        <v>BP.GR.00035-10094</v>
      </c>
      <c r="C3063">
        <f t="shared" si="92"/>
        <v>0</v>
      </c>
      <c r="D3063">
        <v>70005</v>
      </c>
      <c r="E3063">
        <f>_xlfn.XLOOKUP(J3063,'pu holds'!Y:Y,'pu holds'!D:D)</f>
        <v>208</v>
      </c>
      <c r="H3063">
        <f>_xlfn.XLOOKUP(J3063,'pu holds'!Y:Y,'pu holds'!P:P)</f>
        <v>0</v>
      </c>
      <c r="J3063" s="636" t="s">
        <v>813</v>
      </c>
      <c r="K3063">
        <v>10094</v>
      </c>
    </row>
    <row r="3064" spans="1:11">
      <c r="A3064">
        <v>70005</v>
      </c>
      <c r="B3064" s="46" t="str">
        <f t="shared" si="91"/>
        <v>BP.GR.00034-10094</v>
      </c>
      <c r="C3064">
        <f t="shared" si="92"/>
        <v>0</v>
      </c>
      <c r="D3064">
        <v>70005</v>
      </c>
      <c r="E3064">
        <f>_xlfn.XLOOKUP(J3064,'pu holds'!Y:Y,'pu holds'!D:D)</f>
        <v>127</v>
      </c>
      <c r="H3064">
        <f>_xlfn.XLOOKUP(J3064,'pu holds'!Y:Y,'pu holds'!P:P)</f>
        <v>0</v>
      </c>
      <c r="J3064" s="636" t="s">
        <v>815</v>
      </c>
      <c r="K3064">
        <v>10094</v>
      </c>
    </row>
    <row r="3065" spans="1:11">
      <c r="A3065">
        <v>70005</v>
      </c>
      <c r="B3065" s="46" t="str">
        <f t="shared" ref="B3065:B3171" si="93">J3065&amp;"-"&amp;K3065</f>
        <v>BP.GR.00020-10094</v>
      </c>
      <c r="C3065">
        <f t="shared" si="92"/>
        <v>0</v>
      </c>
      <c r="D3065">
        <v>70005</v>
      </c>
      <c r="E3065">
        <f>_xlfn.XLOOKUP(J3065,'pu holds'!Y:Y,'pu holds'!D:D)</f>
        <v>248</v>
      </c>
      <c r="H3065">
        <f>_xlfn.XLOOKUP(J3065,'pu holds'!Y:Y,'pu holds'!P:P)</f>
        <v>0</v>
      </c>
      <c r="J3065" s="636" t="s">
        <v>835</v>
      </c>
      <c r="K3065">
        <v>10094</v>
      </c>
    </row>
    <row r="3066" spans="1:11">
      <c r="A3066">
        <v>70005</v>
      </c>
      <c r="B3066" s="46" t="str">
        <f t="shared" si="93"/>
        <v>BP.GR.00025-10094</v>
      </c>
      <c r="C3066">
        <f t="shared" si="92"/>
        <v>0</v>
      </c>
      <c r="D3066">
        <v>70005</v>
      </c>
      <c r="E3066">
        <f>_xlfn.XLOOKUP(J3066,'pu holds'!Y:Y,'pu holds'!D:D)</f>
        <v>143</v>
      </c>
      <c r="H3066">
        <f>_xlfn.XLOOKUP(J3066,'pu holds'!Y:Y,'pu holds'!P:P)</f>
        <v>0</v>
      </c>
      <c r="J3066" s="636" t="s">
        <v>839</v>
      </c>
      <c r="K3066">
        <v>10094</v>
      </c>
    </row>
    <row r="3067" spans="1:11">
      <c r="A3067">
        <v>70005</v>
      </c>
      <c r="B3067" s="46" t="str">
        <f t="shared" si="93"/>
        <v>BP.GR.00023-10094</v>
      </c>
      <c r="C3067">
        <f t="shared" si="92"/>
        <v>0</v>
      </c>
      <c r="D3067">
        <v>70005</v>
      </c>
      <c r="E3067">
        <f>_xlfn.XLOOKUP(J3067,'pu holds'!Y:Y,'pu holds'!D:D)</f>
        <v>166</v>
      </c>
      <c r="H3067">
        <f>_xlfn.XLOOKUP(J3067,'pu holds'!Y:Y,'pu holds'!P:P)</f>
        <v>0</v>
      </c>
      <c r="J3067" s="636" t="s">
        <v>841</v>
      </c>
      <c r="K3067">
        <v>10094</v>
      </c>
    </row>
    <row r="3068" spans="1:11">
      <c r="A3068">
        <v>70005</v>
      </c>
      <c r="B3068" s="46" t="str">
        <f t="shared" si="93"/>
        <v>BP.GR.00026-10094</v>
      </c>
      <c r="C3068">
        <f t="shared" si="92"/>
        <v>0</v>
      </c>
      <c r="D3068">
        <v>70005</v>
      </c>
      <c r="E3068">
        <f>_xlfn.XLOOKUP(J3068,'pu holds'!Y:Y,'pu holds'!D:D)</f>
        <v>270</v>
      </c>
      <c r="H3068">
        <f>_xlfn.XLOOKUP(J3068,'pu holds'!Y:Y,'pu holds'!P:P)</f>
        <v>0</v>
      </c>
      <c r="J3068" s="636" t="s">
        <v>843</v>
      </c>
      <c r="K3068">
        <v>10094</v>
      </c>
    </row>
    <row r="3069" spans="1:11">
      <c r="A3069">
        <v>70005</v>
      </c>
      <c r="B3069" s="46" t="str">
        <f t="shared" si="93"/>
        <v>BP.GR.00024-10094</v>
      </c>
      <c r="C3069">
        <f t="shared" si="92"/>
        <v>0</v>
      </c>
      <c r="D3069">
        <v>70005</v>
      </c>
      <c r="E3069">
        <f>_xlfn.XLOOKUP(J3069,'pu holds'!Y:Y,'pu holds'!D:D)</f>
        <v>166</v>
      </c>
      <c r="H3069">
        <f>_xlfn.XLOOKUP(J3069,'pu holds'!Y:Y,'pu holds'!P:P)</f>
        <v>0</v>
      </c>
      <c r="J3069" s="636" t="s">
        <v>851</v>
      </c>
      <c r="K3069">
        <v>10094</v>
      </c>
    </row>
    <row r="3070" spans="1:11">
      <c r="A3070">
        <v>70005</v>
      </c>
      <c r="B3070" s="46" t="str">
        <f t="shared" si="93"/>
        <v>BP.GR.00028-10094</v>
      </c>
      <c r="C3070">
        <f t="shared" si="92"/>
        <v>0</v>
      </c>
      <c r="D3070">
        <v>70005</v>
      </c>
      <c r="E3070">
        <f>_xlfn.XLOOKUP(J3070,'pu holds'!Y:Y,'pu holds'!D:D)</f>
        <v>244</v>
      </c>
      <c r="H3070">
        <f>_xlfn.XLOOKUP(J3070,'pu holds'!Y:Y,'pu holds'!P:P)</f>
        <v>0</v>
      </c>
      <c r="J3070" s="636" t="s">
        <v>853</v>
      </c>
      <c r="K3070">
        <v>10094</v>
      </c>
    </row>
    <row r="3071" spans="1:11">
      <c r="A3071">
        <v>70005</v>
      </c>
      <c r="B3071" s="46" t="str">
        <f t="shared" si="93"/>
        <v>BP.GR.00027-10094</v>
      </c>
      <c r="C3071">
        <f t="shared" si="92"/>
        <v>0</v>
      </c>
      <c r="D3071">
        <v>70005</v>
      </c>
      <c r="E3071">
        <f>_xlfn.XLOOKUP(J3071,'pu holds'!Y:Y,'pu holds'!D:D)</f>
        <v>166</v>
      </c>
      <c r="H3071">
        <f>_xlfn.XLOOKUP(J3071,'pu holds'!Y:Y,'pu holds'!P:P)</f>
        <v>0</v>
      </c>
      <c r="J3071" s="636" t="s">
        <v>855</v>
      </c>
      <c r="K3071">
        <v>10094</v>
      </c>
    </row>
    <row r="3072" spans="1:11">
      <c r="A3072">
        <v>70005</v>
      </c>
      <c r="B3072" s="46" t="str">
        <f t="shared" si="93"/>
        <v>BP.GR.00029-10094</v>
      </c>
      <c r="C3072">
        <f t="shared" si="92"/>
        <v>0</v>
      </c>
      <c r="D3072">
        <v>70005</v>
      </c>
      <c r="E3072">
        <f>_xlfn.XLOOKUP(J3072,'pu holds'!Y:Y,'pu holds'!D:D)</f>
        <v>97</v>
      </c>
      <c r="H3072">
        <f>_xlfn.XLOOKUP(J3072,'pu holds'!Y:Y,'pu holds'!P:P)</f>
        <v>0</v>
      </c>
      <c r="J3072" s="636" t="s">
        <v>857</v>
      </c>
      <c r="K3072">
        <v>10094</v>
      </c>
    </row>
    <row r="3073" spans="1:11">
      <c r="A3073">
        <v>70005</v>
      </c>
      <c r="B3073" s="46" t="str">
        <f t="shared" si="93"/>
        <v>BP.GR.00021-10094</v>
      </c>
      <c r="C3073">
        <f t="shared" si="92"/>
        <v>0</v>
      </c>
      <c r="D3073">
        <v>70005</v>
      </c>
      <c r="E3073">
        <f>_xlfn.XLOOKUP(J3073,'pu holds'!Y:Y,'pu holds'!D:D)</f>
        <v>161</v>
      </c>
      <c r="H3073">
        <f>_xlfn.XLOOKUP(J3073,'pu holds'!Y:Y,'pu holds'!P:P)</f>
        <v>0</v>
      </c>
      <c r="J3073" s="636" t="s">
        <v>865</v>
      </c>
      <c r="K3073">
        <v>10094</v>
      </c>
    </row>
    <row r="3074" spans="1:11">
      <c r="A3074">
        <v>70005</v>
      </c>
      <c r="B3074" s="46" t="str">
        <f t="shared" si="93"/>
        <v>BP.GR.00022-10094</v>
      </c>
      <c r="C3074">
        <f t="shared" ref="C3074:C3137" si="94">SUM(G3074:H3074)</f>
        <v>0</v>
      </c>
      <c r="D3074">
        <v>70005</v>
      </c>
      <c r="E3074">
        <f>_xlfn.XLOOKUP(J3074,'pu holds'!Y:Y,'pu holds'!D:D)</f>
        <v>206</v>
      </c>
      <c r="H3074">
        <f>_xlfn.XLOOKUP(J3074,'pu holds'!Y:Y,'pu holds'!P:P)</f>
        <v>0</v>
      </c>
      <c r="J3074" s="636" t="s">
        <v>867</v>
      </c>
      <c r="K3074">
        <v>10094</v>
      </c>
    </row>
    <row r="3075" spans="1:11">
      <c r="A3075">
        <v>70005</v>
      </c>
      <c r="B3075" s="46" t="str">
        <f t="shared" si="93"/>
        <v>BP.GR.00030-10094</v>
      </c>
      <c r="C3075">
        <f t="shared" si="94"/>
        <v>0</v>
      </c>
      <c r="D3075">
        <v>70005</v>
      </c>
      <c r="E3075">
        <f>_xlfn.XLOOKUP(J3075,'pu holds'!Y:Y,'pu holds'!D:D)</f>
        <v>86</v>
      </c>
      <c r="H3075">
        <f>_xlfn.XLOOKUP(J3075,'pu holds'!Y:Y,'pu holds'!P:P)</f>
        <v>0</v>
      </c>
      <c r="J3075" s="636" t="s">
        <v>869</v>
      </c>
      <c r="K3075">
        <v>10094</v>
      </c>
    </row>
    <row r="3076" spans="1:11">
      <c r="A3076">
        <v>70005</v>
      </c>
      <c r="B3076" s="46" t="str">
        <f t="shared" si="93"/>
        <v>BP.GR.00017-10094</v>
      </c>
      <c r="C3076">
        <f t="shared" si="94"/>
        <v>0</v>
      </c>
      <c r="D3076">
        <v>70005</v>
      </c>
      <c r="E3076">
        <f>_xlfn.XLOOKUP(J3076,'pu holds'!Y:Y,'pu holds'!D:D)</f>
        <v>381</v>
      </c>
      <c r="H3076">
        <f>_xlfn.XLOOKUP(J3076,'pu holds'!Y:Y,'pu holds'!P:P)</f>
        <v>0</v>
      </c>
      <c r="J3076" s="636" t="s">
        <v>872</v>
      </c>
      <c r="K3076">
        <v>10094</v>
      </c>
    </row>
    <row r="3077" spans="1:11">
      <c r="A3077">
        <v>70005</v>
      </c>
      <c r="B3077" s="46" t="str">
        <f t="shared" si="93"/>
        <v>BP.GR.00018-10094</v>
      </c>
      <c r="C3077">
        <f t="shared" si="94"/>
        <v>0</v>
      </c>
      <c r="D3077">
        <v>70005</v>
      </c>
      <c r="E3077">
        <f>_xlfn.XLOOKUP(J3077,'pu holds'!Y:Y,'pu holds'!D:D)</f>
        <v>435</v>
      </c>
      <c r="H3077">
        <f>_xlfn.XLOOKUP(J3077,'pu holds'!Y:Y,'pu holds'!P:P)</f>
        <v>0</v>
      </c>
      <c r="J3077" s="636" t="s">
        <v>874</v>
      </c>
      <c r="K3077">
        <v>10094</v>
      </c>
    </row>
    <row r="3078" spans="1:11">
      <c r="A3078">
        <v>70005</v>
      </c>
      <c r="B3078" s="46" t="str">
        <f t="shared" si="93"/>
        <v>BP.GR.00014-10094</v>
      </c>
      <c r="C3078">
        <f t="shared" si="94"/>
        <v>0</v>
      </c>
      <c r="D3078">
        <v>70005</v>
      </c>
      <c r="E3078">
        <f>_xlfn.XLOOKUP(J3078,'pu holds'!Y:Y,'pu holds'!D:D)</f>
        <v>255</v>
      </c>
      <c r="H3078">
        <f>_xlfn.XLOOKUP(J3078,'pu holds'!Y:Y,'pu holds'!P:P)</f>
        <v>0</v>
      </c>
      <c r="J3078" s="636" t="s">
        <v>876</v>
      </c>
      <c r="K3078">
        <v>10094</v>
      </c>
    </row>
    <row r="3079" spans="1:11">
      <c r="A3079">
        <v>70005</v>
      </c>
      <c r="B3079" s="46" t="str">
        <f t="shared" si="93"/>
        <v>BP.GR.00001-10094</v>
      </c>
      <c r="C3079">
        <f t="shared" si="94"/>
        <v>0</v>
      </c>
      <c r="D3079">
        <v>70005</v>
      </c>
      <c r="E3079">
        <f>_xlfn.XLOOKUP(J3079,'pu holds'!Y:Y,'pu holds'!D:D)</f>
        <v>571</v>
      </c>
      <c r="H3079">
        <f>_xlfn.XLOOKUP(J3079,'pu holds'!Y:Y,'pu holds'!P:P)</f>
        <v>0</v>
      </c>
      <c r="J3079" s="636" t="s">
        <v>878</v>
      </c>
      <c r="K3079">
        <v>10094</v>
      </c>
    </row>
    <row r="3080" spans="1:11">
      <c r="A3080">
        <v>70005</v>
      </c>
      <c r="B3080" s="46" t="str">
        <f t="shared" si="93"/>
        <v>BP.GR.00002-10094</v>
      </c>
      <c r="C3080">
        <f t="shared" si="94"/>
        <v>0</v>
      </c>
      <c r="D3080">
        <v>70005</v>
      </c>
      <c r="E3080">
        <f>_xlfn.XLOOKUP(J3080,'pu holds'!Y:Y,'pu holds'!D:D)</f>
        <v>328</v>
      </c>
      <c r="H3080">
        <f>_xlfn.XLOOKUP(J3080,'pu holds'!Y:Y,'pu holds'!P:P)</f>
        <v>0</v>
      </c>
      <c r="J3080" s="636" t="s">
        <v>880</v>
      </c>
      <c r="K3080">
        <v>10094</v>
      </c>
    </row>
    <row r="3081" spans="1:11">
      <c r="A3081">
        <v>70005</v>
      </c>
      <c r="B3081" s="46" t="str">
        <f t="shared" si="93"/>
        <v>BP.GR.00003-10094</v>
      </c>
      <c r="C3081">
        <f t="shared" si="94"/>
        <v>0</v>
      </c>
      <c r="D3081">
        <v>70005</v>
      </c>
      <c r="E3081">
        <f>_xlfn.XLOOKUP(J3081,'pu holds'!Y:Y,'pu holds'!D:D)</f>
        <v>561</v>
      </c>
      <c r="H3081">
        <f>_xlfn.XLOOKUP(J3081,'pu holds'!Y:Y,'pu holds'!P:P)</f>
        <v>0</v>
      </c>
      <c r="J3081" s="636" t="s">
        <v>882</v>
      </c>
      <c r="K3081">
        <v>10094</v>
      </c>
    </row>
    <row r="3082" spans="1:11">
      <c r="A3082">
        <v>70005</v>
      </c>
      <c r="B3082" s="46" t="str">
        <f t="shared" si="93"/>
        <v>BP.GR.00004-10094</v>
      </c>
      <c r="C3082">
        <f t="shared" si="94"/>
        <v>0</v>
      </c>
      <c r="D3082">
        <v>70005</v>
      </c>
      <c r="E3082">
        <f>_xlfn.XLOOKUP(J3082,'pu holds'!Y:Y,'pu holds'!D:D)</f>
        <v>504</v>
      </c>
      <c r="H3082">
        <f>_xlfn.XLOOKUP(J3082,'pu holds'!Y:Y,'pu holds'!P:P)</f>
        <v>0</v>
      </c>
      <c r="J3082" s="636" t="s">
        <v>884</v>
      </c>
      <c r="K3082">
        <v>10094</v>
      </c>
    </row>
    <row r="3083" spans="1:11">
      <c r="A3083">
        <v>70005</v>
      </c>
      <c r="B3083" s="46" t="str">
        <f t="shared" si="93"/>
        <v>BP.GR.00013-10094</v>
      </c>
      <c r="C3083">
        <f t="shared" si="94"/>
        <v>0</v>
      </c>
      <c r="D3083">
        <v>70005</v>
      </c>
      <c r="E3083">
        <f>_xlfn.XLOOKUP(J3083,'pu holds'!Y:Y,'pu holds'!D:D)</f>
        <v>404</v>
      </c>
      <c r="H3083">
        <f>_xlfn.XLOOKUP(J3083,'pu holds'!Y:Y,'pu holds'!P:P)</f>
        <v>0</v>
      </c>
      <c r="J3083" s="636" t="s">
        <v>886</v>
      </c>
      <c r="K3083">
        <v>10094</v>
      </c>
    </row>
    <row r="3084" spans="1:11">
      <c r="A3084">
        <v>70005</v>
      </c>
      <c r="B3084" s="46" t="str">
        <f t="shared" si="93"/>
        <v>BP.GR.00010-10094</v>
      </c>
      <c r="C3084">
        <f t="shared" si="94"/>
        <v>0</v>
      </c>
      <c r="D3084">
        <v>70005</v>
      </c>
      <c r="E3084">
        <f>_xlfn.XLOOKUP(J3084,'pu holds'!Y:Y,'pu holds'!D:D)</f>
        <v>198</v>
      </c>
      <c r="H3084">
        <f>_xlfn.XLOOKUP(J3084,'pu holds'!Y:Y,'pu holds'!P:P)</f>
        <v>0</v>
      </c>
      <c r="J3084" s="636" t="s">
        <v>888</v>
      </c>
      <c r="K3084">
        <v>10094</v>
      </c>
    </row>
    <row r="3085" spans="1:11">
      <c r="A3085">
        <v>70005</v>
      </c>
      <c r="B3085" s="46" t="str">
        <f t="shared" si="93"/>
        <v>BP.GR.00015-10094</v>
      </c>
      <c r="C3085">
        <f t="shared" si="94"/>
        <v>0</v>
      </c>
      <c r="D3085">
        <v>70005</v>
      </c>
      <c r="E3085">
        <f>_xlfn.XLOOKUP(J3085,'pu holds'!Y:Y,'pu holds'!D:D)</f>
        <v>259</v>
      </c>
      <c r="H3085">
        <f>_xlfn.XLOOKUP(J3085,'pu holds'!Y:Y,'pu holds'!P:P)</f>
        <v>0</v>
      </c>
      <c r="J3085" s="636" t="s">
        <v>890</v>
      </c>
      <c r="K3085">
        <v>10094</v>
      </c>
    </row>
    <row r="3086" spans="1:11">
      <c r="A3086">
        <v>70005</v>
      </c>
      <c r="B3086" s="46" t="str">
        <f t="shared" si="93"/>
        <v>BP.GR.00005-10094</v>
      </c>
      <c r="C3086">
        <f t="shared" si="94"/>
        <v>0</v>
      </c>
      <c r="D3086">
        <v>70005</v>
      </c>
      <c r="E3086">
        <f>_xlfn.XLOOKUP(J3086,'pu holds'!Y:Y,'pu holds'!D:D)</f>
        <v>238</v>
      </c>
      <c r="H3086">
        <f>_xlfn.XLOOKUP(J3086,'pu holds'!Y:Y,'pu holds'!P:P)</f>
        <v>0</v>
      </c>
      <c r="J3086" s="636" t="s">
        <v>892</v>
      </c>
      <c r="K3086">
        <v>10094</v>
      </c>
    </row>
    <row r="3087" spans="1:11">
      <c r="A3087">
        <v>70005</v>
      </c>
      <c r="B3087" s="46" t="str">
        <f t="shared" si="93"/>
        <v>BP.GR.00011-10094</v>
      </c>
      <c r="C3087">
        <f t="shared" si="94"/>
        <v>0</v>
      </c>
      <c r="D3087">
        <v>70005</v>
      </c>
      <c r="E3087">
        <f>_xlfn.XLOOKUP(J3087,'pu holds'!Y:Y,'pu holds'!D:D)</f>
        <v>155</v>
      </c>
      <c r="H3087">
        <f>_xlfn.XLOOKUP(J3087,'pu holds'!Y:Y,'pu holds'!P:P)</f>
        <v>0</v>
      </c>
      <c r="J3087" s="636" t="s">
        <v>894</v>
      </c>
      <c r="K3087">
        <v>10094</v>
      </c>
    </row>
    <row r="3088" spans="1:11">
      <c r="A3088">
        <v>70005</v>
      </c>
      <c r="B3088" s="46" t="str">
        <f t="shared" si="93"/>
        <v>BP.GR.00009-10094</v>
      </c>
      <c r="C3088">
        <f t="shared" si="94"/>
        <v>0</v>
      </c>
      <c r="D3088">
        <v>70005</v>
      </c>
      <c r="E3088">
        <f>_xlfn.XLOOKUP(J3088,'pu holds'!Y:Y,'pu holds'!D:D)</f>
        <v>111</v>
      </c>
      <c r="H3088">
        <f>_xlfn.XLOOKUP(J3088,'pu holds'!Y:Y,'pu holds'!P:P)</f>
        <v>0</v>
      </c>
      <c r="J3088" s="636" t="s">
        <v>896</v>
      </c>
      <c r="K3088">
        <v>10094</v>
      </c>
    </row>
    <row r="3089" spans="1:11">
      <c r="A3089">
        <v>70005</v>
      </c>
      <c r="B3089" s="46" t="str">
        <f t="shared" si="93"/>
        <v>BP.GR.00016-10094</v>
      </c>
      <c r="C3089">
        <f t="shared" si="94"/>
        <v>0</v>
      </c>
      <c r="D3089">
        <v>70005</v>
      </c>
      <c r="E3089">
        <f>_xlfn.XLOOKUP(J3089,'pu holds'!Y:Y,'pu holds'!D:D)</f>
        <v>124</v>
      </c>
      <c r="H3089">
        <f>_xlfn.XLOOKUP(J3089,'pu holds'!Y:Y,'pu holds'!P:P)</f>
        <v>0</v>
      </c>
      <c r="J3089" s="636" t="s">
        <v>898</v>
      </c>
      <c r="K3089">
        <v>10094</v>
      </c>
    </row>
    <row r="3090" spans="1:11">
      <c r="A3090">
        <v>70005</v>
      </c>
      <c r="B3090" s="46" t="str">
        <f t="shared" si="93"/>
        <v>BP.GR.00012-10094</v>
      </c>
      <c r="C3090">
        <f t="shared" si="94"/>
        <v>0</v>
      </c>
      <c r="D3090">
        <v>70005</v>
      </c>
      <c r="E3090">
        <f>_xlfn.XLOOKUP(J3090,'pu holds'!Y:Y,'pu holds'!D:D)</f>
        <v>146</v>
      </c>
      <c r="H3090">
        <f>_xlfn.XLOOKUP(J3090,'pu holds'!Y:Y,'pu holds'!P:P)</f>
        <v>0</v>
      </c>
      <c r="J3090" s="636" t="s">
        <v>900</v>
      </c>
      <c r="K3090">
        <v>10094</v>
      </c>
    </row>
    <row r="3091" spans="1:11">
      <c r="A3091">
        <v>70005</v>
      </c>
      <c r="B3091" s="46" t="str">
        <f t="shared" si="93"/>
        <v>BP.GR.00019-10094</v>
      </c>
      <c r="C3091">
        <f t="shared" si="94"/>
        <v>0</v>
      </c>
      <c r="D3091">
        <v>70005</v>
      </c>
      <c r="E3091">
        <f>_xlfn.XLOOKUP(J3091,'pu holds'!Y:Y,'pu holds'!D:D)</f>
        <v>199</v>
      </c>
      <c r="H3091">
        <f>_xlfn.XLOOKUP(J3091,'pu holds'!Y:Y,'pu holds'!P:P)</f>
        <v>0</v>
      </c>
      <c r="J3091" s="636" t="s">
        <v>902</v>
      </c>
      <c r="K3091">
        <v>10094</v>
      </c>
    </row>
    <row r="3092" spans="1:11">
      <c r="A3092">
        <v>70005</v>
      </c>
      <c r="B3092" s="46" t="str">
        <f t="shared" si="93"/>
        <v>BP.GR.00006-10094</v>
      </c>
      <c r="C3092">
        <f t="shared" si="94"/>
        <v>0</v>
      </c>
      <c r="D3092">
        <v>70005</v>
      </c>
      <c r="E3092">
        <f>_xlfn.XLOOKUP(J3092,'pu holds'!Y:Y,'pu holds'!D:D)</f>
        <v>159</v>
      </c>
      <c r="H3092">
        <f>_xlfn.XLOOKUP(J3092,'pu holds'!Y:Y,'pu holds'!P:P)</f>
        <v>0</v>
      </c>
      <c r="J3092" s="636" t="s">
        <v>904</v>
      </c>
      <c r="K3092">
        <v>10094</v>
      </c>
    </row>
    <row r="3093" spans="1:11">
      <c r="A3093">
        <v>70005</v>
      </c>
      <c r="B3093" s="46" t="str">
        <f t="shared" si="93"/>
        <v>BP.GR.00007-10094</v>
      </c>
      <c r="C3093">
        <f t="shared" si="94"/>
        <v>0</v>
      </c>
      <c r="D3093">
        <v>70005</v>
      </c>
      <c r="E3093">
        <f>_xlfn.XLOOKUP(J3093,'pu holds'!Y:Y,'pu holds'!D:D)</f>
        <v>179</v>
      </c>
      <c r="H3093">
        <f>_xlfn.XLOOKUP(J3093,'pu holds'!Y:Y,'pu holds'!P:P)</f>
        <v>0</v>
      </c>
      <c r="J3093" s="636" t="s">
        <v>906</v>
      </c>
      <c r="K3093">
        <v>10094</v>
      </c>
    </row>
    <row r="3094" spans="1:11">
      <c r="A3094">
        <v>70005</v>
      </c>
      <c r="B3094" s="46" t="str">
        <f t="shared" si="93"/>
        <v>BP.GR.00008-10094</v>
      </c>
      <c r="C3094">
        <f t="shared" si="94"/>
        <v>0</v>
      </c>
      <c r="D3094">
        <v>70005</v>
      </c>
      <c r="E3094">
        <f>_xlfn.XLOOKUP(J3094,'pu holds'!Y:Y,'pu holds'!D:D)</f>
        <v>169</v>
      </c>
      <c r="H3094">
        <f>_xlfn.XLOOKUP(J3094,'pu holds'!Y:Y,'pu holds'!P:P)</f>
        <v>0</v>
      </c>
      <c r="J3094" s="636" t="s">
        <v>908</v>
      </c>
      <c r="K3094">
        <v>10094</v>
      </c>
    </row>
    <row r="3095" spans="1:11">
      <c r="A3095">
        <v>70005</v>
      </c>
      <c r="B3095" s="46" t="str">
        <f t="shared" si="93"/>
        <v>BP.GR.00036-10094</v>
      </c>
      <c r="C3095">
        <f t="shared" si="94"/>
        <v>0</v>
      </c>
      <c r="D3095">
        <v>70005</v>
      </c>
      <c r="E3095">
        <f>_xlfn.XLOOKUP(J3095,'pu holds'!Y:Y,'pu holds'!D:D)</f>
        <v>332</v>
      </c>
      <c r="H3095">
        <f>_xlfn.XLOOKUP(J3095,'pu holds'!Y:Y,'pu holds'!P:P)</f>
        <v>0</v>
      </c>
      <c r="J3095" s="636" t="s">
        <v>811</v>
      </c>
      <c r="K3095">
        <v>10094</v>
      </c>
    </row>
    <row r="3096" spans="1:11">
      <c r="A3096">
        <v>70005</v>
      </c>
      <c r="B3096" s="46" t="str">
        <f t="shared" si="93"/>
        <v>BP.GR.00037-10094</v>
      </c>
      <c r="C3096">
        <f t="shared" si="94"/>
        <v>0</v>
      </c>
      <c r="D3096">
        <v>70005</v>
      </c>
      <c r="E3096">
        <f>_xlfn.XLOOKUP(J3096,'pu holds'!Y:Y,'pu holds'!D:D)</f>
        <v>140</v>
      </c>
      <c r="H3096">
        <f>_xlfn.XLOOKUP(J3096,'pu holds'!Y:Y,'pu holds'!P:P)</f>
        <v>0</v>
      </c>
      <c r="J3096" s="636" t="s">
        <v>845</v>
      </c>
      <c r="K3096">
        <v>10094</v>
      </c>
    </row>
    <row r="3097" spans="1:11">
      <c r="A3097">
        <v>70005</v>
      </c>
      <c r="B3097" s="46" t="str">
        <f t="shared" si="93"/>
        <v>BP.GR.00038-10094</v>
      </c>
      <c r="C3097">
        <f t="shared" si="94"/>
        <v>0</v>
      </c>
      <c r="D3097">
        <v>70005</v>
      </c>
      <c r="E3097">
        <f>_xlfn.XLOOKUP(J3097,'pu holds'!Y:Y,'pu holds'!D:D)</f>
        <v>165</v>
      </c>
      <c r="H3097">
        <f>_xlfn.XLOOKUP(J3097,'pu holds'!Y:Y,'pu holds'!P:P)</f>
        <v>0</v>
      </c>
      <c r="J3097" s="636" t="s">
        <v>847</v>
      </c>
      <c r="K3097">
        <v>10094</v>
      </c>
    </row>
    <row r="3098" spans="1:11">
      <c r="A3098">
        <v>70005</v>
      </c>
      <c r="B3098" s="46" t="str">
        <f t="shared" si="93"/>
        <v>BP.GR.00039-10094</v>
      </c>
      <c r="C3098">
        <f t="shared" si="94"/>
        <v>0</v>
      </c>
      <c r="D3098">
        <v>70005</v>
      </c>
      <c r="E3098">
        <f>_xlfn.XLOOKUP(J3098,'pu holds'!Y:Y,'pu holds'!D:D)</f>
        <v>157</v>
      </c>
      <c r="H3098">
        <f>_xlfn.XLOOKUP(J3098,'pu holds'!Y:Y,'pu holds'!P:P)</f>
        <v>0</v>
      </c>
      <c r="J3098" s="636" t="s">
        <v>849</v>
      </c>
      <c r="K3098">
        <v>10094</v>
      </c>
    </row>
    <row r="3099" spans="1:11">
      <c r="A3099">
        <v>70005</v>
      </c>
      <c r="B3099" s="46" t="str">
        <f t="shared" si="93"/>
        <v>BP.GR.00040-10094</v>
      </c>
      <c r="C3099">
        <f t="shared" si="94"/>
        <v>0</v>
      </c>
      <c r="D3099">
        <v>70005</v>
      </c>
      <c r="E3099">
        <f>_xlfn.XLOOKUP(J3099,'pu holds'!Y:Y,'pu holds'!D:D)</f>
        <v>148</v>
      </c>
      <c r="H3099">
        <f>_xlfn.XLOOKUP(J3099,'pu holds'!Y:Y,'pu holds'!P:P)</f>
        <v>0</v>
      </c>
      <c r="J3099" s="636" t="s">
        <v>861</v>
      </c>
      <c r="K3099">
        <v>10094</v>
      </c>
    </row>
    <row r="3100" spans="1:11">
      <c r="A3100">
        <v>70005</v>
      </c>
      <c r="B3100" s="46" t="str">
        <f t="shared" si="93"/>
        <v>BP.GR.00041-10094</v>
      </c>
      <c r="C3100">
        <f t="shared" si="94"/>
        <v>0</v>
      </c>
      <c r="D3100">
        <v>70005</v>
      </c>
      <c r="E3100">
        <f>_xlfn.XLOOKUP(J3100,'pu holds'!Y:Y,'pu holds'!D:D)</f>
        <v>155</v>
      </c>
      <c r="H3100">
        <f>_xlfn.XLOOKUP(J3100,'pu holds'!Y:Y,'pu holds'!P:P)</f>
        <v>0</v>
      </c>
      <c r="J3100" s="636" t="s">
        <v>859</v>
      </c>
      <c r="K3100">
        <v>10094</v>
      </c>
    </row>
    <row r="3101" spans="1:11">
      <c r="A3101">
        <v>70005</v>
      </c>
      <c r="B3101" s="46" t="str">
        <f t="shared" si="93"/>
        <v>BP.GR.00042-10094</v>
      </c>
      <c r="C3101">
        <f t="shared" si="94"/>
        <v>0</v>
      </c>
      <c r="D3101">
        <v>70005</v>
      </c>
      <c r="E3101">
        <f>_xlfn.XLOOKUP(J3101,'pu holds'!Y:Y,'pu holds'!D:D)</f>
        <v>146</v>
      </c>
      <c r="H3101">
        <f>_xlfn.XLOOKUP(J3101,'pu holds'!Y:Y,'pu holds'!P:P)</f>
        <v>0</v>
      </c>
      <c r="J3101" s="636" t="s">
        <v>863</v>
      </c>
      <c r="K3101">
        <v>10094</v>
      </c>
    </row>
    <row r="3102" spans="1:11">
      <c r="A3102">
        <v>70005</v>
      </c>
      <c r="B3102" s="46" t="str">
        <f t="shared" si="93"/>
        <v>BP.GR.00043-10094</v>
      </c>
      <c r="C3102">
        <f t="shared" si="94"/>
        <v>0</v>
      </c>
      <c r="D3102">
        <v>70005</v>
      </c>
      <c r="E3102">
        <f>_xlfn.XLOOKUP(J3102,'pu holds'!Y:Y,'pu holds'!D:D)</f>
        <v>159</v>
      </c>
      <c r="H3102">
        <f>_xlfn.XLOOKUP(J3102,'pu holds'!Y:Y,'pu holds'!P:P)</f>
        <v>0</v>
      </c>
      <c r="J3102" s="636" t="s">
        <v>837</v>
      </c>
      <c r="K3102">
        <v>10094</v>
      </c>
    </row>
    <row r="3103" spans="1:11">
      <c r="A3103">
        <v>70005</v>
      </c>
      <c r="B3103" s="46" t="str">
        <f t="shared" si="93"/>
        <v>BP.GR.00044-10094</v>
      </c>
      <c r="C3103">
        <f t="shared" si="94"/>
        <v>0</v>
      </c>
      <c r="D3103">
        <v>70005</v>
      </c>
      <c r="E3103">
        <f>_xlfn.XLOOKUP(J3103,'pu holds'!Y:Y,'pu holds'!D:D)</f>
        <v>221</v>
      </c>
      <c r="H3103">
        <f>_xlfn.XLOOKUP(J3103,'pu holds'!Y:Y,'pu holds'!P:P)</f>
        <v>0</v>
      </c>
      <c r="J3103" s="636" t="s">
        <v>751</v>
      </c>
      <c r="K3103">
        <v>10094</v>
      </c>
    </row>
    <row r="3104" spans="1:11">
      <c r="A3104">
        <v>70005</v>
      </c>
      <c r="B3104" s="46" t="str">
        <f t="shared" si="93"/>
        <v>BP.GR.00045-10094</v>
      </c>
      <c r="C3104">
        <f t="shared" si="94"/>
        <v>0</v>
      </c>
      <c r="D3104">
        <v>70005</v>
      </c>
      <c r="E3104">
        <f>_xlfn.XLOOKUP(J3104,'pu holds'!Y:Y,'pu holds'!D:D)</f>
        <v>168</v>
      </c>
      <c r="H3104">
        <f>_xlfn.XLOOKUP(J3104,'pu holds'!Y:Y,'pu holds'!P:P)</f>
        <v>0</v>
      </c>
      <c r="J3104" s="636" t="s">
        <v>753</v>
      </c>
      <c r="K3104">
        <v>10094</v>
      </c>
    </row>
    <row r="3105" spans="1:11">
      <c r="A3105">
        <v>70005</v>
      </c>
      <c r="B3105" s="46" t="str">
        <f t="shared" si="93"/>
        <v>BP.GR.00046-10094</v>
      </c>
      <c r="C3105">
        <f t="shared" si="94"/>
        <v>0</v>
      </c>
      <c r="D3105">
        <v>70005</v>
      </c>
      <c r="E3105">
        <f>_xlfn.XLOOKUP(J3105,'pu holds'!Y:Y,'pu holds'!D:D)</f>
        <v>312</v>
      </c>
      <c r="H3105">
        <f>_xlfn.XLOOKUP(J3105,'pu holds'!Y:Y,'pu holds'!P:P)</f>
        <v>0</v>
      </c>
      <c r="J3105" s="636" t="s">
        <v>755</v>
      </c>
      <c r="K3105">
        <v>10094</v>
      </c>
    </row>
    <row r="3106" spans="1:11">
      <c r="A3106">
        <v>70005</v>
      </c>
      <c r="B3106" s="46" t="str">
        <f t="shared" si="93"/>
        <v>BP.GR.00047-10094</v>
      </c>
      <c r="C3106">
        <f t="shared" si="94"/>
        <v>0</v>
      </c>
      <c r="D3106">
        <v>70005</v>
      </c>
      <c r="E3106">
        <f>_xlfn.XLOOKUP(J3106,'pu holds'!Y:Y,'pu holds'!D:D)</f>
        <v>202</v>
      </c>
      <c r="H3106">
        <f>_xlfn.XLOOKUP(J3106,'pu holds'!Y:Y,'pu holds'!P:P)</f>
        <v>0</v>
      </c>
      <c r="J3106" s="636" t="s">
        <v>757</v>
      </c>
      <c r="K3106">
        <v>10094</v>
      </c>
    </row>
    <row r="3107" spans="1:11">
      <c r="A3107">
        <v>70005</v>
      </c>
      <c r="B3107" s="46" t="str">
        <f t="shared" si="93"/>
        <v>BP.GR.00048-10094</v>
      </c>
      <c r="C3107">
        <f t="shared" si="94"/>
        <v>0</v>
      </c>
      <c r="D3107">
        <v>70005</v>
      </c>
      <c r="E3107">
        <f>_xlfn.XLOOKUP(J3107,'pu holds'!Y:Y,'pu holds'!D:D)</f>
        <v>457</v>
      </c>
      <c r="H3107">
        <f>_xlfn.XLOOKUP(J3107,'pu holds'!Y:Y,'pu holds'!P:P)</f>
        <v>0</v>
      </c>
      <c r="J3107" s="636" t="s">
        <v>759</v>
      </c>
      <c r="K3107">
        <v>10094</v>
      </c>
    </row>
    <row r="3108" spans="1:11">
      <c r="A3108">
        <v>70005</v>
      </c>
      <c r="B3108" s="46" t="str">
        <f t="shared" si="93"/>
        <v>BP.GR.00049-10094</v>
      </c>
      <c r="C3108">
        <f t="shared" si="94"/>
        <v>0</v>
      </c>
      <c r="D3108">
        <v>70005</v>
      </c>
      <c r="E3108">
        <f>_xlfn.XLOOKUP(J3108,'pu holds'!Y:Y,'pu holds'!D:D)</f>
        <v>175</v>
      </c>
      <c r="H3108">
        <f>_xlfn.XLOOKUP(J3108,'pu holds'!Y:Y,'pu holds'!P:P)</f>
        <v>0</v>
      </c>
      <c r="J3108" s="636" t="s">
        <v>761</v>
      </c>
      <c r="K3108">
        <v>10094</v>
      </c>
    </row>
    <row r="3109" spans="1:11">
      <c r="A3109">
        <v>70005</v>
      </c>
      <c r="B3109" s="46" t="str">
        <f t="shared" si="93"/>
        <v>BP.GR.00050-10094</v>
      </c>
      <c r="C3109">
        <f t="shared" si="94"/>
        <v>0</v>
      </c>
      <c r="D3109">
        <v>70005</v>
      </c>
      <c r="E3109">
        <f>_xlfn.XLOOKUP(J3109,'pu holds'!Y:Y,'pu holds'!D:D)</f>
        <v>159</v>
      </c>
      <c r="H3109">
        <f>_xlfn.XLOOKUP(J3109,'pu holds'!Y:Y,'pu holds'!P:P)</f>
        <v>0</v>
      </c>
      <c r="J3109" s="636" t="s">
        <v>763</v>
      </c>
      <c r="K3109">
        <v>10094</v>
      </c>
    </row>
    <row r="3110" spans="1:11">
      <c r="A3110">
        <v>70005</v>
      </c>
      <c r="B3110" s="46" t="str">
        <f t="shared" si="93"/>
        <v>BP.GR.00051-10094</v>
      </c>
      <c r="C3110">
        <f t="shared" si="94"/>
        <v>0</v>
      </c>
      <c r="D3110">
        <v>70005</v>
      </c>
      <c r="E3110">
        <f>_xlfn.XLOOKUP(J3110,'pu holds'!Y:Y,'pu holds'!D:D)</f>
        <v>408</v>
      </c>
      <c r="H3110">
        <f>_xlfn.XLOOKUP(J3110,'pu holds'!Y:Y,'pu holds'!P:P)</f>
        <v>0</v>
      </c>
      <c r="J3110" s="636" t="s">
        <v>765</v>
      </c>
      <c r="K3110">
        <v>10094</v>
      </c>
    </row>
    <row r="3111" spans="1:11">
      <c r="A3111">
        <v>70005</v>
      </c>
      <c r="B3111" s="46" t="str">
        <f t="shared" si="93"/>
        <v>BP.GR.00052-10094</v>
      </c>
      <c r="C3111">
        <f t="shared" si="94"/>
        <v>0</v>
      </c>
      <c r="D3111">
        <v>70005</v>
      </c>
      <c r="E3111">
        <f>_xlfn.XLOOKUP(J3111,'pu holds'!Y:Y,'pu holds'!D:D)</f>
        <v>296</v>
      </c>
      <c r="H3111">
        <f>_xlfn.XLOOKUP(J3111,'pu holds'!Y:Y,'pu holds'!P:P)</f>
        <v>0</v>
      </c>
      <c r="J3111" s="636" t="s">
        <v>767</v>
      </c>
      <c r="K3111">
        <v>10094</v>
      </c>
    </row>
    <row r="3112" spans="1:11">
      <c r="A3112">
        <v>70005</v>
      </c>
      <c r="B3112" s="46" t="str">
        <f t="shared" si="93"/>
        <v>BP.GR.00056-10094</v>
      </c>
      <c r="C3112">
        <f t="shared" si="94"/>
        <v>0</v>
      </c>
      <c r="D3112">
        <v>70005</v>
      </c>
      <c r="E3112">
        <f>_xlfn.XLOOKUP(J3112,'pu holds'!Y:Y,'pu holds'!D:D)</f>
        <v>117</v>
      </c>
      <c r="H3112">
        <f>_xlfn.XLOOKUP(J3112,'pu holds'!Y:Y,'pu holds'!P:P)</f>
        <v>0</v>
      </c>
      <c r="J3112" s="636" t="s">
        <v>769</v>
      </c>
      <c r="K3112">
        <v>10094</v>
      </c>
    </row>
    <row r="3113" spans="1:11">
      <c r="A3113">
        <v>70005</v>
      </c>
      <c r="B3113" s="46" t="str">
        <f t="shared" si="93"/>
        <v>BP.GR.00057-10094</v>
      </c>
      <c r="C3113">
        <f t="shared" si="94"/>
        <v>0</v>
      </c>
      <c r="D3113">
        <v>70005</v>
      </c>
      <c r="E3113">
        <f>_xlfn.XLOOKUP(J3113,'pu holds'!Y:Y,'pu holds'!D:D)</f>
        <v>266</v>
      </c>
      <c r="H3113">
        <f>_xlfn.XLOOKUP(J3113,'pu holds'!Y:Y,'pu holds'!P:P)</f>
        <v>0</v>
      </c>
      <c r="J3113" s="636" t="s">
        <v>775</v>
      </c>
      <c r="K3113">
        <v>10094</v>
      </c>
    </row>
    <row r="3114" spans="1:11">
      <c r="A3114">
        <v>70005</v>
      </c>
      <c r="B3114" s="46" t="str">
        <f t="shared" si="93"/>
        <v>BP.GR.00058-10094</v>
      </c>
      <c r="C3114">
        <f t="shared" si="94"/>
        <v>0</v>
      </c>
      <c r="D3114">
        <v>70005</v>
      </c>
      <c r="E3114">
        <f>_xlfn.XLOOKUP(J3114,'pu holds'!Y:Y,'pu holds'!D:D)</f>
        <v>211</v>
      </c>
      <c r="H3114">
        <f>_xlfn.XLOOKUP(J3114,'pu holds'!Y:Y,'pu holds'!P:P)</f>
        <v>0</v>
      </c>
      <c r="J3114" s="636" t="s">
        <v>777</v>
      </c>
      <c r="K3114">
        <v>10094</v>
      </c>
    </row>
    <row r="3115" spans="1:11">
      <c r="A3115">
        <v>70005</v>
      </c>
      <c r="B3115" s="46" t="str">
        <f t="shared" si="93"/>
        <v>BP.GR.00059-10094</v>
      </c>
      <c r="C3115">
        <f t="shared" si="94"/>
        <v>0</v>
      </c>
      <c r="D3115">
        <v>70005</v>
      </c>
      <c r="E3115">
        <f>_xlfn.XLOOKUP(J3115,'pu holds'!Y:Y,'pu holds'!D:D)</f>
        <v>93</v>
      </c>
      <c r="H3115">
        <f>_xlfn.XLOOKUP(J3115,'pu holds'!Y:Y,'pu holds'!P:P)</f>
        <v>0</v>
      </c>
      <c r="J3115" s="636" t="s">
        <v>779</v>
      </c>
      <c r="K3115">
        <v>10094</v>
      </c>
    </row>
    <row r="3116" spans="1:11">
      <c r="A3116">
        <v>70005</v>
      </c>
      <c r="B3116" s="46" t="str">
        <f t="shared" si="93"/>
        <v>BP.GR.00060-10094</v>
      </c>
      <c r="C3116">
        <f t="shared" si="94"/>
        <v>0</v>
      </c>
      <c r="D3116">
        <v>70005</v>
      </c>
      <c r="E3116">
        <f>_xlfn.XLOOKUP(J3116,'pu holds'!Y:Y,'pu holds'!D:D)</f>
        <v>216</v>
      </c>
      <c r="H3116">
        <f>_xlfn.XLOOKUP(J3116,'pu holds'!Y:Y,'pu holds'!P:P)</f>
        <v>0</v>
      </c>
      <c r="J3116" s="636" t="s">
        <v>781</v>
      </c>
      <c r="K3116">
        <v>10094</v>
      </c>
    </row>
    <row r="3117" spans="1:11">
      <c r="A3117">
        <v>70005</v>
      </c>
      <c r="B3117" s="46" t="str">
        <f t="shared" si="93"/>
        <v>BP.GR.00061-10094</v>
      </c>
      <c r="C3117">
        <f t="shared" si="94"/>
        <v>0</v>
      </c>
      <c r="D3117">
        <v>70005</v>
      </c>
      <c r="E3117">
        <f>_xlfn.XLOOKUP(J3117,'pu holds'!Y:Y,'pu holds'!D:D)</f>
        <v>153</v>
      </c>
      <c r="H3117">
        <f>_xlfn.XLOOKUP(J3117,'pu holds'!Y:Y,'pu holds'!P:P)</f>
        <v>0</v>
      </c>
      <c r="J3117" s="636" t="s">
        <v>783</v>
      </c>
      <c r="K3117">
        <v>10094</v>
      </c>
    </row>
    <row r="3118" spans="1:11">
      <c r="A3118">
        <v>70005</v>
      </c>
      <c r="B3118" s="46" t="str">
        <f t="shared" si="93"/>
        <v>BP.GR.00062-10094</v>
      </c>
      <c r="C3118">
        <f t="shared" si="94"/>
        <v>0</v>
      </c>
      <c r="D3118">
        <v>70005</v>
      </c>
      <c r="E3118">
        <f>_xlfn.XLOOKUP(J3118,'pu holds'!Y:Y,'pu holds'!D:D)</f>
        <v>168</v>
      </c>
      <c r="H3118">
        <f>_xlfn.XLOOKUP(J3118,'pu holds'!Y:Y,'pu holds'!P:P)</f>
        <v>0</v>
      </c>
      <c r="J3118" s="636" t="s">
        <v>785</v>
      </c>
      <c r="K3118">
        <v>10094</v>
      </c>
    </row>
    <row r="3119" spans="1:11">
      <c r="A3119">
        <v>70005</v>
      </c>
      <c r="B3119" s="46" t="str">
        <f t="shared" si="93"/>
        <v>BP.GR.00063-10094</v>
      </c>
      <c r="C3119">
        <f t="shared" si="94"/>
        <v>0</v>
      </c>
      <c r="D3119">
        <v>70005</v>
      </c>
      <c r="E3119">
        <f>_xlfn.XLOOKUP(J3119,'pu holds'!Y:Y,'pu holds'!D:D)</f>
        <v>192</v>
      </c>
      <c r="H3119">
        <f>_xlfn.XLOOKUP(J3119,'pu holds'!Y:Y,'pu holds'!P:P)</f>
        <v>0</v>
      </c>
      <c r="J3119" s="636" t="s">
        <v>787</v>
      </c>
      <c r="K3119">
        <v>10094</v>
      </c>
    </row>
    <row r="3120" spans="1:11">
      <c r="A3120">
        <v>70005</v>
      </c>
      <c r="B3120" s="46" t="str">
        <f t="shared" si="93"/>
        <v>BP.GR.00064-10094</v>
      </c>
      <c r="C3120">
        <f t="shared" si="94"/>
        <v>0</v>
      </c>
      <c r="D3120">
        <v>70005</v>
      </c>
      <c r="E3120">
        <f>_xlfn.XLOOKUP(J3120,'pu holds'!Y:Y,'pu holds'!D:D)</f>
        <v>196</v>
      </c>
      <c r="H3120">
        <f>_xlfn.XLOOKUP(J3120,'pu holds'!Y:Y,'pu holds'!P:P)</f>
        <v>0</v>
      </c>
      <c r="J3120" s="636" t="s">
        <v>789</v>
      </c>
      <c r="K3120">
        <v>10094</v>
      </c>
    </row>
    <row r="3121" spans="1:11">
      <c r="A3121">
        <v>70005</v>
      </c>
      <c r="B3121" s="46" t="str">
        <f t="shared" si="93"/>
        <v>BP.GR.00065-10094</v>
      </c>
      <c r="C3121">
        <f t="shared" si="94"/>
        <v>0</v>
      </c>
      <c r="D3121">
        <v>70005</v>
      </c>
      <c r="E3121">
        <f>_xlfn.XLOOKUP(J3121,'pu holds'!Y:Y,'pu holds'!D:D)</f>
        <v>186</v>
      </c>
      <c r="H3121">
        <f>_xlfn.XLOOKUP(J3121,'pu holds'!Y:Y,'pu holds'!P:P)</f>
        <v>0</v>
      </c>
      <c r="J3121" s="636" t="s">
        <v>791</v>
      </c>
      <c r="K3121">
        <v>10094</v>
      </c>
    </row>
    <row r="3122" spans="1:11">
      <c r="A3122">
        <v>70005</v>
      </c>
      <c r="B3122" s="46" t="str">
        <f t="shared" si="93"/>
        <v>BP.GR.00066-10094</v>
      </c>
      <c r="C3122">
        <f t="shared" si="94"/>
        <v>0</v>
      </c>
      <c r="D3122">
        <v>70005</v>
      </c>
      <c r="E3122">
        <f>_xlfn.XLOOKUP(J3122,'pu holds'!Y:Y,'pu holds'!D:D)</f>
        <v>171</v>
      </c>
      <c r="H3122">
        <f>_xlfn.XLOOKUP(J3122,'pu holds'!Y:Y,'pu holds'!P:P)</f>
        <v>0</v>
      </c>
      <c r="J3122" s="636" t="s">
        <v>793</v>
      </c>
      <c r="K3122">
        <v>10094</v>
      </c>
    </row>
    <row r="3123" spans="1:11">
      <c r="A3123">
        <v>70005</v>
      </c>
      <c r="B3123" s="46" t="str">
        <f t="shared" si="93"/>
        <v>BP.GR.00067-10094</v>
      </c>
      <c r="C3123">
        <f t="shared" si="94"/>
        <v>0</v>
      </c>
      <c r="D3123">
        <v>70005</v>
      </c>
      <c r="E3123">
        <f>_xlfn.XLOOKUP(J3123,'pu holds'!Y:Y,'pu holds'!D:D)</f>
        <v>208</v>
      </c>
      <c r="H3123">
        <f>_xlfn.XLOOKUP(J3123,'pu holds'!Y:Y,'pu holds'!P:P)</f>
        <v>0</v>
      </c>
      <c r="J3123" s="636" t="s">
        <v>795</v>
      </c>
      <c r="K3123">
        <v>10094</v>
      </c>
    </row>
    <row r="3124" spans="1:11">
      <c r="A3124">
        <v>70005</v>
      </c>
      <c r="B3124" s="46" t="str">
        <f t="shared" si="93"/>
        <v>BP.GR.00068-10094</v>
      </c>
      <c r="C3124">
        <f t="shared" si="94"/>
        <v>0</v>
      </c>
      <c r="D3124">
        <v>70005</v>
      </c>
      <c r="E3124">
        <f>_xlfn.XLOOKUP(J3124,'pu holds'!Y:Y,'pu holds'!D:D)</f>
        <v>100</v>
      </c>
      <c r="H3124">
        <f>_xlfn.XLOOKUP(J3124,'pu holds'!Y:Y,'pu holds'!P:P)</f>
        <v>0</v>
      </c>
      <c r="J3124" s="636" t="s">
        <v>833</v>
      </c>
      <c r="K3124">
        <v>10094</v>
      </c>
    </row>
    <row r="3125" spans="1:11">
      <c r="A3125">
        <v>70005</v>
      </c>
      <c r="B3125" s="46" t="str">
        <f t="shared" si="93"/>
        <v>BP.GR.00069-10094</v>
      </c>
      <c r="C3125">
        <f t="shared" si="94"/>
        <v>0</v>
      </c>
      <c r="D3125">
        <v>70005</v>
      </c>
      <c r="E3125">
        <f>_xlfn.XLOOKUP(J3125,'pu holds'!Y:Y,'pu holds'!D:D)</f>
        <v>112</v>
      </c>
      <c r="H3125">
        <f>_xlfn.XLOOKUP(J3125,'pu holds'!Y:Y,'pu holds'!P:P)</f>
        <v>0</v>
      </c>
      <c r="J3125" s="636" t="s">
        <v>831</v>
      </c>
      <c r="K3125">
        <v>10094</v>
      </c>
    </row>
    <row r="3126" spans="1:11">
      <c r="A3126">
        <v>70005</v>
      </c>
      <c r="B3126" s="46" t="str">
        <f t="shared" si="93"/>
        <v>BP.GR.00070-10094</v>
      </c>
      <c r="C3126">
        <f t="shared" si="94"/>
        <v>0</v>
      </c>
      <c r="D3126">
        <v>70005</v>
      </c>
      <c r="E3126">
        <f>_xlfn.XLOOKUP(J3126,'pu holds'!Y:Y,'pu holds'!D:D)</f>
        <v>185</v>
      </c>
      <c r="H3126">
        <f>_xlfn.XLOOKUP(J3126,'pu holds'!Y:Y,'pu holds'!P:P)</f>
        <v>0</v>
      </c>
      <c r="J3126" s="636" t="s">
        <v>829</v>
      </c>
      <c r="K3126">
        <v>10094</v>
      </c>
    </row>
    <row r="3127" spans="1:11">
      <c r="A3127">
        <v>70005</v>
      </c>
      <c r="B3127" s="46" t="str">
        <f t="shared" si="93"/>
        <v>BP.GR.00071-10094</v>
      </c>
      <c r="C3127">
        <f t="shared" si="94"/>
        <v>0</v>
      </c>
      <c r="D3127">
        <v>70005</v>
      </c>
      <c r="E3127">
        <f>_xlfn.XLOOKUP(J3127,'pu holds'!Y:Y,'pu holds'!D:D)</f>
        <v>130</v>
      </c>
      <c r="H3127">
        <f>_xlfn.XLOOKUP(J3127,'pu holds'!Y:Y,'pu holds'!P:P)</f>
        <v>0</v>
      </c>
      <c r="J3127" s="636" t="s">
        <v>827</v>
      </c>
      <c r="K3127">
        <v>10094</v>
      </c>
    </row>
    <row r="3128" spans="1:11">
      <c r="A3128">
        <v>70005</v>
      </c>
      <c r="B3128" s="46" t="str">
        <f t="shared" si="93"/>
        <v>BP.GR.00072-10094</v>
      </c>
      <c r="C3128">
        <f t="shared" si="94"/>
        <v>0</v>
      </c>
      <c r="D3128">
        <v>70005</v>
      </c>
      <c r="E3128">
        <f>_xlfn.XLOOKUP(J3128,'pu holds'!Y:Y,'pu holds'!D:D)</f>
        <v>141</v>
      </c>
      <c r="H3128">
        <f>_xlfn.XLOOKUP(J3128,'pu holds'!Y:Y,'pu holds'!P:P)</f>
        <v>0</v>
      </c>
      <c r="J3128" s="636" t="s">
        <v>825</v>
      </c>
      <c r="K3128">
        <v>10094</v>
      </c>
    </row>
    <row r="3129" spans="1:11">
      <c r="A3129">
        <v>70005</v>
      </c>
      <c r="B3129" s="46" t="str">
        <f t="shared" si="93"/>
        <v>BP.GR.00073-10094</v>
      </c>
      <c r="C3129">
        <f t="shared" si="94"/>
        <v>0</v>
      </c>
      <c r="D3129">
        <v>70005</v>
      </c>
      <c r="E3129">
        <f>_xlfn.XLOOKUP(J3129,'pu holds'!Y:Y,'pu holds'!D:D)</f>
        <v>297</v>
      </c>
      <c r="H3129">
        <f>_xlfn.XLOOKUP(J3129,'pu holds'!Y:Y,'pu holds'!P:P)</f>
        <v>0</v>
      </c>
      <c r="J3129" s="636" t="s">
        <v>771</v>
      </c>
      <c r="K3129">
        <v>10094</v>
      </c>
    </row>
    <row r="3130" spans="1:11">
      <c r="A3130">
        <v>70005</v>
      </c>
      <c r="B3130" s="46" t="str">
        <f t="shared" si="93"/>
        <v>BP.GR.00074-10094</v>
      </c>
      <c r="C3130">
        <f t="shared" si="94"/>
        <v>0</v>
      </c>
      <c r="D3130">
        <v>70005</v>
      </c>
      <c r="E3130">
        <f>_xlfn.XLOOKUP(J3130,'pu holds'!Y:Y,'pu holds'!D:D)</f>
        <v>295</v>
      </c>
      <c r="H3130">
        <f>_xlfn.XLOOKUP(J3130,'pu holds'!Y:Y,'pu holds'!P:P)</f>
        <v>0</v>
      </c>
      <c r="J3130" s="636" t="s">
        <v>773</v>
      </c>
      <c r="K3130">
        <v>10094</v>
      </c>
    </row>
    <row r="3131" spans="1:11">
      <c r="A3131">
        <v>70005</v>
      </c>
      <c r="B3131" s="46" t="str">
        <f t="shared" si="93"/>
        <v>BP.GR.00075-10094</v>
      </c>
      <c r="C3131">
        <f t="shared" si="94"/>
        <v>0</v>
      </c>
      <c r="D3131">
        <v>70005</v>
      </c>
      <c r="E3131">
        <f>_xlfn.XLOOKUP(J3131,'pu holds'!Y:Y,'pu holds'!D:D)</f>
        <v>181</v>
      </c>
      <c r="H3131">
        <f>_xlfn.XLOOKUP(J3131,'pu holds'!Y:Y,'pu holds'!P:P)</f>
        <v>0</v>
      </c>
      <c r="J3131" s="636" t="s">
        <v>799</v>
      </c>
      <c r="K3131">
        <v>10094</v>
      </c>
    </row>
    <row r="3132" spans="1:11">
      <c r="A3132">
        <v>70005</v>
      </c>
      <c r="B3132" s="46" t="str">
        <f t="shared" si="93"/>
        <v>BP.GR.00076-10094</v>
      </c>
      <c r="C3132">
        <f t="shared" si="94"/>
        <v>0</v>
      </c>
      <c r="D3132">
        <v>70005</v>
      </c>
      <c r="E3132">
        <f>_xlfn.XLOOKUP(J3132,'pu holds'!Y:Y,'pu holds'!D:D)</f>
        <v>181</v>
      </c>
      <c r="H3132">
        <f>_xlfn.XLOOKUP(J3132,'pu holds'!Y:Y,'pu holds'!P:P)</f>
        <v>0</v>
      </c>
      <c r="J3132" s="636" t="s">
        <v>801</v>
      </c>
      <c r="K3132">
        <v>10094</v>
      </c>
    </row>
    <row r="3133" spans="1:11">
      <c r="A3133">
        <v>70005</v>
      </c>
      <c r="B3133" s="46" t="str">
        <f t="shared" si="93"/>
        <v>BP.GR.00077-10094</v>
      </c>
      <c r="C3133">
        <f t="shared" si="94"/>
        <v>0</v>
      </c>
      <c r="D3133">
        <v>70005</v>
      </c>
      <c r="E3133">
        <f>_xlfn.XLOOKUP(J3133,'pu holds'!Y:Y,'pu holds'!D:D)</f>
        <v>205</v>
      </c>
      <c r="H3133">
        <f>_xlfn.XLOOKUP(J3133,'pu holds'!Y:Y,'pu holds'!P:P)</f>
        <v>0</v>
      </c>
      <c r="J3133" s="636" t="s">
        <v>797</v>
      </c>
      <c r="K3133">
        <v>10094</v>
      </c>
    </row>
    <row r="3134" spans="1:11">
      <c r="A3134">
        <v>70005</v>
      </c>
      <c r="B3134" s="46" t="str">
        <f t="shared" si="93"/>
        <v>BP.GR.00078-10094</v>
      </c>
      <c r="C3134">
        <f t="shared" si="94"/>
        <v>0</v>
      </c>
      <c r="D3134">
        <v>70005</v>
      </c>
      <c r="E3134">
        <f>_xlfn.XLOOKUP(J3134,'pu holds'!Y:Y,'pu holds'!D:D)</f>
        <v>199</v>
      </c>
      <c r="H3134">
        <f>_xlfn.XLOOKUP(J3134,'pu holds'!Y:Y,'pu holds'!P:P)</f>
        <v>0</v>
      </c>
      <c r="J3134" s="636" t="s">
        <v>803</v>
      </c>
      <c r="K3134">
        <v>10094</v>
      </c>
    </row>
    <row r="3135" spans="1:11">
      <c r="A3135">
        <v>70005</v>
      </c>
      <c r="B3135" s="46" t="str">
        <f t="shared" si="93"/>
        <v>BP.GR.00079-10094</v>
      </c>
      <c r="C3135">
        <f t="shared" si="94"/>
        <v>0</v>
      </c>
      <c r="D3135">
        <v>70005</v>
      </c>
      <c r="E3135">
        <f>_xlfn.XLOOKUP(J3135,'pu holds'!Y:Y,'pu holds'!D:D)</f>
        <v>130</v>
      </c>
      <c r="H3135">
        <f>_xlfn.XLOOKUP(J3135,'pu holds'!Y:Y,'pu holds'!P:P)</f>
        <v>0</v>
      </c>
      <c r="J3135" s="636" t="s">
        <v>821</v>
      </c>
      <c r="K3135">
        <v>10094</v>
      </c>
    </row>
    <row r="3136" spans="1:11">
      <c r="A3136">
        <v>70005</v>
      </c>
      <c r="B3136" s="46" t="str">
        <f t="shared" si="93"/>
        <v>BP.GR.00080-10094</v>
      </c>
      <c r="C3136">
        <f t="shared" si="94"/>
        <v>0</v>
      </c>
      <c r="D3136">
        <v>70005</v>
      </c>
      <c r="E3136">
        <f>_xlfn.XLOOKUP(J3136,'pu holds'!Y:Y,'pu holds'!D:D)</f>
        <v>185</v>
      </c>
      <c r="H3136">
        <f>_xlfn.XLOOKUP(J3136,'pu holds'!Y:Y,'pu holds'!P:P)</f>
        <v>0</v>
      </c>
      <c r="J3136" s="636" t="s">
        <v>823</v>
      </c>
      <c r="K3136">
        <v>10094</v>
      </c>
    </row>
    <row r="3137" spans="1:11">
      <c r="A3137">
        <v>70005</v>
      </c>
      <c r="B3137" s="46" t="str">
        <f t="shared" si="93"/>
        <v>BP.GR.00081-10094</v>
      </c>
      <c r="C3137">
        <f t="shared" si="94"/>
        <v>0</v>
      </c>
      <c r="D3137">
        <v>70005</v>
      </c>
      <c r="E3137">
        <f>_xlfn.XLOOKUP(J3137,'pu holds'!Y:Y,'pu holds'!D:D)</f>
        <v>141</v>
      </c>
      <c r="H3137">
        <f>_xlfn.XLOOKUP(J3137,'pu holds'!Y:Y,'pu holds'!P:P)</f>
        <v>0</v>
      </c>
      <c r="J3137" s="636" t="s">
        <v>819</v>
      </c>
      <c r="K3137">
        <v>10094</v>
      </c>
    </row>
    <row r="3138" spans="1:11">
      <c r="A3138">
        <v>70005</v>
      </c>
      <c r="B3138" s="46" t="str">
        <f t="shared" si="93"/>
        <v>BP.GR.00033-10095</v>
      </c>
      <c r="C3138">
        <f t="shared" ref="C3138:C3201" si="95">SUM(G3138:H3138)</f>
        <v>0</v>
      </c>
      <c r="D3138">
        <v>70005</v>
      </c>
      <c r="E3138">
        <f>_xlfn.XLOOKUP(J3138,'pu holds'!Y:Y,'pu holds'!D:D)</f>
        <v>149</v>
      </c>
      <c r="H3138">
        <f>_xlfn.XLOOKUP(J3138,'pu holds'!Y:Y,'pu holds'!Q:Q)</f>
        <v>0</v>
      </c>
      <c r="J3138" s="636" t="s">
        <v>805</v>
      </c>
      <c r="K3138">
        <v>10095</v>
      </c>
    </row>
    <row r="3139" spans="1:11">
      <c r="A3139">
        <v>70005</v>
      </c>
      <c r="B3139" s="46" t="str">
        <f t="shared" si="93"/>
        <v>BP.GR.00032-10095</v>
      </c>
      <c r="C3139">
        <f t="shared" si="95"/>
        <v>0</v>
      </c>
      <c r="D3139">
        <v>70005</v>
      </c>
      <c r="E3139">
        <f>_xlfn.XLOOKUP(J3139,'pu holds'!Y:Y,'pu holds'!D:D)</f>
        <v>126</v>
      </c>
      <c r="H3139">
        <f>_xlfn.XLOOKUP(J3139,'pu holds'!Y:Y,'pu holds'!Q:Q)</f>
        <v>0</v>
      </c>
      <c r="J3139" s="636" t="s">
        <v>807</v>
      </c>
      <c r="K3139">
        <v>10095</v>
      </c>
    </row>
    <row r="3140" spans="1:11">
      <c r="A3140">
        <v>70005</v>
      </c>
      <c r="B3140" s="46" t="str">
        <f t="shared" si="93"/>
        <v>BP.GR.00031-10095</v>
      </c>
      <c r="C3140">
        <f t="shared" si="95"/>
        <v>0</v>
      </c>
      <c r="D3140">
        <v>70005</v>
      </c>
      <c r="E3140">
        <f>_xlfn.XLOOKUP(J3140,'pu holds'!Y:Y,'pu holds'!D:D)</f>
        <v>148</v>
      </c>
      <c r="H3140">
        <f>_xlfn.XLOOKUP(J3140,'pu holds'!Y:Y,'pu holds'!Q:Q)</f>
        <v>0</v>
      </c>
      <c r="J3140" s="636" t="s">
        <v>809</v>
      </c>
      <c r="K3140">
        <v>10095</v>
      </c>
    </row>
    <row r="3141" spans="1:11">
      <c r="A3141">
        <v>70005</v>
      </c>
      <c r="B3141" s="46" t="str">
        <f t="shared" si="93"/>
        <v>BP.GR.00035-10095</v>
      </c>
      <c r="C3141">
        <f t="shared" si="95"/>
        <v>0</v>
      </c>
      <c r="D3141">
        <v>70005</v>
      </c>
      <c r="E3141">
        <f>_xlfn.XLOOKUP(J3141,'pu holds'!Y:Y,'pu holds'!D:D)</f>
        <v>208</v>
      </c>
      <c r="H3141">
        <f>_xlfn.XLOOKUP(J3141,'pu holds'!Y:Y,'pu holds'!Q:Q)</f>
        <v>0</v>
      </c>
      <c r="J3141" s="636" t="s">
        <v>813</v>
      </c>
      <c r="K3141">
        <v>10095</v>
      </c>
    </row>
    <row r="3142" spans="1:11">
      <c r="A3142">
        <v>70005</v>
      </c>
      <c r="B3142" s="46" t="str">
        <f t="shared" si="93"/>
        <v>BP.GR.00034-10095</v>
      </c>
      <c r="C3142">
        <f t="shared" si="95"/>
        <v>0</v>
      </c>
      <c r="D3142">
        <v>70005</v>
      </c>
      <c r="E3142">
        <f>_xlfn.XLOOKUP(J3142,'pu holds'!Y:Y,'pu holds'!D:D)</f>
        <v>127</v>
      </c>
      <c r="H3142">
        <f>_xlfn.XLOOKUP(J3142,'pu holds'!Y:Y,'pu holds'!Q:Q)</f>
        <v>0</v>
      </c>
      <c r="J3142" s="636" t="s">
        <v>815</v>
      </c>
      <c r="K3142">
        <v>10095</v>
      </c>
    </row>
    <row r="3143" spans="1:11">
      <c r="A3143">
        <v>70005</v>
      </c>
      <c r="B3143" s="46" t="str">
        <f t="shared" si="93"/>
        <v>BP.GR.00020-10095</v>
      </c>
      <c r="C3143">
        <f t="shared" si="95"/>
        <v>0</v>
      </c>
      <c r="D3143">
        <v>70005</v>
      </c>
      <c r="E3143">
        <f>_xlfn.XLOOKUP(J3143,'pu holds'!Y:Y,'pu holds'!D:D)</f>
        <v>248</v>
      </c>
      <c r="H3143">
        <f>_xlfn.XLOOKUP(J3143,'pu holds'!Y:Y,'pu holds'!Q:Q)</f>
        <v>0</v>
      </c>
      <c r="J3143" s="636" t="s">
        <v>835</v>
      </c>
      <c r="K3143">
        <v>10095</v>
      </c>
    </row>
    <row r="3144" spans="1:11">
      <c r="A3144">
        <v>70005</v>
      </c>
      <c r="B3144" s="46" t="str">
        <f t="shared" si="93"/>
        <v>BP.GR.00025-10095</v>
      </c>
      <c r="C3144">
        <f t="shared" si="95"/>
        <v>0</v>
      </c>
      <c r="D3144">
        <v>70005</v>
      </c>
      <c r="E3144">
        <f>_xlfn.XLOOKUP(J3144,'pu holds'!Y:Y,'pu holds'!D:D)</f>
        <v>143</v>
      </c>
      <c r="H3144">
        <f>_xlfn.XLOOKUP(J3144,'pu holds'!Y:Y,'pu holds'!Q:Q)</f>
        <v>0</v>
      </c>
      <c r="J3144" s="636" t="s">
        <v>839</v>
      </c>
      <c r="K3144">
        <v>10095</v>
      </c>
    </row>
    <row r="3145" spans="1:11">
      <c r="A3145">
        <v>70005</v>
      </c>
      <c r="B3145" s="46" t="str">
        <f t="shared" si="93"/>
        <v>BP.GR.00023-10095</v>
      </c>
      <c r="C3145">
        <f t="shared" si="95"/>
        <v>0</v>
      </c>
      <c r="D3145">
        <v>70005</v>
      </c>
      <c r="E3145">
        <f>_xlfn.XLOOKUP(J3145,'pu holds'!Y:Y,'pu holds'!D:D)</f>
        <v>166</v>
      </c>
      <c r="H3145">
        <f>_xlfn.XLOOKUP(J3145,'pu holds'!Y:Y,'pu holds'!Q:Q)</f>
        <v>0</v>
      </c>
      <c r="J3145" s="636" t="s">
        <v>841</v>
      </c>
      <c r="K3145">
        <v>10095</v>
      </c>
    </row>
    <row r="3146" spans="1:11">
      <c r="A3146">
        <v>70005</v>
      </c>
      <c r="B3146" s="46" t="str">
        <f t="shared" si="93"/>
        <v>BP.GR.00026-10095</v>
      </c>
      <c r="C3146">
        <f t="shared" si="95"/>
        <v>0</v>
      </c>
      <c r="D3146">
        <v>70005</v>
      </c>
      <c r="E3146">
        <f>_xlfn.XLOOKUP(J3146,'pu holds'!Y:Y,'pu holds'!D:D)</f>
        <v>270</v>
      </c>
      <c r="H3146">
        <f>_xlfn.XLOOKUP(J3146,'pu holds'!Y:Y,'pu holds'!Q:Q)</f>
        <v>0</v>
      </c>
      <c r="J3146" s="636" t="s">
        <v>843</v>
      </c>
      <c r="K3146">
        <v>10095</v>
      </c>
    </row>
    <row r="3147" spans="1:11">
      <c r="A3147">
        <v>70005</v>
      </c>
      <c r="B3147" s="46" t="str">
        <f t="shared" si="93"/>
        <v>BP.GR.00024-10095</v>
      </c>
      <c r="C3147">
        <f t="shared" si="95"/>
        <v>0</v>
      </c>
      <c r="D3147">
        <v>70005</v>
      </c>
      <c r="E3147">
        <f>_xlfn.XLOOKUP(J3147,'pu holds'!Y:Y,'pu holds'!D:D)</f>
        <v>166</v>
      </c>
      <c r="H3147">
        <f>_xlfn.XLOOKUP(J3147,'pu holds'!Y:Y,'pu holds'!Q:Q)</f>
        <v>0</v>
      </c>
      <c r="J3147" s="636" t="s">
        <v>851</v>
      </c>
      <c r="K3147">
        <v>10095</v>
      </c>
    </row>
    <row r="3148" spans="1:11">
      <c r="A3148">
        <v>70005</v>
      </c>
      <c r="B3148" s="46" t="str">
        <f t="shared" si="93"/>
        <v>BP.GR.00028-10095</v>
      </c>
      <c r="C3148">
        <f t="shared" si="95"/>
        <v>0</v>
      </c>
      <c r="D3148">
        <v>70005</v>
      </c>
      <c r="E3148">
        <f>_xlfn.XLOOKUP(J3148,'pu holds'!Y:Y,'pu holds'!D:D)</f>
        <v>244</v>
      </c>
      <c r="H3148">
        <f>_xlfn.XLOOKUP(J3148,'pu holds'!Y:Y,'pu holds'!Q:Q)</f>
        <v>0</v>
      </c>
      <c r="J3148" s="636" t="s">
        <v>853</v>
      </c>
      <c r="K3148">
        <v>10095</v>
      </c>
    </row>
    <row r="3149" spans="1:11">
      <c r="A3149">
        <v>70005</v>
      </c>
      <c r="B3149" s="46" t="str">
        <f t="shared" si="93"/>
        <v>BP.GR.00027-10095</v>
      </c>
      <c r="C3149">
        <f t="shared" si="95"/>
        <v>0</v>
      </c>
      <c r="D3149">
        <v>70005</v>
      </c>
      <c r="E3149">
        <f>_xlfn.XLOOKUP(J3149,'pu holds'!Y:Y,'pu holds'!D:D)</f>
        <v>166</v>
      </c>
      <c r="H3149">
        <f>_xlfn.XLOOKUP(J3149,'pu holds'!Y:Y,'pu holds'!Q:Q)</f>
        <v>0</v>
      </c>
      <c r="J3149" s="636" t="s">
        <v>855</v>
      </c>
      <c r="K3149">
        <v>10095</v>
      </c>
    </row>
    <row r="3150" spans="1:11">
      <c r="A3150">
        <v>70005</v>
      </c>
      <c r="B3150" s="46" t="str">
        <f t="shared" si="93"/>
        <v>BP.GR.00029-10095</v>
      </c>
      <c r="C3150">
        <f t="shared" si="95"/>
        <v>0</v>
      </c>
      <c r="D3150">
        <v>70005</v>
      </c>
      <c r="E3150">
        <f>_xlfn.XLOOKUP(J3150,'pu holds'!Y:Y,'pu holds'!D:D)</f>
        <v>97</v>
      </c>
      <c r="H3150">
        <f>_xlfn.XLOOKUP(J3150,'pu holds'!Y:Y,'pu holds'!Q:Q)</f>
        <v>0</v>
      </c>
      <c r="J3150" s="636" t="s">
        <v>857</v>
      </c>
      <c r="K3150">
        <v>10095</v>
      </c>
    </row>
    <row r="3151" spans="1:11">
      <c r="A3151">
        <v>70005</v>
      </c>
      <c r="B3151" s="46" t="str">
        <f t="shared" si="93"/>
        <v>BP.GR.00021-10095</v>
      </c>
      <c r="C3151">
        <f t="shared" si="95"/>
        <v>0</v>
      </c>
      <c r="D3151">
        <v>70005</v>
      </c>
      <c r="E3151">
        <f>_xlfn.XLOOKUP(J3151,'pu holds'!Y:Y,'pu holds'!D:D)</f>
        <v>161</v>
      </c>
      <c r="H3151">
        <f>_xlfn.XLOOKUP(J3151,'pu holds'!Y:Y,'pu holds'!Q:Q)</f>
        <v>0</v>
      </c>
      <c r="J3151" s="636" t="s">
        <v>865</v>
      </c>
      <c r="K3151">
        <v>10095</v>
      </c>
    </row>
    <row r="3152" spans="1:11">
      <c r="A3152">
        <v>70005</v>
      </c>
      <c r="B3152" s="46" t="str">
        <f t="shared" si="93"/>
        <v>BP.GR.00022-10095</v>
      </c>
      <c r="C3152">
        <f t="shared" si="95"/>
        <v>0</v>
      </c>
      <c r="D3152">
        <v>70005</v>
      </c>
      <c r="E3152">
        <f>_xlfn.XLOOKUP(J3152,'pu holds'!Y:Y,'pu holds'!D:D)</f>
        <v>206</v>
      </c>
      <c r="H3152">
        <f>_xlfn.XLOOKUP(J3152,'pu holds'!Y:Y,'pu holds'!Q:Q)</f>
        <v>0</v>
      </c>
      <c r="J3152" s="636" t="s">
        <v>867</v>
      </c>
      <c r="K3152">
        <v>10095</v>
      </c>
    </row>
    <row r="3153" spans="1:11">
      <c r="A3153">
        <v>70005</v>
      </c>
      <c r="B3153" s="46" t="str">
        <f t="shared" si="93"/>
        <v>BP.GR.00030-10095</v>
      </c>
      <c r="C3153">
        <f t="shared" si="95"/>
        <v>0</v>
      </c>
      <c r="D3153">
        <v>70005</v>
      </c>
      <c r="E3153">
        <f>_xlfn.XLOOKUP(J3153,'pu holds'!Y:Y,'pu holds'!D:D)</f>
        <v>86</v>
      </c>
      <c r="H3153">
        <f>_xlfn.XLOOKUP(J3153,'pu holds'!Y:Y,'pu holds'!Q:Q)</f>
        <v>0</v>
      </c>
      <c r="J3153" s="636" t="s">
        <v>869</v>
      </c>
      <c r="K3153">
        <v>10095</v>
      </c>
    </row>
    <row r="3154" spans="1:11">
      <c r="A3154">
        <v>70005</v>
      </c>
      <c r="B3154" s="46" t="str">
        <f t="shared" si="93"/>
        <v>BP.GR.00017-10095</v>
      </c>
      <c r="C3154">
        <f t="shared" si="95"/>
        <v>0</v>
      </c>
      <c r="D3154">
        <v>70005</v>
      </c>
      <c r="E3154">
        <f>_xlfn.XLOOKUP(J3154,'pu holds'!Y:Y,'pu holds'!D:D)</f>
        <v>381</v>
      </c>
      <c r="H3154">
        <f>_xlfn.XLOOKUP(J3154,'pu holds'!Y:Y,'pu holds'!Q:Q)</f>
        <v>0</v>
      </c>
      <c r="J3154" s="636" t="s">
        <v>872</v>
      </c>
      <c r="K3154">
        <v>10095</v>
      </c>
    </row>
    <row r="3155" spans="1:11">
      <c r="A3155">
        <v>70005</v>
      </c>
      <c r="B3155" s="46" t="str">
        <f t="shared" si="93"/>
        <v>BP.GR.00018-10095</v>
      </c>
      <c r="C3155">
        <f t="shared" si="95"/>
        <v>0</v>
      </c>
      <c r="D3155">
        <v>70005</v>
      </c>
      <c r="E3155">
        <f>_xlfn.XLOOKUP(J3155,'pu holds'!Y:Y,'pu holds'!D:D)</f>
        <v>435</v>
      </c>
      <c r="H3155">
        <f>_xlfn.XLOOKUP(J3155,'pu holds'!Y:Y,'pu holds'!Q:Q)</f>
        <v>0</v>
      </c>
      <c r="J3155" s="636" t="s">
        <v>874</v>
      </c>
      <c r="K3155">
        <v>10095</v>
      </c>
    </row>
    <row r="3156" spans="1:11">
      <c r="A3156">
        <v>70005</v>
      </c>
      <c r="B3156" s="46" t="str">
        <f t="shared" si="93"/>
        <v>BP.GR.00014-10095</v>
      </c>
      <c r="C3156">
        <f t="shared" si="95"/>
        <v>0</v>
      </c>
      <c r="D3156">
        <v>70005</v>
      </c>
      <c r="E3156">
        <f>_xlfn.XLOOKUP(J3156,'pu holds'!Y:Y,'pu holds'!D:D)</f>
        <v>255</v>
      </c>
      <c r="H3156">
        <f>_xlfn.XLOOKUP(J3156,'pu holds'!Y:Y,'pu holds'!Q:Q)</f>
        <v>0</v>
      </c>
      <c r="J3156" s="636" t="s">
        <v>876</v>
      </c>
      <c r="K3156">
        <v>10095</v>
      </c>
    </row>
    <row r="3157" spans="1:11">
      <c r="A3157">
        <v>70005</v>
      </c>
      <c r="B3157" s="46" t="str">
        <f t="shared" si="93"/>
        <v>BP.GR.00001-10095</v>
      </c>
      <c r="C3157">
        <f t="shared" si="95"/>
        <v>0</v>
      </c>
      <c r="D3157">
        <v>70005</v>
      </c>
      <c r="E3157">
        <f>_xlfn.XLOOKUP(J3157,'pu holds'!Y:Y,'pu holds'!D:D)</f>
        <v>571</v>
      </c>
      <c r="H3157">
        <f>_xlfn.XLOOKUP(J3157,'pu holds'!Y:Y,'pu holds'!Q:Q)</f>
        <v>0</v>
      </c>
      <c r="J3157" s="636" t="s">
        <v>878</v>
      </c>
      <c r="K3157">
        <v>10095</v>
      </c>
    </row>
    <row r="3158" spans="1:11">
      <c r="A3158">
        <v>70005</v>
      </c>
      <c r="B3158" s="46" t="str">
        <f t="shared" si="93"/>
        <v>BP.GR.00002-10095</v>
      </c>
      <c r="C3158">
        <f t="shared" si="95"/>
        <v>0</v>
      </c>
      <c r="D3158">
        <v>70005</v>
      </c>
      <c r="E3158">
        <f>_xlfn.XLOOKUP(J3158,'pu holds'!Y:Y,'pu holds'!D:D)</f>
        <v>328</v>
      </c>
      <c r="H3158">
        <f>_xlfn.XLOOKUP(J3158,'pu holds'!Y:Y,'pu holds'!Q:Q)</f>
        <v>0</v>
      </c>
      <c r="J3158" s="636" t="s">
        <v>880</v>
      </c>
      <c r="K3158">
        <v>10095</v>
      </c>
    </row>
    <row r="3159" spans="1:11">
      <c r="A3159">
        <v>70005</v>
      </c>
      <c r="B3159" s="46" t="str">
        <f t="shared" si="93"/>
        <v>BP.GR.00003-10095</v>
      </c>
      <c r="C3159">
        <f t="shared" si="95"/>
        <v>0</v>
      </c>
      <c r="D3159">
        <v>70005</v>
      </c>
      <c r="E3159">
        <f>_xlfn.XLOOKUP(J3159,'pu holds'!Y:Y,'pu holds'!D:D)</f>
        <v>561</v>
      </c>
      <c r="H3159">
        <f>_xlfn.XLOOKUP(J3159,'pu holds'!Y:Y,'pu holds'!Q:Q)</f>
        <v>0</v>
      </c>
      <c r="J3159" s="636" t="s">
        <v>882</v>
      </c>
      <c r="K3159">
        <v>10095</v>
      </c>
    </row>
    <row r="3160" spans="1:11">
      <c r="A3160">
        <v>70005</v>
      </c>
      <c r="B3160" s="46" t="str">
        <f t="shared" si="93"/>
        <v>BP.GR.00004-10095</v>
      </c>
      <c r="C3160">
        <f t="shared" si="95"/>
        <v>0</v>
      </c>
      <c r="D3160">
        <v>70005</v>
      </c>
      <c r="E3160">
        <f>_xlfn.XLOOKUP(J3160,'pu holds'!Y:Y,'pu holds'!D:D)</f>
        <v>504</v>
      </c>
      <c r="H3160">
        <f>_xlfn.XLOOKUP(J3160,'pu holds'!Y:Y,'pu holds'!Q:Q)</f>
        <v>0</v>
      </c>
      <c r="J3160" s="636" t="s">
        <v>884</v>
      </c>
      <c r="K3160">
        <v>10095</v>
      </c>
    </row>
    <row r="3161" spans="1:11">
      <c r="A3161">
        <v>70005</v>
      </c>
      <c r="B3161" s="46" t="str">
        <f t="shared" si="93"/>
        <v>BP.GR.00013-10095</v>
      </c>
      <c r="C3161">
        <f t="shared" si="95"/>
        <v>0</v>
      </c>
      <c r="D3161">
        <v>70005</v>
      </c>
      <c r="E3161">
        <f>_xlfn.XLOOKUP(J3161,'pu holds'!Y:Y,'pu holds'!D:D)</f>
        <v>404</v>
      </c>
      <c r="H3161">
        <f>_xlfn.XLOOKUP(J3161,'pu holds'!Y:Y,'pu holds'!Q:Q)</f>
        <v>0</v>
      </c>
      <c r="J3161" s="636" t="s">
        <v>886</v>
      </c>
      <c r="K3161">
        <v>10095</v>
      </c>
    </row>
    <row r="3162" spans="1:11">
      <c r="A3162">
        <v>70005</v>
      </c>
      <c r="B3162" s="46" t="str">
        <f t="shared" si="93"/>
        <v>BP.GR.00010-10095</v>
      </c>
      <c r="C3162">
        <f t="shared" si="95"/>
        <v>0</v>
      </c>
      <c r="D3162">
        <v>70005</v>
      </c>
      <c r="E3162">
        <f>_xlfn.XLOOKUP(J3162,'pu holds'!Y:Y,'pu holds'!D:D)</f>
        <v>198</v>
      </c>
      <c r="H3162">
        <f>_xlfn.XLOOKUP(J3162,'pu holds'!Y:Y,'pu holds'!Q:Q)</f>
        <v>0</v>
      </c>
      <c r="J3162" s="636" t="s">
        <v>888</v>
      </c>
      <c r="K3162">
        <v>10095</v>
      </c>
    </row>
    <row r="3163" spans="1:11">
      <c r="A3163">
        <v>70005</v>
      </c>
      <c r="B3163" s="46" t="str">
        <f t="shared" si="93"/>
        <v>BP.GR.00015-10095</v>
      </c>
      <c r="C3163">
        <f t="shared" si="95"/>
        <v>0</v>
      </c>
      <c r="D3163">
        <v>70005</v>
      </c>
      <c r="E3163">
        <f>_xlfn.XLOOKUP(J3163,'pu holds'!Y:Y,'pu holds'!D:D)</f>
        <v>259</v>
      </c>
      <c r="H3163">
        <f>_xlfn.XLOOKUP(J3163,'pu holds'!Y:Y,'pu holds'!Q:Q)</f>
        <v>0</v>
      </c>
      <c r="J3163" s="636" t="s">
        <v>890</v>
      </c>
      <c r="K3163">
        <v>10095</v>
      </c>
    </row>
    <row r="3164" spans="1:11">
      <c r="A3164">
        <v>70005</v>
      </c>
      <c r="B3164" s="46" t="str">
        <f t="shared" si="93"/>
        <v>BP.GR.00005-10095</v>
      </c>
      <c r="C3164">
        <f t="shared" si="95"/>
        <v>0</v>
      </c>
      <c r="D3164">
        <v>70005</v>
      </c>
      <c r="E3164">
        <f>_xlfn.XLOOKUP(J3164,'pu holds'!Y:Y,'pu holds'!D:D)</f>
        <v>238</v>
      </c>
      <c r="H3164">
        <f>_xlfn.XLOOKUP(J3164,'pu holds'!Y:Y,'pu holds'!Q:Q)</f>
        <v>0</v>
      </c>
      <c r="J3164" s="636" t="s">
        <v>892</v>
      </c>
      <c r="K3164">
        <v>10095</v>
      </c>
    </row>
    <row r="3165" spans="1:11">
      <c r="A3165">
        <v>70005</v>
      </c>
      <c r="B3165" s="46" t="str">
        <f t="shared" si="93"/>
        <v>BP.GR.00011-10095</v>
      </c>
      <c r="C3165">
        <f t="shared" si="95"/>
        <v>0</v>
      </c>
      <c r="D3165">
        <v>70005</v>
      </c>
      <c r="E3165">
        <f>_xlfn.XLOOKUP(J3165,'pu holds'!Y:Y,'pu holds'!D:D)</f>
        <v>155</v>
      </c>
      <c r="H3165">
        <f>_xlfn.XLOOKUP(J3165,'pu holds'!Y:Y,'pu holds'!Q:Q)</f>
        <v>0</v>
      </c>
      <c r="J3165" s="636" t="s">
        <v>894</v>
      </c>
      <c r="K3165">
        <v>10095</v>
      </c>
    </row>
    <row r="3166" spans="1:11">
      <c r="A3166">
        <v>70005</v>
      </c>
      <c r="B3166" s="46" t="str">
        <f t="shared" si="93"/>
        <v>BP.GR.00009-10095</v>
      </c>
      <c r="C3166">
        <f t="shared" si="95"/>
        <v>0</v>
      </c>
      <c r="D3166">
        <v>70005</v>
      </c>
      <c r="E3166">
        <f>_xlfn.XLOOKUP(J3166,'pu holds'!Y:Y,'pu holds'!D:D)</f>
        <v>111</v>
      </c>
      <c r="H3166">
        <f>_xlfn.XLOOKUP(J3166,'pu holds'!Y:Y,'pu holds'!Q:Q)</f>
        <v>0</v>
      </c>
      <c r="J3166" s="636" t="s">
        <v>896</v>
      </c>
      <c r="K3166">
        <v>10095</v>
      </c>
    </row>
    <row r="3167" spans="1:11">
      <c r="A3167">
        <v>70005</v>
      </c>
      <c r="B3167" s="46" t="str">
        <f t="shared" si="93"/>
        <v>BP.GR.00016-10095</v>
      </c>
      <c r="C3167">
        <f t="shared" si="95"/>
        <v>0</v>
      </c>
      <c r="D3167">
        <v>70005</v>
      </c>
      <c r="E3167">
        <f>_xlfn.XLOOKUP(J3167,'pu holds'!Y:Y,'pu holds'!D:D)</f>
        <v>124</v>
      </c>
      <c r="H3167">
        <f>_xlfn.XLOOKUP(J3167,'pu holds'!Y:Y,'pu holds'!Q:Q)</f>
        <v>0</v>
      </c>
      <c r="J3167" s="636" t="s">
        <v>898</v>
      </c>
      <c r="K3167">
        <v>10095</v>
      </c>
    </row>
    <row r="3168" spans="1:11">
      <c r="A3168">
        <v>70005</v>
      </c>
      <c r="B3168" s="46" t="str">
        <f t="shared" si="93"/>
        <v>BP.GR.00012-10095</v>
      </c>
      <c r="C3168">
        <f t="shared" si="95"/>
        <v>0</v>
      </c>
      <c r="D3168">
        <v>70005</v>
      </c>
      <c r="E3168">
        <f>_xlfn.XLOOKUP(J3168,'pu holds'!Y:Y,'pu holds'!D:D)</f>
        <v>146</v>
      </c>
      <c r="H3168">
        <f>_xlfn.XLOOKUP(J3168,'pu holds'!Y:Y,'pu holds'!Q:Q)</f>
        <v>0</v>
      </c>
      <c r="J3168" s="636" t="s">
        <v>900</v>
      </c>
      <c r="K3168">
        <v>10095</v>
      </c>
    </row>
    <row r="3169" spans="1:11">
      <c r="A3169">
        <v>70005</v>
      </c>
      <c r="B3169" s="46" t="str">
        <f t="shared" si="93"/>
        <v>BP.GR.00019-10095</v>
      </c>
      <c r="C3169">
        <f t="shared" si="95"/>
        <v>0</v>
      </c>
      <c r="D3169">
        <v>70005</v>
      </c>
      <c r="E3169">
        <f>_xlfn.XLOOKUP(J3169,'pu holds'!Y:Y,'pu holds'!D:D)</f>
        <v>199</v>
      </c>
      <c r="H3169">
        <f>_xlfn.XLOOKUP(J3169,'pu holds'!Y:Y,'pu holds'!Q:Q)</f>
        <v>0</v>
      </c>
      <c r="J3169" s="636" t="s">
        <v>902</v>
      </c>
      <c r="K3169">
        <v>10095</v>
      </c>
    </row>
    <row r="3170" spans="1:11">
      <c r="A3170">
        <v>70005</v>
      </c>
      <c r="B3170" s="46" t="str">
        <f t="shared" si="93"/>
        <v>BP.GR.00006-10095</v>
      </c>
      <c r="C3170">
        <f t="shared" si="95"/>
        <v>0</v>
      </c>
      <c r="D3170">
        <v>70005</v>
      </c>
      <c r="E3170">
        <f>_xlfn.XLOOKUP(J3170,'pu holds'!Y:Y,'pu holds'!D:D)</f>
        <v>159</v>
      </c>
      <c r="H3170">
        <f>_xlfn.XLOOKUP(J3170,'pu holds'!Y:Y,'pu holds'!Q:Q)</f>
        <v>0</v>
      </c>
      <c r="J3170" s="636" t="s">
        <v>904</v>
      </c>
      <c r="K3170">
        <v>10095</v>
      </c>
    </row>
    <row r="3171" spans="1:11">
      <c r="A3171">
        <v>70005</v>
      </c>
      <c r="B3171" s="46" t="str">
        <f t="shared" si="93"/>
        <v>BP.GR.00007-10095</v>
      </c>
      <c r="C3171">
        <f t="shared" si="95"/>
        <v>0</v>
      </c>
      <c r="D3171">
        <v>70005</v>
      </c>
      <c r="E3171">
        <f>_xlfn.XLOOKUP(J3171,'pu holds'!Y:Y,'pu holds'!D:D)</f>
        <v>179</v>
      </c>
      <c r="H3171">
        <f>_xlfn.XLOOKUP(J3171,'pu holds'!Y:Y,'pu holds'!Q:Q)</f>
        <v>0</v>
      </c>
      <c r="J3171" s="636" t="s">
        <v>906</v>
      </c>
      <c r="K3171">
        <v>10095</v>
      </c>
    </row>
    <row r="3172" spans="1:11">
      <c r="A3172">
        <v>70005</v>
      </c>
      <c r="B3172" s="46" t="str">
        <f t="shared" ref="B3172:B3278" si="96">J3172&amp;"-"&amp;K3172</f>
        <v>BP.GR.00008-10095</v>
      </c>
      <c r="C3172">
        <f t="shared" si="95"/>
        <v>0</v>
      </c>
      <c r="D3172">
        <v>70005</v>
      </c>
      <c r="E3172">
        <f>_xlfn.XLOOKUP(J3172,'pu holds'!Y:Y,'pu holds'!D:D)</f>
        <v>169</v>
      </c>
      <c r="H3172">
        <f>_xlfn.XLOOKUP(J3172,'pu holds'!Y:Y,'pu holds'!Q:Q)</f>
        <v>0</v>
      </c>
      <c r="J3172" s="636" t="s">
        <v>908</v>
      </c>
      <c r="K3172">
        <v>10095</v>
      </c>
    </row>
    <row r="3173" spans="1:11">
      <c r="A3173">
        <v>70005</v>
      </c>
      <c r="B3173" s="46" t="str">
        <f t="shared" si="96"/>
        <v>BP.GR.00036-10095</v>
      </c>
      <c r="C3173">
        <f t="shared" si="95"/>
        <v>0</v>
      </c>
      <c r="D3173">
        <v>70005</v>
      </c>
      <c r="E3173">
        <f>_xlfn.XLOOKUP(J3173,'pu holds'!Y:Y,'pu holds'!D:D)</f>
        <v>332</v>
      </c>
      <c r="H3173">
        <f>_xlfn.XLOOKUP(J3173,'pu holds'!Y:Y,'pu holds'!Q:Q)</f>
        <v>0</v>
      </c>
      <c r="J3173" s="636" t="s">
        <v>811</v>
      </c>
      <c r="K3173">
        <v>10095</v>
      </c>
    </row>
    <row r="3174" spans="1:11">
      <c r="A3174">
        <v>70005</v>
      </c>
      <c r="B3174" s="46" t="str">
        <f t="shared" si="96"/>
        <v>BP.GR.00037-10095</v>
      </c>
      <c r="C3174">
        <f t="shared" si="95"/>
        <v>0</v>
      </c>
      <c r="D3174">
        <v>70005</v>
      </c>
      <c r="E3174">
        <f>_xlfn.XLOOKUP(J3174,'pu holds'!Y:Y,'pu holds'!D:D)</f>
        <v>140</v>
      </c>
      <c r="H3174">
        <f>_xlfn.XLOOKUP(J3174,'pu holds'!Y:Y,'pu holds'!Q:Q)</f>
        <v>0</v>
      </c>
      <c r="J3174" s="636" t="s">
        <v>845</v>
      </c>
      <c r="K3174">
        <v>10095</v>
      </c>
    </row>
    <row r="3175" spans="1:11">
      <c r="A3175">
        <v>70005</v>
      </c>
      <c r="B3175" s="46" t="str">
        <f t="shared" si="96"/>
        <v>BP.GR.00038-10095</v>
      </c>
      <c r="C3175">
        <f t="shared" si="95"/>
        <v>0</v>
      </c>
      <c r="D3175">
        <v>70005</v>
      </c>
      <c r="E3175">
        <f>_xlfn.XLOOKUP(J3175,'pu holds'!Y:Y,'pu holds'!D:D)</f>
        <v>165</v>
      </c>
      <c r="H3175">
        <f>_xlfn.XLOOKUP(J3175,'pu holds'!Y:Y,'pu holds'!Q:Q)</f>
        <v>0</v>
      </c>
      <c r="J3175" s="636" t="s">
        <v>847</v>
      </c>
      <c r="K3175">
        <v>10095</v>
      </c>
    </row>
    <row r="3176" spans="1:11">
      <c r="A3176">
        <v>70005</v>
      </c>
      <c r="B3176" s="46" t="str">
        <f t="shared" si="96"/>
        <v>BP.GR.00039-10095</v>
      </c>
      <c r="C3176">
        <f t="shared" si="95"/>
        <v>0</v>
      </c>
      <c r="D3176">
        <v>70005</v>
      </c>
      <c r="E3176">
        <f>_xlfn.XLOOKUP(J3176,'pu holds'!Y:Y,'pu holds'!D:D)</f>
        <v>157</v>
      </c>
      <c r="H3176">
        <f>_xlfn.XLOOKUP(J3176,'pu holds'!Y:Y,'pu holds'!Q:Q)</f>
        <v>0</v>
      </c>
      <c r="J3176" s="636" t="s">
        <v>849</v>
      </c>
      <c r="K3176">
        <v>10095</v>
      </c>
    </row>
    <row r="3177" spans="1:11">
      <c r="A3177">
        <v>70005</v>
      </c>
      <c r="B3177" s="46" t="str">
        <f t="shared" si="96"/>
        <v>BP.GR.00040-10095</v>
      </c>
      <c r="C3177">
        <f t="shared" si="95"/>
        <v>0</v>
      </c>
      <c r="D3177">
        <v>70005</v>
      </c>
      <c r="E3177">
        <f>_xlfn.XLOOKUP(J3177,'pu holds'!Y:Y,'pu holds'!D:D)</f>
        <v>148</v>
      </c>
      <c r="H3177">
        <f>_xlfn.XLOOKUP(J3177,'pu holds'!Y:Y,'pu holds'!Q:Q)</f>
        <v>0</v>
      </c>
      <c r="J3177" s="636" t="s">
        <v>861</v>
      </c>
      <c r="K3177">
        <v>10095</v>
      </c>
    </row>
    <row r="3178" spans="1:11">
      <c r="A3178">
        <v>70005</v>
      </c>
      <c r="B3178" s="46" t="str">
        <f t="shared" si="96"/>
        <v>BP.GR.00041-10095</v>
      </c>
      <c r="C3178">
        <f t="shared" si="95"/>
        <v>0</v>
      </c>
      <c r="D3178">
        <v>70005</v>
      </c>
      <c r="E3178">
        <f>_xlfn.XLOOKUP(J3178,'pu holds'!Y:Y,'pu holds'!D:D)</f>
        <v>155</v>
      </c>
      <c r="H3178">
        <f>_xlfn.XLOOKUP(J3178,'pu holds'!Y:Y,'pu holds'!Q:Q)</f>
        <v>0</v>
      </c>
      <c r="J3178" s="636" t="s">
        <v>859</v>
      </c>
      <c r="K3178">
        <v>10095</v>
      </c>
    </row>
    <row r="3179" spans="1:11">
      <c r="A3179">
        <v>70005</v>
      </c>
      <c r="B3179" s="46" t="str">
        <f t="shared" si="96"/>
        <v>BP.GR.00042-10095</v>
      </c>
      <c r="C3179">
        <f t="shared" si="95"/>
        <v>0</v>
      </c>
      <c r="D3179">
        <v>70005</v>
      </c>
      <c r="E3179">
        <f>_xlfn.XLOOKUP(J3179,'pu holds'!Y:Y,'pu holds'!D:D)</f>
        <v>146</v>
      </c>
      <c r="H3179">
        <f>_xlfn.XLOOKUP(J3179,'pu holds'!Y:Y,'pu holds'!Q:Q)</f>
        <v>0</v>
      </c>
      <c r="J3179" s="636" t="s">
        <v>863</v>
      </c>
      <c r="K3179">
        <v>10095</v>
      </c>
    </row>
    <row r="3180" spans="1:11">
      <c r="A3180">
        <v>70005</v>
      </c>
      <c r="B3180" s="46" t="str">
        <f t="shared" si="96"/>
        <v>BP.GR.00043-10095</v>
      </c>
      <c r="C3180">
        <f t="shared" si="95"/>
        <v>0</v>
      </c>
      <c r="D3180">
        <v>70005</v>
      </c>
      <c r="E3180">
        <f>_xlfn.XLOOKUP(J3180,'pu holds'!Y:Y,'pu holds'!D:D)</f>
        <v>159</v>
      </c>
      <c r="H3180">
        <f>_xlfn.XLOOKUP(J3180,'pu holds'!Y:Y,'pu holds'!Q:Q)</f>
        <v>0</v>
      </c>
      <c r="J3180" s="636" t="s">
        <v>837</v>
      </c>
      <c r="K3180">
        <v>10095</v>
      </c>
    </row>
    <row r="3181" spans="1:11">
      <c r="A3181">
        <v>70005</v>
      </c>
      <c r="B3181" s="46" t="str">
        <f t="shared" si="96"/>
        <v>BP.GR.00044-10095</v>
      </c>
      <c r="C3181">
        <f t="shared" si="95"/>
        <v>0</v>
      </c>
      <c r="D3181">
        <v>70005</v>
      </c>
      <c r="E3181">
        <f>_xlfn.XLOOKUP(J3181,'pu holds'!Y:Y,'pu holds'!D:D)</f>
        <v>221</v>
      </c>
      <c r="H3181">
        <f>_xlfn.XLOOKUP(J3181,'pu holds'!Y:Y,'pu holds'!Q:Q)</f>
        <v>0</v>
      </c>
      <c r="J3181" s="636" t="s">
        <v>751</v>
      </c>
      <c r="K3181">
        <v>10095</v>
      </c>
    </row>
    <row r="3182" spans="1:11">
      <c r="A3182">
        <v>70005</v>
      </c>
      <c r="B3182" s="46" t="str">
        <f t="shared" si="96"/>
        <v>BP.GR.00045-10095</v>
      </c>
      <c r="C3182">
        <f t="shared" si="95"/>
        <v>0</v>
      </c>
      <c r="D3182">
        <v>70005</v>
      </c>
      <c r="E3182">
        <f>_xlfn.XLOOKUP(J3182,'pu holds'!Y:Y,'pu holds'!D:D)</f>
        <v>168</v>
      </c>
      <c r="H3182">
        <f>_xlfn.XLOOKUP(J3182,'pu holds'!Y:Y,'pu holds'!Q:Q)</f>
        <v>0</v>
      </c>
      <c r="J3182" s="636" t="s">
        <v>753</v>
      </c>
      <c r="K3182">
        <v>10095</v>
      </c>
    </row>
    <row r="3183" spans="1:11">
      <c r="A3183">
        <v>70005</v>
      </c>
      <c r="B3183" s="46" t="str">
        <f t="shared" si="96"/>
        <v>BP.GR.00046-10095</v>
      </c>
      <c r="C3183">
        <f t="shared" si="95"/>
        <v>0</v>
      </c>
      <c r="D3183">
        <v>70005</v>
      </c>
      <c r="E3183">
        <f>_xlfn.XLOOKUP(J3183,'pu holds'!Y:Y,'pu holds'!D:D)</f>
        <v>312</v>
      </c>
      <c r="H3183">
        <f>_xlfn.XLOOKUP(J3183,'pu holds'!Y:Y,'pu holds'!Q:Q)</f>
        <v>0</v>
      </c>
      <c r="J3183" s="636" t="s">
        <v>755</v>
      </c>
      <c r="K3183">
        <v>10095</v>
      </c>
    </row>
    <row r="3184" spans="1:11">
      <c r="A3184">
        <v>70005</v>
      </c>
      <c r="B3184" s="46" t="str">
        <f t="shared" si="96"/>
        <v>BP.GR.00047-10095</v>
      </c>
      <c r="C3184">
        <f t="shared" si="95"/>
        <v>0</v>
      </c>
      <c r="D3184">
        <v>70005</v>
      </c>
      <c r="E3184">
        <f>_xlfn.XLOOKUP(J3184,'pu holds'!Y:Y,'pu holds'!D:D)</f>
        <v>202</v>
      </c>
      <c r="H3184">
        <f>_xlfn.XLOOKUP(J3184,'pu holds'!Y:Y,'pu holds'!Q:Q)</f>
        <v>0</v>
      </c>
      <c r="J3184" s="636" t="s">
        <v>757</v>
      </c>
      <c r="K3184">
        <v>10095</v>
      </c>
    </row>
    <row r="3185" spans="1:11">
      <c r="A3185">
        <v>70005</v>
      </c>
      <c r="B3185" s="46" t="str">
        <f t="shared" si="96"/>
        <v>BP.GR.00048-10095</v>
      </c>
      <c r="C3185">
        <f t="shared" si="95"/>
        <v>0</v>
      </c>
      <c r="D3185">
        <v>70005</v>
      </c>
      <c r="E3185">
        <f>_xlfn.XLOOKUP(J3185,'pu holds'!Y:Y,'pu holds'!D:D)</f>
        <v>457</v>
      </c>
      <c r="H3185">
        <f>_xlfn.XLOOKUP(J3185,'pu holds'!Y:Y,'pu holds'!Q:Q)</f>
        <v>0</v>
      </c>
      <c r="J3185" s="636" t="s">
        <v>759</v>
      </c>
      <c r="K3185">
        <v>10095</v>
      </c>
    </row>
    <row r="3186" spans="1:11">
      <c r="A3186">
        <v>70005</v>
      </c>
      <c r="B3186" s="46" t="str">
        <f t="shared" si="96"/>
        <v>BP.GR.00049-10095</v>
      </c>
      <c r="C3186">
        <f t="shared" si="95"/>
        <v>0</v>
      </c>
      <c r="D3186">
        <v>70005</v>
      </c>
      <c r="E3186">
        <f>_xlfn.XLOOKUP(J3186,'pu holds'!Y:Y,'pu holds'!D:D)</f>
        <v>175</v>
      </c>
      <c r="H3186">
        <f>_xlfn.XLOOKUP(J3186,'pu holds'!Y:Y,'pu holds'!Q:Q)</f>
        <v>0</v>
      </c>
      <c r="J3186" s="636" t="s">
        <v>761</v>
      </c>
      <c r="K3186">
        <v>10095</v>
      </c>
    </row>
    <row r="3187" spans="1:11">
      <c r="A3187">
        <v>70005</v>
      </c>
      <c r="B3187" s="46" t="str">
        <f t="shared" si="96"/>
        <v>BP.GR.00050-10095</v>
      </c>
      <c r="C3187">
        <f t="shared" si="95"/>
        <v>0</v>
      </c>
      <c r="D3187">
        <v>70005</v>
      </c>
      <c r="E3187">
        <f>_xlfn.XLOOKUP(J3187,'pu holds'!Y:Y,'pu holds'!D:D)</f>
        <v>159</v>
      </c>
      <c r="H3187">
        <f>_xlfn.XLOOKUP(J3187,'pu holds'!Y:Y,'pu holds'!Q:Q)</f>
        <v>0</v>
      </c>
      <c r="J3187" s="636" t="s">
        <v>763</v>
      </c>
      <c r="K3187">
        <v>10095</v>
      </c>
    </row>
    <row r="3188" spans="1:11">
      <c r="A3188">
        <v>70005</v>
      </c>
      <c r="B3188" s="46" t="str">
        <f t="shared" si="96"/>
        <v>BP.GR.00051-10095</v>
      </c>
      <c r="C3188">
        <f t="shared" si="95"/>
        <v>0</v>
      </c>
      <c r="D3188">
        <v>70005</v>
      </c>
      <c r="E3188">
        <f>_xlfn.XLOOKUP(J3188,'pu holds'!Y:Y,'pu holds'!D:D)</f>
        <v>408</v>
      </c>
      <c r="H3188">
        <f>_xlfn.XLOOKUP(J3188,'pu holds'!Y:Y,'pu holds'!Q:Q)</f>
        <v>0</v>
      </c>
      <c r="J3188" s="636" t="s">
        <v>765</v>
      </c>
      <c r="K3188">
        <v>10095</v>
      </c>
    </row>
    <row r="3189" spans="1:11">
      <c r="A3189">
        <v>70005</v>
      </c>
      <c r="B3189" s="46" t="str">
        <f t="shared" si="96"/>
        <v>BP.GR.00052-10095</v>
      </c>
      <c r="C3189">
        <f t="shared" si="95"/>
        <v>0</v>
      </c>
      <c r="D3189">
        <v>70005</v>
      </c>
      <c r="E3189">
        <f>_xlfn.XLOOKUP(J3189,'pu holds'!Y:Y,'pu holds'!D:D)</f>
        <v>296</v>
      </c>
      <c r="H3189">
        <f>_xlfn.XLOOKUP(J3189,'pu holds'!Y:Y,'pu holds'!Q:Q)</f>
        <v>0</v>
      </c>
      <c r="J3189" s="636" t="s">
        <v>767</v>
      </c>
      <c r="K3189">
        <v>10095</v>
      </c>
    </row>
    <row r="3190" spans="1:11">
      <c r="A3190">
        <v>70005</v>
      </c>
      <c r="B3190" s="46" t="str">
        <f t="shared" si="96"/>
        <v>BP.GR.00056-10095</v>
      </c>
      <c r="C3190">
        <f t="shared" si="95"/>
        <v>0</v>
      </c>
      <c r="D3190">
        <v>70005</v>
      </c>
      <c r="E3190">
        <f>_xlfn.XLOOKUP(J3190,'pu holds'!Y:Y,'pu holds'!D:D)</f>
        <v>117</v>
      </c>
      <c r="H3190">
        <f>_xlfn.XLOOKUP(J3190,'pu holds'!Y:Y,'pu holds'!Q:Q)</f>
        <v>0</v>
      </c>
      <c r="J3190" s="636" t="s">
        <v>769</v>
      </c>
      <c r="K3190">
        <v>10095</v>
      </c>
    </row>
    <row r="3191" spans="1:11">
      <c r="A3191">
        <v>70005</v>
      </c>
      <c r="B3191" s="46" t="str">
        <f t="shared" si="96"/>
        <v>BP.GR.00057-10095</v>
      </c>
      <c r="C3191">
        <f t="shared" si="95"/>
        <v>0</v>
      </c>
      <c r="D3191">
        <v>70005</v>
      </c>
      <c r="E3191">
        <f>_xlfn.XLOOKUP(J3191,'pu holds'!Y:Y,'pu holds'!D:D)</f>
        <v>266</v>
      </c>
      <c r="H3191">
        <f>_xlfn.XLOOKUP(J3191,'pu holds'!Y:Y,'pu holds'!Q:Q)</f>
        <v>0</v>
      </c>
      <c r="J3191" s="636" t="s">
        <v>775</v>
      </c>
      <c r="K3191">
        <v>10095</v>
      </c>
    </row>
    <row r="3192" spans="1:11">
      <c r="A3192">
        <v>70005</v>
      </c>
      <c r="B3192" s="46" t="str">
        <f t="shared" si="96"/>
        <v>BP.GR.00058-10095</v>
      </c>
      <c r="C3192">
        <f t="shared" si="95"/>
        <v>0</v>
      </c>
      <c r="D3192">
        <v>70005</v>
      </c>
      <c r="E3192">
        <f>_xlfn.XLOOKUP(J3192,'pu holds'!Y:Y,'pu holds'!D:D)</f>
        <v>211</v>
      </c>
      <c r="H3192">
        <f>_xlfn.XLOOKUP(J3192,'pu holds'!Y:Y,'pu holds'!Q:Q)</f>
        <v>0</v>
      </c>
      <c r="J3192" s="636" t="s">
        <v>777</v>
      </c>
      <c r="K3192">
        <v>10095</v>
      </c>
    </row>
    <row r="3193" spans="1:11">
      <c r="A3193">
        <v>70005</v>
      </c>
      <c r="B3193" s="46" t="str">
        <f t="shared" si="96"/>
        <v>BP.GR.00059-10095</v>
      </c>
      <c r="C3193">
        <f t="shared" si="95"/>
        <v>0</v>
      </c>
      <c r="D3193">
        <v>70005</v>
      </c>
      <c r="E3193">
        <f>_xlfn.XLOOKUP(J3193,'pu holds'!Y:Y,'pu holds'!D:D)</f>
        <v>93</v>
      </c>
      <c r="H3193">
        <f>_xlfn.XLOOKUP(J3193,'pu holds'!Y:Y,'pu holds'!Q:Q)</f>
        <v>0</v>
      </c>
      <c r="J3193" s="636" t="s">
        <v>779</v>
      </c>
      <c r="K3193">
        <v>10095</v>
      </c>
    </row>
    <row r="3194" spans="1:11">
      <c r="A3194">
        <v>70005</v>
      </c>
      <c r="B3194" s="46" t="str">
        <f t="shared" si="96"/>
        <v>BP.GR.00060-10095</v>
      </c>
      <c r="C3194">
        <f t="shared" si="95"/>
        <v>0</v>
      </c>
      <c r="D3194">
        <v>70005</v>
      </c>
      <c r="E3194">
        <f>_xlfn.XLOOKUP(J3194,'pu holds'!Y:Y,'pu holds'!D:D)</f>
        <v>216</v>
      </c>
      <c r="H3194">
        <f>_xlfn.XLOOKUP(J3194,'pu holds'!Y:Y,'pu holds'!Q:Q)</f>
        <v>0</v>
      </c>
      <c r="J3194" s="636" t="s">
        <v>781</v>
      </c>
      <c r="K3194">
        <v>10095</v>
      </c>
    </row>
    <row r="3195" spans="1:11">
      <c r="A3195">
        <v>70005</v>
      </c>
      <c r="B3195" s="46" t="str">
        <f t="shared" si="96"/>
        <v>BP.GR.00061-10095</v>
      </c>
      <c r="C3195">
        <f t="shared" si="95"/>
        <v>0</v>
      </c>
      <c r="D3195">
        <v>70005</v>
      </c>
      <c r="E3195">
        <f>_xlfn.XLOOKUP(J3195,'pu holds'!Y:Y,'pu holds'!D:D)</f>
        <v>153</v>
      </c>
      <c r="H3195">
        <f>_xlfn.XLOOKUP(J3195,'pu holds'!Y:Y,'pu holds'!Q:Q)</f>
        <v>0</v>
      </c>
      <c r="J3195" s="636" t="s">
        <v>783</v>
      </c>
      <c r="K3195">
        <v>10095</v>
      </c>
    </row>
    <row r="3196" spans="1:11">
      <c r="A3196">
        <v>70005</v>
      </c>
      <c r="B3196" s="46" t="str">
        <f t="shared" si="96"/>
        <v>BP.GR.00062-10095</v>
      </c>
      <c r="C3196">
        <f t="shared" si="95"/>
        <v>0</v>
      </c>
      <c r="D3196">
        <v>70005</v>
      </c>
      <c r="E3196">
        <f>_xlfn.XLOOKUP(J3196,'pu holds'!Y:Y,'pu holds'!D:D)</f>
        <v>168</v>
      </c>
      <c r="H3196">
        <f>_xlfn.XLOOKUP(J3196,'pu holds'!Y:Y,'pu holds'!Q:Q)</f>
        <v>0</v>
      </c>
      <c r="J3196" s="636" t="s">
        <v>785</v>
      </c>
      <c r="K3196">
        <v>10095</v>
      </c>
    </row>
    <row r="3197" spans="1:11">
      <c r="A3197">
        <v>70005</v>
      </c>
      <c r="B3197" s="46" t="str">
        <f t="shared" si="96"/>
        <v>BP.GR.00063-10095</v>
      </c>
      <c r="C3197">
        <f t="shared" si="95"/>
        <v>0</v>
      </c>
      <c r="D3197">
        <v>70005</v>
      </c>
      <c r="E3197">
        <f>_xlfn.XLOOKUP(J3197,'pu holds'!Y:Y,'pu holds'!D:D)</f>
        <v>192</v>
      </c>
      <c r="H3197">
        <f>_xlfn.XLOOKUP(J3197,'pu holds'!Y:Y,'pu holds'!Q:Q)</f>
        <v>0</v>
      </c>
      <c r="J3197" s="636" t="s">
        <v>787</v>
      </c>
      <c r="K3197">
        <v>10095</v>
      </c>
    </row>
    <row r="3198" spans="1:11">
      <c r="A3198">
        <v>70005</v>
      </c>
      <c r="B3198" s="46" t="str">
        <f t="shared" si="96"/>
        <v>BP.GR.00064-10095</v>
      </c>
      <c r="C3198">
        <f t="shared" si="95"/>
        <v>0</v>
      </c>
      <c r="D3198">
        <v>70005</v>
      </c>
      <c r="E3198">
        <f>_xlfn.XLOOKUP(J3198,'pu holds'!Y:Y,'pu holds'!D:D)</f>
        <v>196</v>
      </c>
      <c r="H3198">
        <f>_xlfn.XLOOKUP(J3198,'pu holds'!Y:Y,'pu holds'!Q:Q)</f>
        <v>0</v>
      </c>
      <c r="J3198" s="636" t="s">
        <v>789</v>
      </c>
      <c r="K3198">
        <v>10095</v>
      </c>
    </row>
    <row r="3199" spans="1:11">
      <c r="A3199">
        <v>70005</v>
      </c>
      <c r="B3199" s="46" t="str">
        <f t="shared" si="96"/>
        <v>BP.GR.00065-10095</v>
      </c>
      <c r="C3199">
        <f t="shared" si="95"/>
        <v>0</v>
      </c>
      <c r="D3199">
        <v>70005</v>
      </c>
      <c r="E3199">
        <f>_xlfn.XLOOKUP(J3199,'pu holds'!Y:Y,'pu holds'!D:D)</f>
        <v>186</v>
      </c>
      <c r="H3199">
        <f>_xlfn.XLOOKUP(J3199,'pu holds'!Y:Y,'pu holds'!Q:Q)</f>
        <v>0</v>
      </c>
      <c r="J3199" s="636" t="s">
        <v>791</v>
      </c>
      <c r="K3199">
        <v>10095</v>
      </c>
    </row>
    <row r="3200" spans="1:11">
      <c r="A3200">
        <v>70005</v>
      </c>
      <c r="B3200" s="46" t="str">
        <f t="shared" si="96"/>
        <v>BP.GR.00066-10095</v>
      </c>
      <c r="C3200">
        <f t="shared" si="95"/>
        <v>0</v>
      </c>
      <c r="D3200">
        <v>70005</v>
      </c>
      <c r="E3200">
        <f>_xlfn.XLOOKUP(J3200,'pu holds'!Y:Y,'pu holds'!D:D)</f>
        <v>171</v>
      </c>
      <c r="H3200">
        <f>_xlfn.XLOOKUP(J3200,'pu holds'!Y:Y,'pu holds'!Q:Q)</f>
        <v>0</v>
      </c>
      <c r="J3200" s="636" t="s">
        <v>793</v>
      </c>
      <c r="K3200">
        <v>10095</v>
      </c>
    </row>
    <row r="3201" spans="1:11">
      <c r="A3201">
        <v>70005</v>
      </c>
      <c r="B3201" s="46" t="str">
        <f t="shared" si="96"/>
        <v>BP.GR.00067-10095</v>
      </c>
      <c r="C3201">
        <f t="shared" si="95"/>
        <v>0</v>
      </c>
      <c r="D3201">
        <v>70005</v>
      </c>
      <c r="E3201">
        <f>_xlfn.XLOOKUP(J3201,'pu holds'!Y:Y,'pu holds'!D:D)</f>
        <v>208</v>
      </c>
      <c r="H3201">
        <f>_xlfn.XLOOKUP(J3201,'pu holds'!Y:Y,'pu holds'!Q:Q)</f>
        <v>0</v>
      </c>
      <c r="J3201" s="636" t="s">
        <v>795</v>
      </c>
      <c r="K3201">
        <v>10095</v>
      </c>
    </row>
    <row r="3202" spans="1:11">
      <c r="A3202">
        <v>70005</v>
      </c>
      <c r="B3202" s="46" t="str">
        <f t="shared" si="96"/>
        <v>BP.GR.00068-10095</v>
      </c>
      <c r="C3202">
        <f t="shared" ref="C3202:C3265" si="97">SUM(G3202:H3202)</f>
        <v>0</v>
      </c>
      <c r="D3202">
        <v>70005</v>
      </c>
      <c r="E3202">
        <f>_xlfn.XLOOKUP(J3202,'pu holds'!Y:Y,'pu holds'!D:D)</f>
        <v>100</v>
      </c>
      <c r="H3202">
        <f>_xlfn.XLOOKUP(J3202,'pu holds'!Y:Y,'pu holds'!Q:Q)</f>
        <v>0</v>
      </c>
      <c r="J3202" s="636" t="s">
        <v>833</v>
      </c>
      <c r="K3202">
        <v>10095</v>
      </c>
    </row>
    <row r="3203" spans="1:11">
      <c r="A3203">
        <v>70005</v>
      </c>
      <c r="B3203" s="46" t="str">
        <f t="shared" si="96"/>
        <v>BP.GR.00069-10095</v>
      </c>
      <c r="C3203">
        <f t="shared" si="97"/>
        <v>0</v>
      </c>
      <c r="D3203">
        <v>70005</v>
      </c>
      <c r="E3203">
        <f>_xlfn.XLOOKUP(J3203,'pu holds'!Y:Y,'pu holds'!D:D)</f>
        <v>112</v>
      </c>
      <c r="H3203">
        <f>_xlfn.XLOOKUP(J3203,'pu holds'!Y:Y,'pu holds'!Q:Q)</f>
        <v>0</v>
      </c>
      <c r="J3203" s="636" t="s">
        <v>831</v>
      </c>
      <c r="K3203">
        <v>10095</v>
      </c>
    </row>
    <row r="3204" spans="1:11">
      <c r="A3204">
        <v>70005</v>
      </c>
      <c r="B3204" s="46" t="str">
        <f t="shared" si="96"/>
        <v>BP.GR.00070-10095</v>
      </c>
      <c r="C3204">
        <f t="shared" si="97"/>
        <v>0</v>
      </c>
      <c r="D3204">
        <v>70005</v>
      </c>
      <c r="E3204">
        <f>_xlfn.XLOOKUP(J3204,'pu holds'!Y:Y,'pu holds'!D:D)</f>
        <v>185</v>
      </c>
      <c r="H3204">
        <f>_xlfn.XLOOKUP(J3204,'pu holds'!Y:Y,'pu holds'!Q:Q)</f>
        <v>0</v>
      </c>
      <c r="J3204" s="636" t="s">
        <v>829</v>
      </c>
      <c r="K3204">
        <v>10095</v>
      </c>
    </row>
    <row r="3205" spans="1:11">
      <c r="A3205">
        <v>70005</v>
      </c>
      <c r="B3205" s="46" t="str">
        <f t="shared" si="96"/>
        <v>BP.GR.00071-10095</v>
      </c>
      <c r="C3205">
        <f t="shared" si="97"/>
        <v>0</v>
      </c>
      <c r="D3205">
        <v>70005</v>
      </c>
      <c r="E3205">
        <f>_xlfn.XLOOKUP(J3205,'pu holds'!Y:Y,'pu holds'!D:D)</f>
        <v>130</v>
      </c>
      <c r="H3205">
        <f>_xlfn.XLOOKUP(J3205,'pu holds'!Y:Y,'pu holds'!Q:Q)</f>
        <v>0</v>
      </c>
      <c r="J3205" s="636" t="s">
        <v>827</v>
      </c>
      <c r="K3205">
        <v>10095</v>
      </c>
    </row>
    <row r="3206" spans="1:11">
      <c r="A3206">
        <v>70005</v>
      </c>
      <c r="B3206" s="46" t="str">
        <f t="shared" si="96"/>
        <v>BP.GR.00072-10095</v>
      </c>
      <c r="C3206">
        <f t="shared" si="97"/>
        <v>0</v>
      </c>
      <c r="D3206">
        <v>70005</v>
      </c>
      <c r="E3206">
        <f>_xlfn.XLOOKUP(J3206,'pu holds'!Y:Y,'pu holds'!D:D)</f>
        <v>141</v>
      </c>
      <c r="H3206">
        <f>_xlfn.XLOOKUP(J3206,'pu holds'!Y:Y,'pu holds'!Q:Q)</f>
        <v>0</v>
      </c>
      <c r="J3206" s="636" t="s">
        <v>825</v>
      </c>
      <c r="K3206">
        <v>10095</v>
      </c>
    </row>
    <row r="3207" spans="1:11">
      <c r="A3207">
        <v>70005</v>
      </c>
      <c r="B3207" s="46" t="str">
        <f t="shared" si="96"/>
        <v>BP.GR.00073-10095</v>
      </c>
      <c r="C3207">
        <f t="shared" si="97"/>
        <v>0</v>
      </c>
      <c r="D3207">
        <v>70005</v>
      </c>
      <c r="E3207">
        <f>_xlfn.XLOOKUP(J3207,'pu holds'!Y:Y,'pu holds'!D:D)</f>
        <v>297</v>
      </c>
      <c r="H3207">
        <f>_xlfn.XLOOKUP(J3207,'pu holds'!Y:Y,'pu holds'!Q:Q)</f>
        <v>0</v>
      </c>
      <c r="J3207" s="636" t="s">
        <v>771</v>
      </c>
      <c r="K3207">
        <v>10095</v>
      </c>
    </row>
    <row r="3208" spans="1:11">
      <c r="A3208">
        <v>70005</v>
      </c>
      <c r="B3208" s="46" t="str">
        <f t="shared" si="96"/>
        <v>BP.GR.00074-10095</v>
      </c>
      <c r="C3208">
        <f t="shared" si="97"/>
        <v>0</v>
      </c>
      <c r="D3208">
        <v>70005</v>
      </c>
      <c r="E3208">
        <f>_xlfn.XLOOKUP(J3208,'pu holds'!Y:Y,'pu holds'!D:D)</f>
        <v>295</v>
      </c>
      <c r="H3208">
        <f>_xlfn.XLOOKUP(J3208,'pu holds'!Y:Y,'pu holds'!Q:Q)</f>
        <v>0</v>
      </c>
      <c r="J3208" s="636" t="s">
        <v>773</v>
      </c>
      <c r="K3208">
        <v>10095</v>
      </c>
    </row>
    <row r="3209" spans="1:11">
      <c r="A3209">
        <v>70005</v>
      </c>
      <c r="B3209" s="46" t="str">
        <f t="shared" si="96"/>
        <v>BP.GR.00075-10095</v>
      </c>
      <c r="C3209">
        <f t="shared" si="97"/>
        <v>0</v>
      </c>
      <c r="D3209">
        <v>70005</v>
      </c>
      <c r="E3209">
        <f>_xlfn.XLOOKUP(J3209,'pu holds'!Y:Y,'pu holds'!D:D)</f>
        <v>181</v>
      </c>
      <c r="H3209">
        <f>_xlfn.XLOOKUP(J3209,'pu holds'!Y:Y,'pu holds'!Q:Q)</f>
        <v>0</v>
      </c>
      <c r="J3209" s="636" t="s">
        <v>799</v>
      </c>
      <c r="K3209">
        <v>10095</v>
      </c>
    </row>
    <row r="3210" spans="1:11">
      <c r="A3210">
        <v>70005</v>
      </c>
      <c r="B3210" s="46" t="str">
        <f t="shared" si="96"/>
        <v>BP.GR.00076-10095</v>
      </c>
      <c r="C3210">
        <f t="shared" si="97"/>
        <v>0</v>
      </c>
      <c r="D3210">
        <v>70005</v>
      </c>
      <c r="E3210">
        <f>_xlfn.XLOOKUP(J3210,'pu holds'!Y:Y,'pu holds'!D:D)</f>
        <v>181</v>
      </c>
      <c r="H3210">
        <f>_xlfn.XLOOKUP(J3210,'pu holds'!Y:Y,'pu holds'!Q:Q)</f>
        <v>0</v>
      </c>
      <c r="J3210" s="636" t="s">
        <v>801</v>
      </c>
      <c r="K3210">
        <v>10095</v>
      </c>
    </row>
    <row r="3211" spans="1:11">
      <c r="A3211">
        <v>70005</v>
      </c>
      <c r="B3211" s="46" t="str">
        <f t="shared" si="96"/>
        <v>BP.GR.00077-10095</v>
      </c>
      <c r="C3211">
        <f t="shared" si="97"/>
        <v>0</v>
      </c>
      <c r="D3211">
        <v>70005</v>
      </c>
      <c r="E3211">
        <f>_xlfn.XLOOKUP(J3211,'pu holds'!Y:Y,'pu holds'!D:D)</f>
        <v>205</v>
      </c>
      <c r="H3211">
        <f>_xlfn.XLOOKUP(J3211,'pu holds'!Y:Y,'pu holds'!Q:Q)</f>
        <v>0</v>
      </c>
      <c r="J3211" s="636" t="s">
        <v>797</v>
      </c>
      <c r="K3211">
        <v>10095</v>
      </c>
    </row>
    <row r="3212" spans="1:11">
      <c r="A3212">
        <v>70005</v>
      </c>
      <c r="B3212" s="46" t="str">
        <f t="shared" si="96"/>
        <v>BP.GR.00078-10095</v>
      </c>
      <c r="C3212">
        <f t="shared" si="97"/>
        <v>0</v>
      </c>
      <c r="D3212">
        <v>70005</v>
      </c>
      <c r="E3212">
        <f>_xlfn.XLOOKUP(J3212,'pu holds'!Y:Y,'pu holds'!D:D)</f>
        <v>199</v>
      </c>
      <c r="H3212">
        <f>_xlfn.XLOOKUP(J3212,'pu holds'!Y:Y,'pu holds'!Q:Q)</f>
        <v>0</v>
      </c>
      <c r="J3212" s="636" t="s">
        <v>803</v>
      </c>
      <c r="K3212">
        <v>10095</v>
      </c>
    </row>
    <row r="3213" spans="1:11">
      <c r="A3213">
        <v>70005</v>
      </c>
      <c r="B3213" s="46" t="str">
        <f t="shared" si="96"/>
        <v>BP.GR.00079-10095</v>
      </c>
      <c r="C3213">
        <f t="shared" si="97"/>
        <v>0</v>
      </c>
      <c r="D3213">
        <v>70005</v>
      </c>
      <c r="E3213">
        <f>_xlfn.XLOOKUP(J3213,'pu holds'!Y:Y,'pu holds'!D:D)</f>
        <v>130</v>
      </c>
      <c r="H3213">
        <f>_xlfn.XLOOKUP(J3213,'pu holds'!Y:Y,'pu holds'!Q:Q)</f>
        <v>0</v>
      </c>
      <c r="J3213" s="636" t="s">
        <v>821</v>
      </c>
      <c r="K3213">
        <v>10095</v>
      </c>
    </row>
    <row r="3214" spans="1:11">
      <c r="A3214">
        <v>70005</v>
      </c>
      <c r="B3214" s="46" t="str">
        <f t="shared" si="96"/>
        <v>BP.GR.00080-10095</v>
      </c>
      <c r="C3214">
        <f t="shared" si="97"/>
        <v>0</v>
      </c>
      <c r="D3214">
        <v>70005</v>
      </c>
      <c r="E3214">
        <f>_xlfn.XLOOKUP(J3214,'pu holds'!Y:Y,'pu holds'!D:D)</f>
        <v>185</v>
      </c>
      <c r="H3214">
        <f>_xlfn.XLOOKUP(J3214,'pu holds'!Y:Y,'pu holds'!Q:Q)</f>
        <v>0</v>
      </c>
      <c r="J3214" s="636" t="s">
        <v>823</v>
      </c>
      <c r="K3214">
        <v>10095</v>
      </c>
    </row>
    <row r="3215" spans="1:11">
      <c r="A3215">
        <v>70005</v>
      </c>
      <c r="B3215" s="46" t="str">
        <f t="shared" si="96"/>
        <v>BP.GR.00081-10095</v>
      </c>
      <c r="C3215">
        <f t="shared" si="97"/>
        <v>0</v>
      </c>
      <c r="D3215">
        <v>70005</v>
      </c>
      <c r="E3215">
        <f>_xlfn.XLOOKUP(J3215,'pu holds'!Y:Y,'pu holds'!D:D)</f>
        <v>141</v>
      </c>
      <c r="H3215">
        <f>_xlfn.XLOOKUP(J3215,'pu holds'!Y:Y,'pu holds'!Q:Q)</f>
        <v>0</v>
      </c>
      <c r="J3215" s="636" t="s">
        <v>819</v>
      </c>
      <c r="K3215">
        <v>10095</v>
      </c>
    </row>
    <row r="3216" spans="1:11">
      <c r="A3216">
        <v>70005</v>
      </c>
      <c r="B3216" s="46" t="str">
        <f t="shared" si="96"/>
        <v>BP.GR.00033-10081</v>
      </c>
      <c r="C3216">
        <f t="shared" si="97"/>
        <v>0</v>
      </c>
      <c r="D3216">
        <v>70005</v>
      </c>
      <c r="E3216">
        <f>_xlfn.XLOOKUP(J3216,'pu holds'!Y:Y,'pu holds'!R:R)</f>
        <v>156.5</v>
      </c>
      <c r="H3216">
        <f>_xlfn.XLOOKUP(J3216,'pu holds'!Y:Y,'pu holds'!S:S)</f>
        <v>0</v>
      </c>
      <c r="J3216" s="636" t="s">
        <v>805</v>
      </c>
      <c r="K3216">
        <v>10081</v>
      </c>
    </row>
    <row r="3217" spans="1:11">
      <c r="A3217">
        <v>70005</v>
      </c>
      <c r="B3217" s="46" t="str">
        <f t="shared" si="96"/>
        <v>BP.GR.00032-10081</v>
      </c>
      <c r="C3217">
        <f t="shared" si="97"/>
        <v>0</v>
      </c>
      <c r="D3217">
        <v>70005</v>
      </c>
      <c r="E3217">
        <f>_xlfn.XLOOKUP(J3217,'pu holds'!Y:Y,'pu holds'!R:R)</f>
        <v>132.5</v>
      </c>
      <c r="H3217">
        <f>_xlfn.XLOOKUP(J3217,'pu holds'!Y:Y,'pu holds'!S:S)</f>
        <v>0</v>
      </c>
      <c r="J3217" s="636" t="s">
        <v>807</v>
      </c>
      <c r="K3217">
        <v>10081</v>
      </c>
    </row>
    <row r="3218" spans="1:11">
      <c r="A3218">
        <v>70005</v>
      </c>
      <c r="B3218" s="46" t="str">
        <f t="shared" si="96"/>
        <v>BP.GR.00031-10081</v>
      </c>
      <c r="C3218">
        <f t="shared" si="97"/>
        <v>0</v>
      </c>
      <c r="D3218">
        <v>70005</v>
      </c>
      <c r="E3218">
        <f>_xlfn.XLOOKUP(J3218,'pu holds'!Y:Y,'pu holds'!R:R)</f>
        <v>155.5</v>
      </c>
      <c r="H3218">
        <f>_xlfn.XLOOKUP(J3218,'pu holds'!Y:Y,'pu holds'!S:S)</f>
        <v>0</v>
      </c>
      <c r="J3218" s="636" t="s">
        <v>809</v>
      </c>
      <c r="K3218">
        <v>10081</v>
      </c>
    </row>
    <row r="3219" spans="1:11">
      <c r="A3219">
        <v>70005</v>
      </c>
      <c r="B3219" s="46" t="str">
        <f t="shared" si="96"/>
        <v>BP.GR.00035-10081</v>
      </c>
      <c r="C3219">
        <f t="shared" si="97"/>
        <v>0</v>
      </c>
      <c r="D3219">
        <v>70005</v>
      </c>
      <c r="E3219">
        <f>_xlfn.XLOOKUP(J3219,'pu holds'!Y:Y,'pu holds'!R:R)</f>
        <v>218.5</v>
      </c>
      <c r="H3219">
        <f>_xlfn.XLOOKUP(J3219,'pu holds'!Y:Y,'pu holds'!S:S)</f>
        <v>0</v>
      </c>
      <c r="J3219" s="636" t="s">
        <v>813</v>
      </c>
      <c r="K3219">
        <v>10081</v>
      </c>
    </row>
    <row r="3220" spans="1:11">
      <c r="A3220">
        <v>70005</v>
      </c>
      <c r="B3220" s="46" t="str">
        <f t="shared" si="96"/>
        <v>BP.GR.00034-10081</v>
      </c>
      <c r="C3220">
        <f t="shared" si="97"/>
        <v>0</v>
      </c>
      <c r="D3220">
        <v>70005</v>
      </c>
      <c r="E3220">
        <f>_xlfn.XLOOKUP(J3220,'pu holds'!Y:Y,'pu holds'!R:R)</f>
        <v>133.5</v>
      </c>
      <c r="H3220">
        <f>_xlfn.XLOOKUP(J3220,'pu holds'!Y:Y,'pu holds'!S:S)</f>
        <v>0</v>
      </c>
      <c r="J3220" s="636" t="s">
        <v>815</v>
      </c>
      <c r="K3220">
        <v>10081</v>
      </c>
    </row>
    <row r="3221" spans="1:11">
      <c r="A3221">
        <v>70005</v>
      </c>
      <c r="B3221" s="46" t="str">
        <f t="shared" si="96"/>
        <v>BP.GR.00020-10081</v>
      </c>
      <c r="C3221">
        <f t="shared" si="97"/>
        <v>0</v>
      </c>
      <c r="D3221">
        <v>70005</v>
      </c>
      <c r="E3221">
        <f>_xlfn.XLOOKUP(J3221,'pu holds'!Y:Y,'pu holds'!R:R)</f>
        <v>260.5</v>
      </c>
      <c r="H3221">
        <f>_xlfn.XLOOKUP(J3221,'pu holds'!Y:Y,'pu holds'!S:S)</f>
        <v>0</v>
      </c>
      <c r="J3221" s="636" t="s">
        <v>835</v>
      </c>
      <c r="K3221">
        <v>10081</v>
      </c>
    </row>
    <row r="3222" spans="1:11">
      <c r="A3222">
        <v>70005</v>
      </c>
      <c r="B3222" s="46" t="str">
        <f t="shared" si="96"/>
        <v>BP.GR.00025-10081</v>
      </c>
      <c r="C3222">
        <f t="shared" si="97"/>
        <v>0</v>
      </c>
      <c r="D3222">
        <v>70005</v>
      </c>
      <c r="E3222">
        <f>_xlfn.XLOOKUP(J3222,'pu holds'!Y:Y,'pu holds'!R:R)</f>
        <v>150.25</v>
      </c>
      <c r="H3222">
        <f>_xlfn.XLOOKUP(J3222,'pu holds'!Y:Y,'pu holds'!S:S)</f>
        <v>0</v>
      </c>
      <c r="J3222" s="636" t="s">
        <v>839</v>
      </c>
      <c r="K3222">
        <v>10081</v>
      </c>
    </row>
    <row r="3223" spans="1:11">
      <c r="A3223">
        <v>70005</v>
      </c>
      <c r="B3223" s="46" t="str">
        <f t="shared" si="96"/>
        <v>BP.GR.00023-10081</v>
      </c>
      <c r="C3223">
        <f t="shared" si="97"/>
        <v>0</v>
      </c>
      <c r="D3223">
        <v>70005</v>
      </c>
      <c r="E3223">
        <f>_xlfn.XLOOKUP(J3223,'pu holds'!Y:Y,'pu holds'!R:R)</f>
        <v>174.5</v>
      </c>
      <c r="H3223">
        <f>_xlfn.XLOOKUP(J3223,'pu holds'!Y:Y,'pu holds'!S:S)</f>
        <v>0</v>
      </c>
      <c r="J3223" s="636" t="s">
        <v>841</v>
      </c>
      <c r="K3223">
        <v>10081</v>
      </c>
    </row>
    <row r="3224" spans="1:11">
      <c r="A3224">
        <v>70005</v>
      </c>
      <c r="B3224" s="46" t="str">
        <f t="shared" si="96"/>
        <v>BP.GR.00026-10081</v>
      </c>
      <c r="C3224">
        <f t="shared" si="97"/>
        <v>0</v>
      </c>
      <c r="D3224">
        <v>70005</v>
      </c>
      <c r="E3224">
        <f>_xlfn.XLOOKUP(J3224,'pu holds'!Y:Y,'pu holds'!R:R)</f>
        <v>283.5</v>
      </c>
      <c r="H3224">
        <f>_xlfn.XLOOKUP(J3224,'pu holds'!Y:Y,'pu holds'!S:S)</f>
        <v>0</v>
      </c>
      <c r="J3224" s="636" t="s">
        <v>843</v>
      </c>
      <c r="K3224">
        <v>10081</v>
      </c>
    </row>
    <row r="3225" spans="1:11">
      <c r="A3225">
        <v>70005</v>
      </c>
      <c r="B3225" s="46" t="str">
        <f t="shared" si="96"/>
        <v>BP.GR.00024-10081</v>
      </c>
      <c r="C3225">
        <f t="shared" si="97"/>
        <v>0</v>
      </c>
      <c r="D3225">
        <v>70005</v>
      </c>
      <c r="E3225">
        <f>_xlfn.XLOOKUP(J3225,'pu holds'!Y:Y,'pu holds'!R:R)</f>
        <v>174.5</v>
      </c>
      <c r="H3225">
        <f>_xlfn.XLOOKUP(J3225,'pu holds'!Y:Y,'pu holds'!S:S)</f>
        <v>0</v>
      </c>
      <c r="J3225" s="636" t="s">
        <v>851</v>
      </c>
      <c r="K3225">
        <v>10081</v>
      </c>
    </row>
    <row r="3226" spans="1:11">
      <c r="A3226">
        <v>70005</v>
      </c>
      <c r="B3226" s="46" t="str">
        <f t="shared" si="96"/>
        <v>BP.GR.00028-10081</v>
      </c>
      <c r="C3226">
        <f t="shared" si="97"/>
        <v>0</v>
      </c>
      <c r="D3226">
        <v>70005</v>
      </c>
      <c r="E3226">
        <f>_xlfn.XLOOKUP(J3226,'pu holds'!Y:Y,'pu holds'!R:R)</f>
        <v>256.25</v>
      </c>
      <c r="H3226">
        <f>_xlfn.XLOOKUP(J3226,'pu holds'!Y:Y,'pu holds'!S:S)</f>
        <v>0</v>
      </c>
      <c r="J3226" s="636" t="s">
        <v>853</v>
      </c>
      <c r="K3226">
        <v>10081</v>
      </c>
    </row>
    <row r="3227" spans="1:11">
      <c r="A3227">
        <v>70005</v>
      </c>
      <c r="B3227" s="46" t="str">
        <f t="shared" si="96"/>
        <v>BP.GR.00027-10081</v>
      </c>
      <c r="C3227">
        <f t="shared" si="97"/>
        <v>0</v>
      </c>
      <c r="D3227">
        <v>70005</v>
      </c>
      <c r="E3227">
        <f>_xlfn.XLOOKUP(J3227,'pu holds'!Y:Y,'pu holds'!R:R)</f>
        <v>174.5</v>
      </c>
      <c r="H3227">
        <f>_xlfn.XLOOKUP(J3227,'pu holds'!Y:Y,'pu holds'!S:S)</f>
        <v>0</v>
      </c>
      <c r="J3227" s="636" t="s">
        <v>855</v>
      </c>
      <c r="K3227">
        <v>10081</v>
      </c>
    </row>
    <row r="3228" spans="1:11">
      <c r="A3228">
        <v>70005</v>
      </c>
      <c r="B3228" s="46" t="str">
        <f t="shared" si="96"/>
        <v>BP.GR.00029-10081</v>
      </c>
      <c r="C3228">
        <f t="shared" si="97"/>
        <v>0</v>
      </c>
      <c r="D3228">
        <v>70005</v>
      </c>
      <c r="E3228">
        <f>_xlfn.XLOOKUP(J3228,'pu holds'!Y:Y,'pu holds'!R:R)</f>
        <v>102</v>
      </c>
      <c r="H3228">
        <f>_xlfn.XLOOKUP(J3228,'pu holds'!Y:Y,'pu holds'!S:S)</f>
        <v>0</v>
      </c>
      <c r="J3228" s="636" t="s">
        <v>857</v>
      </c>
      <c r="K3228">
        <v>10081</v>
      </c>
    </row>
    <row r="3229" spans="1:11">
      <c r="A3229">
        <v>70005</v>
      </c>
      <c r="B3229" s="46" t="str">
        <f t="shared" si="96"/>
        <v>BP.GR.00021-10081</v>
      </c>
      <c r="C3229">
        <f t="shared" si="97"/>
        <v>0</v>
      </c>
      <c r="D3229">
        <v>70005</v>
      </c>
      <c r="E3229">
        <f>_xlfn.XLOOKUP(J3229,'pu holds'!Y:Y,'pu holds'!R:R)</f>
        <v>169.25</v>
      </c>
      <c r="H3229">
        <f>_xlfn.XLOOKUP(J3229,'pu holds'!Y:Y,'pu holds'!S:S)</f>
        <v>0</v>
      </c>
      <c r="J3229" s="636" t="s">
        <v>865</v>
      </c>
      <c r="K3229">
        <v>10081</v>
      </c>
    </row>
    <row r="3230" spans="1:11">
      <c r="A3230">
        <v>70005</v>
      </c>
      <c r="B3230" s="46" t="str">
        <f t="shared" si="96"/>
        <v>BP.GR.00022-10081</v>
      </c>
      <c r="C3230">
        <f t="shared" si="97"/>
        <v>0</v>
      </c>
      <c r="D3230">
        <v>70005</v>
      </c>
      <c r="E3230">
        <f>_xlfn.XLOOKUP(J3230,'pu holds'!Y:Y,'pu holds'!R:R)</f>
        <v>216.5</v>
      </c>
      <c r="H3230">
        <f>_xlfn.XLOOKUP(J3230,'pu holds'!Y:Y,'pu holds'!S:S)</f>
        <v>0</v>
      </c>
      <c r="J3230" s="636" t="s">
        <v>867</v>
      </c>
      <c r="K3230">
        <v>10081</v>
      </c>
    </row>
    <row r="3231" spans="1:11">
      <c r="A3231">
        <v>70005</v>
      </c>
      <c r="B3231" s="46" t="str">
        <f t="shared" si="96"/>
        <v>BP.GR.00030-10081</v>
      </c>
      <c r="C3231">
        <f t="shared" si="97"/>
        <v>0</v>
      </c>
      <c r="D3231">
        <v>70005</v>
      </c>
      <c r="E3231">
        <f>_xlfn.XLOOKUP(J3231,'pu holds'!Y:Y,'pu holds'!R:R)</f>
        <v>90.5</v>
      </c>
      <c r="H3231">
        <f>_xlfn.XLOOKUP(J3231,'pu holds'!Y:Y,'pu holds'!S:S)</f>
        <v>0</v>
      </c>
      <c r="J3231" s="636" t="s">
        <v>869</v>
      </c>
      <c r="K3231">
        <v>10081</v>
      </c>
    </row>
    <row r="3232" spans="1:11">
      <c r="A3232">
        <v>70005</v>
      </c>
      <c r="B3232" s="46" t="str">
        <f t="shared" si="96"/>
        <v>BP.GR.00017-10081</v>
      </c>
      <c r="C3232">
        <f t="shared" si="97"/>
        <v>0</v>
      </c>
      <c r="D3232">
        <v>70005</v>
      </c>
      <c r="E3232">
        <f>_xlfn.XLOOKUP(J3232,'pu holds'!Y:Y,'pu holds'!R:R)</f>
        <v>400.25</v>
      </c>
      <c r="H3232">
        <f>_xlfn.XLOOKUP(J3232,'pu holds'!Y:Y,'pu holds'!S:S)</f>
        <v>0</v>
      </c>
      <c r="J3232" s="636" t="s">
        <v>872</v>
      </c>
      <c r="K3232">
        <v>10081</v>
      </c>
    </row>
    <row r="3233" spans="1:11">
      <c r="A3233">
        <v>70005</v>
      </c>
      <c r="B3233" s="46" t="str">
        <f t="shared" si="96"/>
        <v>BP.GR.00018-10081</v>
      </c>
      <c r="C3233">
        <f t="shared" si="97"/>
        <v>0</v>
      </c>
      <c r="D3233">
        <v>70005</v>
      </c>
      <c r="E3233">
        <f>_xlfn.XLOOKUP(J3233,'pu holds'!Y:Y,'pu holds'!R:R)</f>
        <v>456.75</v>
      </c>
      <c r="H3233">
        <f>_xlfn.XLOOKUP(J3233,'pu holds'!Y:Y,'pu holds'!S:S)</f>
        <v>0</v>
      </c>
      <c r="J3233" s="636" t="s">
        <v>874</v>
      </c>
      <c r="K3233">
        <v>10081</v>
      </c>
    </row>
    <row r="3234" spans="1:11">
      <c r="A3234">
        <v>70005</v>
      </c>
      <c r="B3234" s="46" t="str">
        <f t="shared" si="96"/>
        <v>BP.GR.00014-10081</v>
      </c>
      <c r="C3234">
        <f t="shared" si="97"/>
        <v>0</v>
      </c>
      <c r="D3234">
        <v>70005</v>
      </c>
      <c r="E3234">
        <f>_xlfn.XLOOKUP(J3234,'pu holds'!Y:Y,'pu holds'!R:R)</f>
        <v>267.75</v>
      </c>
      <c r="H3234">
        <f>_xlfn.XLOOKUP(J3234,'pu holds'!Y:Y,'pu holds'!S:S)</f>
        <v>0</v>
      </c>
      <c r="J3234" s="636" t="s">
        <v>876</v>
      </c>
      <c r="K3234">
        <v>10081</v>
      </c>
    </row>
    <row r="3235" spans="1:11">
      <c r="A3235">
        <v>70005</v>
      </c>
      <c r="B3235" s="46" t="str">
        <f t="shared" si="96"/>
        <v>BP.GR.00001-10081</v>
      </c>
      <c r="C3235">
        <f t="shared" si="97"/>
        <v>0</v>
      </c>
      <c r="D3235">
        <v>70005</v>
      </c>
      <c r="E3235">
        <f>_xlfn.XLOOKUP(J3235,'pu holds'!Y:Y,'pu holds'!R:R)</f>
        <v>599.75</v>
      </c>
      <c r="H3235">
        <f>_xlfn.XLOOKUP(J3235,'pu holds'!Y:Y,'pu holds'!S:S)</f>
        <v>0</v>
      </c>
      <c r="J3235" s="636" t="s">
        <v>878</v>
      </c>
      <c r="K3235">
        <v>10081</v>
      </c>
    </row>
    <row r="3236" spans="1:11">
      <c r="A3236">
        <v>70005</v>
      </c>
      <c r="B3236" s="46" t="str">
        <f t="shared" si="96"/>
        <v>BP.GR.00002-10081</v>
      </c>
      <c r="C3236">
        <f t="shared" si="97"/>
        <v>0</v>
      </c>
      <c r="D3236">
        <v>70005</v>
      </c>
      <c r="E3236">
        <f>_xlfn.XLOOKUP(J3236,'pu holds'!Y:Y,'pu holds'!R:R)</f>
        <v>344.5</v>
      </c>
      <c r="H3236">
        <f>_xlfn.XLOOKUP(J3236,'pu holds'!Y:Y,'pu holds'!S:S)</f>
        <v>0</v>
      </c>
      <c r="J3236" s="636" t="s">
        <v>880</v>
      </c>
      <c r="K3236">
        <v>10081</v>
      </c>
    </row>
    <row r="3237" spans="1:11">
      <c r="A3237">
        <v>70005</v>
      </c>
      <c r="B3237" s="46" t="str">
        <f t="shared" si="96"/>
        <v>BP.GR.00003-10081</v>
      </c>
      <c r="C3237">
        <f t="shared" si="97"/>
        <v>0</v>
      </c>
      <c r="D3237">
        <v>70005</v>
      </c>
      <c r="E3237">
        <f>_xlfn.XLOOKUP(J3237,'pu holds'!Y:Y,'pu holds'!R:R)</f>
        <v>589.25</v>
      </c>
      <c r="H3237">
        <f>_xlfn.XLOOKUP(J3237,'pu holds'!Y:Y,'pu holds'!S:S)</f>
        <v>0</v>
      </c>
      <c r="J3237" s="636" t="s">
        <v>882</v>
      </c>
      <c r="K3237">
        <v>10081</v>
      </c>
    </row>
    <row r="3238" spans="1:11">
      <c r="A3238">
        <v>70005</v>
      </c>
      <c r="B3238" s="46" t="str">
        <f t="shared" si="96"/>
        <v>BP.GR.00004-10081</v>
      </c>
      <c r="C3238">
        <f t="shared" si="97"/>
        <v>0</v>
      </c>
      <c r="D3238">
        <v>70005</v>
      </c>
      <c r="E3238">
        <f>_xlfn.XLOOKUP(J3238,'pu holds'!Y:Y,'pu holds'!R:R)</f>
        <v>529.25</v>
      </c>
      <c r="H3238">
        <f>_xlfn.XLOOKUP(J3238,'pu holds'!Y:Y,'pu holds'!S:S)</f>
        <v>0</v>
      </c>
      <c r="J3238" s="636" t="s">
        <v>884</v>
      </c>
      <c r="K3238">
        <v>10081</v>
      </c>
    </row>
    <row r="3239" spans="1:11">
      <c r="A3239">
        <v>70005</v>
      </c>
      <c r="B3239" s="46" t="str">
        <f t="shared" si="96"/>
        <v>BP.GR.00013-10081</v>
      </c>
      <c r="C3239">
        <f t="shared" si="97"/>
        <v>0</v>
      </c>
      <c r="D3239">
        <v>70005</v>
      </c>
      <c r="E3239">
        <f>_xlfn.XLOOKUP(J3239,'pu holds'!Y:Y,'pu holds'!R:R)</f>
        <v>424.25</v>
      </c>
      <c r="H3239">
        <f>_xlfn.XLOOKUP(J3239,'pu holds'!Y:Y,'pu holds'!S:S)</f>
        <v>0</v>
      </c>
      <c r="J3239" s="636" t="s">
        <v>886</v>
      </c>
      <c r="K3239">
        <v>10081</v>
      </c>
    </row>
    <row r="3240" spans="1:11">
      <c r="A3240">
        <v>70005</v>
      </c>
      <c r="B3240" s="46" t="str">
        <f t="shared" si="96"/>
        <v>BP.GR.00010-10081</v>
      </c>
      <c r="C3240">
        <f t="shared" si="97"/>
        <v>0</v>
      </c>
      <c r="D3240">
        <v>70005</v>
      </c>
      <c r="E3240">
        <f>_xlfn.XLOOKUP(J3240,'pu holds'!Y:Y,'pu holds'!R:R)</f>
        <v>208</v>
      </c>
      <c r="H3240">
        <f>_xlfn.XLOOKUP(J3240,'pu holds'!Y:Y,'pu holds'!S:S)</f>
        <v>0</v>
      </c>
      <c r="J3240" s="636" t="s">
        <v>888</v>
      </c>
      <c r="K3240">
        <v>10081</v>
      </c>
    </row>
    <row r="3241" spans="1:11">
      <c r="A3241">
        <v>70005</v>
      </c>
      <c r="B3241" s="46" t="str">
        <f t="shared" si="96"/>
        <v>BP.GR.00015-10081</v>
      </c>
      <c r="C3241">
        <f t="shared" si="97"/>
        <v>0</v>
      </c>
      <c r="D3241">
        <v>70005</v>
      </c>
      <c r="E3241">
        <f>_xlfn.XLOOKUP(J3241,'pu holds'!Y:Y,'pu holds'!R:R)</f>
        <v>272</v>
      </c>
      <c r="H3241">
        <f>_xlfn.XLOOKUP(J3241,'pu holds'!Y:Y,'pu holds'!S:S)</f>
        <v>0</v>
      </c>
      <c r="J3241" s="636" t="s">
        <v>890</v>
      </c>
      <c r="K3241">
        <v>10081</v>
      </c>
    </row>
    <row r="3242" spans="1:11">
      <c r="A3242">
        <v>70005</v>
      </c>
      <c r="B3242" s="46" t="str">
        <f t="shared" si="96"/>
        <v>BP.GR.00005-10081</v>
      </c>
      <c r="C3242">
        <f t="shared" si="97"/>
        <v>0</v>
      </c>
      <c r="D3242">
        <v>70005</v>
      </c>
      <c r="E3242">
        <f>_xlfn.XLOOKUP(J3242,'pu holds'!Y:Y,'pu holds'!R:R)</f>
        <v>250</v>
      </c>
      <c r="H3242">
        <f>_xlfn.XLOOKUP(J3242,'pu holds'!Y:Y,'pu holds'!S:S)</f>
        <v>0</v>
      </c>
      <c r="J3242" s="636" t="s">
        <v>892</v>
      </c>
      <c r="K3242">
        <v>10081</v>
      </c>
    </row>
    <row r="3243" spans="1:11">
      <c r="A3243">
        <v>70005</v>
      </c>
      <c r="B3243" s="46" t="str">
        <f t="shared" si="96"/>
        <v>BP.GR.00011-10081</v>
      </c>
      <c r="C3243">
        <f t="shared" si="97"/>
        <v>0</v>
      </c>
      <c r="D3243">
        <v>70005</v>
      </c>
      <c r="E3243">
        <f>_xlfn.XLOOKUP(J3243,'pu holds'!Y:Y,'pu holds'!R:R)</f>
        <v>162.75</v>
      </c>
      <c r="H3243">
        <f>_xlfn.XLOOKUP(J3243,'pu holds'!Y:Y,'pu holds'!S:S)</f>
        <v>0</v>
      </c>
      <c r="J3243" s="636" t="s">
        <v>894</v>
      </c>
      <c r="K3243">
        <v>10081</v>
      </c>
    </row>
    <row r="3244" spans="1:11">
      <c r="A3244">
        <v>70005</v>
      </c>
      <c r="B3244" s="46" t="str">
        <f t="shared" si="96"/>
        <v>BP.GR.00009-10081</v>
      </c>
      <c r="C3244">
        <f t="shared" si="97"/>
        <v>0</v>
      </c>
      <c r="D3244">
        <v>70005</v>
      </c>
      <c r="E3244">
        <f>_xlfn.XLOOKUP(J3244,'pu holds'!Y:Y,'pu holds'!R:R)</f>
        <v>116.75</v>
      </c>
      <c r="H3244">
        <f>_xlfn.XLOOKUP(J3244,'pu holds'!Y:Y,'pu holds'!S:S)</f>
        <v>0</v>
      </c>
      <c r="J3244" s="636" t="s">
        <v>896</v>
      </c>
      <c r="K3244">
        <v>10081</v>
      </c>
    </row>
    <row r="3245" spans="1:11">
      <c r="A3245">
        <v>70005</v>
      </c>
      <c r="B3245" s="46" t="str">
        <f t="shared" si="96"/>
        <v>BP.GR.00016-10081</v>
      </c>
      <c r="C3245">
        <f t="shared" si="97"/>
        <v>0</v>
      </c>
      <c r="D3245">
        <v>70005</v>
      </c>
      <c r="E3245">
        <f>_xlfn.XLOOKUP(J3245,'pu holds'!Y:Y,'pu holds'!R:R)</f>
        <v>130.25</v>
      </c>
      <c r="H3245">
        <f>_xlfn.XLOOKUP(J3245,'pu holds'!Y:Y,'pu holds'!S:S)</f>
        <v>0</v>
      </c>
      <c r="J3245" s="636" t="s">
        <v>898</v>
      </c>
      <c r="K3245">
        <v>10081</v>
      </c>
    </row>
    <row r="3246" spans="1:11">
      <c r="A3246">
        <v>70005</v>
      </c>
      <c r="B3246" s="46" t="str">
        <f t="shared" si="96"/>
        <v>BP.GR.00012-10081</v>
      </c>
      <c r="C3246">
        <f t="shared" si="97"/>
        <v>0</v>
      </c>
      <c r="D3246">
        <v>70005</v>
      </c>
      <c r="E3246">
        <f>_xlfn.XLOOKUP(J3246,'pu holds'!Y:Y,'pu holds'!R:R)</f>
        <v>153.5</v>
      </c>
      <c r="H3246">
        <f>_xlfn.XLOOKUP(J3246,'pu holds'!Y:Y,'pu holds'!S:S)</f>
        <v>0</v>
      </c>
      <c r="J3246" s="636" t="s">
        <v>900</v>
      </c>
      <c r="K3246">
        <v>10081</v>
      </c>
    </row>
    <row r="3247" spans="1:11">
      <c r="A3247">
        <v>70005</v>
      </c>
      <c r="B3247" s="46" t="str">
        <f t="shared" si="96"/>
        <v>BP.GR.00019-10081</v>
      </c>
      <c r="C3247">
        <f t="shared" si="97"/>
        <v>0</v>
      </c>
      <c r="D3247">
        <v>70005</v>
      </c>
      <c r="E3247">
        <f>_xlfn.XLOOKUP(J3247,'pu holds'!Y:Y,'pu holds'!R:R)</f>
        <v>209</v>
      </c>
      <c r="H3247">
        <f>_xlfn.XLOOKUP(J3247,'pu holds'!Y:Y,'pu holds'!S:S)</f>
        <v>0</v>
      </c>
      <c r="J3247" s="636" t="s">
        <v>902</v>
      </c>
      <c r="K3247">
        <v>10081</v>
      </c>
    </row>
    <row r="3248" spans="1:11">
      <c r="A3248">
        <v>70005</v>
      </c>
      <c r="B3248" s="46" t="str">
        <f t="shared" si="96"/>
        <v>BP.GR.00006-10081</v>
      </c>
      <c r="C3248">
        <f t="shared" si="97"/>
        <v>0</v>
      </c>
      <c r="D3248">
        <v>70005</v>
      </c>
      <c r="E3248">
        <f>_xlfn.XLOOKUP(J3248,'pu holds'!Y:Y,'pu holds'!R:R)</f>
        <v>167</v>
      </c>
      <c r="H3248">
        <f>_xlfn.XLOOKUP(J3248,'pu holds'!Y:Y,'pu holds'!S:S)</f>
        <v>0</v>
      </c>
      <c r="J3248" s="636" t="s">
        <v>904</v>
      </c>
      <c r="K3248">
        <v>10081</v>
      </c>
    </row>
    <row r="3249" spans="1:11">
      <c r="A3249">
        <v>70005</v>
      </c>
      <c r="B3249" s="46" t="str">
        <f t="shared" si="96"/>
        <v>BP.GR.00007-10081</v>
      </c>
      <c r="C3249">
        <f t="shared" si="97"/>
        <v>0</v>
      </c>
      <c r="D3249">
        <v>70005</v>
      </c>
      <c r="E3249">
        <f>_xlfn.XLOOKUP(J3249,'pu holds'!Y:Y,'pu holds'!R:R)</f>
        <v>188</v>
      </c>
      <c r="H3249">
        <f>_xlfn.XLOOKUP(J3249,'pu holds'!Y:Y,'pu holds'!S:S)</f>
        <v>0</v>
      </c>
      <c r="J3249" s="636" t="s">
        <v>906</v>
      </c>
      <c r="K3249">
        <v>10081</v>
      </c>
    </row>
    <row r="3250" spans="1:11">
      <c r="A3250">
        <v>70005</v>
      </c>
      <c r="B3250" s="46" t="str">
        <f t="shared" si="96"/>
        <v>BP.GR.00008-10081</v>
      </c>
      <c r="C3250">
        <f t="shared" si="97"/>
        <v>0</v>
      </c>
      <c r="D3250">
        <v>70005</v>
      </c>
      <c r="E3250">
        <f>_xlfn.XLOOKUP(J3250,'pu holds'!Y:Y,'pu holds'!R:R)</f>
        <v>177.5</v>
      </c>
      <c r="H3250">
        <f>_xlfn.XLOOKUP(J3250,'pu holds'!Y:Y,'pu holds'!S:S)</f>
        <v>0</v>
      </c>
      <c r="J3250" s="636" t="s">
        <v>908</v>
      </c>
      <c r="K3250">
        <v>10081</v>
      </c>
    </row>
    <row r="3251" spans="1:11">
      <c r="A3251">
        <v>70005</v>
      </c>
      <c r="B3251" s="46" t="str">
        <f t="shared" si="96"/>
        <v>BP.GR.00033-10097</v>
      </c>
      <c r="C3251">
        <f t="shared" si="97"/>
        <v>0</v>
      </c>
      <c r="D3251">
        <v>70005</v>
      </c>
      <c r="E3251">
        <f>_xlfn.XLOOKUP(J3251,'pu holds'!Y:Y,'pu holds'!R:R)</f>
        <v>156.5</v>
      </c>
      <c r="H3251">
        <f>_xlfn.XLOOKUP(J3251,'pu holds'!Y:Y,'pu holds'!T:T)</f>
        <v>0</v>
      </c>
      <c r="J3251" s="636" t="s">
        <v>805</v>
      </c>
      <c r="K3251">
        <v>10097</v>
      </c>
    </row>
    <row r="3252" spans="1:11">
      <c r="A3252">
        <v>70005</v>
      </c>
      <c r="B3252" s="46" t="str">
        <f t="shared" si="96"/>
        <v>BP.GR.00032-10097</v>
      </c>
      <c r="C3252">
        <f t="shared" si="97"/>
        <v>0</v>
      </c>
      <c r="D3252">
        <v>70005</v>
      </c>
      <c r="E3252">
        <f>_xlfn.XLOOKUP(J3252,'pu holds'!Y:Y,'pu holds'!R:R)</f>
        <v>132.5</v>
      </c>
      <c r="H3252">
        <f>_xlfn.XLOOKUP(J3252,'pu holds'!Y:Y,'pu holds'!T:T)</f>
        <v>0</v>
      </c>
      <c r="J3252" s="636" t="s">
        <v>807</v>
      </c>
      <c r="K3252">
        <v>10097</v>
      </c>
    </row>
    <row r="3253" spans="1:11">
      <c r="A3253">
        <v>70005</v>
      </c>
      <c r="B3253" s="46" t="str">
        <f t="shared" si="96"/>
        <v>BP.GR.00031-10097</v>
      </c>
      <c r="C3253">
        <f t="shared" si="97"/>
        <v>0</v>
      </c>
      <c r="D3253">
        <v>70005</v>
      </c>
      <c r="E3253">
        <f>_xlfn.XLOOKUP(J3253,'pu holds'!Y:Y,'pu holds'!R:R)</f>
        <v>155.5</v>
      </c>
      <c r="H3253">
        <f>_xlfn.XLOOKUP(J3253,'pu holds'!Y:Y,'pu holds'!T:T)</f>
        <v>0</v>
      </c>
      <c r="J3253" s="636" t="s">
        <v>809</v>
      </c>
      <c r="K3253">
        <v>10097</v>
      </c>
    </row>
    <row r="3254" spans="1:11">
      <c r="A3254">
        <v>70005</v>
      </c>
      <c r="B3254" s="46" t="str">
        <f t="shared" si="96"/>
        <v>BP.GR.00035-10097</v>
      </c>
      <c r="C3254">
        <f t="shared" si="97"/>
        <v>0</v>
      </c>
      <c r="D3254">
        <v>70005</v>
      </c>
      <c r="E3254">
        <f>_xlfn.XLOOKUP(J3254,'pu holds'!Y:Y,'pu holds'!R:R)</f>
        <v>218.5</v>
      </c>
      <c r="H3254">
        <f>_xlfn.XLOOKUP(J3254,'pu holds'!Y:Y,'pu holds'!T:T)</f>
        <v>0</v>
      </c>
      <c r="J3254" s="636" t="s">
        <v>813</v>
      </c>
      <c r="K3254">
        <v>10097</v>
      </c>
    </row>
    <row r="3255" spans="1:11">
      <c r="A3255">
        <v>70005</v>
      </c>
      <c r="B3255" s="46" t="str">
        <f t="shared" si="96"/>
        <v>BP.GR.00034-10097</v>
      </c>
      <c r="C3255">
        <f t="shared" si="97"/>
        <v>0</v>
      </c>
      <c r="D3255">
        <v>70005</v>
      </c>
      <c r="E3255">
        <f>_xlfn.XLOOKUP(J3255,'pu holds'!Y:Y,'pu holds'!R:R)</f>
        <v>133.5</v>
      </c>
      <c r="H3255">
        <f>_xlfn.XLOOKUP(J3255,'pu holds'!Y:Y,'pu holds'!T:T)</f>
        <v>0</v>
      </c>
      <c r="J3255" s="636" t="s">
        <v>815</v>
      </c>
      <c r="K3255">
        <v>10097</v>
      </c>
    </row>
    <row r="3256" spans="1:11">
      <c r="A3256">
        <v>70005</v>
      </c>
      <c r="B3256" s="46" t="str">
        <f t="shared" si="96"/>
        <v>BP.GR.00020-10097</v>
      </c>
      <c r="C3256">
        <f t="shared" si="97"/>
        <v>0</v>
      </c>
      <c r="D3256">
        <v>70005</v>
      </c>
      <c r="E3256">
        <f>_xlfn.XLOOKUP(J3256,'pu holds'!Y:Y,'pu holds'!R:R)</f>
        <v>260.5</v>
      </c>
      <c r="H3256">
        <f>_xlfn.XLOOKUP(J3256,'pu holds'!Y:Y,'pu holds'!T:T)</f>
        <v>0</v>
      </c>
      <c r="J3256" s="636" t="s">
        <v>835</v>
      </c>
      <c r="K3256">
        <v>10097</v>
      </c>
    </row>
    <row r="3257" spans="1:11">
      <c r="A3257">
        <v>70005</v>
      </c>
      <c r="B3257" s="46" t="str">
        <f t="shared" si="96"/>
        <v>BP.GR.00025-10097</v>
      </c>
      <c r="C3257">
        <f t="shared" si="97"/>
        <v>0</v>
      </c>
      <c r="D3257">
        <v>70005</v>
      </c>
      <c r="E3257">
        <f>_xlfn.XLOOKUP(J3257,'pu holds'!Y:Y,'pu holds'!R:R)</f>
        <v>150.25</v>
      </c>
      <c r="H3257">
        <f>_xlfn.XLOOKUP(J3257,'pu holds'!Y:Y,'pu holds'!T:T)</f>
        <v>0</v>
      </c>
      <c r="J3257" s="636" t="s">
        <v>839</v>
      </c>
      <c r="K3257">
        <v>10097</v>
      </c>
    </row>
    <row r="3258" spans="1:11">
      <c r="A3258">
        <v>70005</v>
      </c>
      <c r="B3258" s="46" t="str">
        <f t="shared" si="96"/>
        <v>BP.GR.00023-10097</v>
      </c>
      <c r="C3258">
        <f t="shared" si="97"/>
        <v>0</v>
      </c>
      <c r="D3258">
        <v>70005</v>
      </c>
      <c r="E3258">
        <f>_xlfn.XLOOKUP(J3258,'pu holds'!Y:Y,'pu holds'!R:R)</f>
        <v>174.5</v>
      </c>
      <c r="H3258">
        <f>_xlfn.XLOOKUP(J3258,'pu holds'!Y:Y,'pu holds'!T:T)</f>
        <v>0</v>
      </c>
      <c r="J3258" s="636" t="s">
        <v>841</v>
      </c>
      <c r="K3258">
        <v>10097</v>
      </c>
    </row>
    <row r="3259" spans="1:11">
      <c r="A3259">
        <v>70005</v>
      </c>
      <c r="B3259" s="46" t="str">
        <f t="shared" si="96"/>
        <v>BP.GR.00026-10097</v>
      </c>
      <c r="C3259">
        <f t="shared" si="97"/>
        <v>0</v>
      </c>
      <c r="D3259">
        <v>70005</v>
      </c>
      <c r="E3259">
        <f>_xlfn.XLOOKUP(J3259,'pu holds'!Y:Y,'pu holds'!R:R)</f>
        <v>283.5</v>
      </c>
      <c r="H3259">
        <f>_xlfn.XLOOKUP(J3259,'pu holds'!Y:Y,'pu holds'!T:T)</f>
        <v>0</v>
      </c>
      <c r="J3259" s="636" t="s">
        <v>843</v>
      </c>
      <c r="K3259">
        <v>10097</v>
      </c>
    </row>
    <row r="3260" spans="1:11">
      <c r="A3260">
        <v>70005</v>
      </c>
      <c r="B3260" s="46" t="str">
        <f t="shared" si="96"/>
        <v>BP.GR.00024-10097</v>
      </c>
      <c r="C3260">
        <f t="shared" si="97"/>
        <v>0</v>
      </c>
      <c r="D3260">
        <v>70005</v>
      </c>
      <c r="E3260">
        <f>_xlfn.XLOOKUP(J3260,'pu holds'!Y:Y,'pu holds'!R:R)</f>
        <v>174.5</v>
      </c>
      <c r="H3260">
        <f>_xlfn.XLOOKUP(J3260,'pu holds'!Y:Y,'pu holds'!T:T)</f>
        <v>0</v>
      </c>
      <c r="J3260" s="636" t="s">
        <v>851</v>
      </c>
      <c r="K3260">
        <v>10097</v>
      </c>
    </row>
    <row r="3261" spans="1:11">
      <c r="A3261">
        <v>70005</v>
      </c>
      <c r="B3261" s="46" t="str">
        <f t="shared" si="96"/>
        <v>BP.GR.00028-10097</v>
      </c>
      <c r="C3261">
        <f t="shared" si="97"/>
        <v>0</v>
      </c>
      <c r="D3261">
        <v>70005</v>
      </c>
      <c r="E3261">
        <f>_xlfn.XLOOKUP(J3261,'pu holds'!Y:Y,'pu holds'!R:R)</f>
        <v>256.25</v>
      </c>
      <c r="H3261">
        <f>_xlfn.XLOOKUP(J3261,'pu holds'!Y:Y,'pu holds'!T:T)</f>
        <v>0</v>
      </c>
      <c r="J3261" s="636" t="s">
        <v>853</v>
      </c>
      <c r="K3261">
        <v>10097</v>
      </c>
    </row>
    <row r="3262" spans="1:11">
      <c r="A3262">
        <v>70005</v>
      </c>
      <c r="B3262" s="46" t="str">
        <f t="shared" si="96"/>
        <v>BP.GR.00027-10097</v>
      </c>
      <c r="C3262">
        <f t="shared" si="97"/>
        <v>0</v>
      </c>
      <c r="D3262">
        <v>70005</v>
      </c>
      <c r="E3262">
        <f>_xlfn.XLOOKUP(J3262,'pu holds'!Y:Y,'pu holds'!R:R)</f>
        <v>174.5</v>
      </c>
      <c r="H3262">
        <f>_xlfn.XLOOKUP(J3262,'pu holds'!Y:Y,'pu holds'!T:T)</f>
        <v>0</v>
      </c>
      <c r="J3262" s="636" t="s">
        <v>855</v>
      </c>
      <c r="K3262">
        <v>10097</v>
      </c>
    </row>
    <row r="3263" spans="1:11">
      <c r="A3263">
        <v>70005</v>
      </c>
      <c r="B3263" s="46" t="str">
        <f t="shared" si="96"/>
        <v>BP.GR.00029-10097</v>
      </c>
      <c r="C3263">
        <f t="shared" si="97"/>
        <v>0</v>
      </c>
      <c r="D3263">
        <v>70005</v>
      </c>
      <c r="E3263">
        <f>_xlfn.XLOOKUP(J3263,'pu holds'!Y:Y,'pu holds'!R:R)</f>
        <v>102</v>
      </c>
      <c r="H3263">
        <f>_xlfn.XLOOKUP(J3263,'pu holds'!Y:Y,'pu holds'!T:T)</f>
        <v>0</v>
      </c>
      <c r="J3263" s="636" t="s">
        <v>857</v>
      </c>
      <c r="K3263">
        <v>10097</v>
      </c>
    </row>
    <row r="3264" spans="1:11">
      <c r="A3264">
        <v>70005</v>
      </c>
      <c r="B3264" s="46" t="str">
        <f t="shared" si="96"/>
        <v>BP.GR.00021-10097</v>
      </c>
      <c r="C3264">
        <f t="shared" si="97"/>
        <v>0</v>
      </c>
      <c r="D3264">
        <v>70005</v>
      </c>
      <c r="E3264">
        <f>_xlfn.XLOOKUP(J3264,'pu holds'!Y:Y,'pu holds'!R:R)</f>
        <v>169.25</v>
      </c>
      <c r="H3264">
        <f>_xlfn.XLOOKUP(J3264,'pu holds'!Y:Y,'pu holds'!T:T)</f>
        <v>0</v>
      </c>
      <c r="J3264" s="636" t="s">
        <v>865</v>
      </c>
      <c r="K3264">
        <v>10097</v>
      </c>
    </row>
    <row r="3265" spans="1:11">
      <c r="A3265">
        <v>70005</v>
      </c>
      <c r="B3265" s="46" t="str">
        <f t="shared" si="96"/>
        <v>BP.GR.00022-10097</v>
      </c>
      <c r="C3265">
        <f t="shared" si="97"/>
        <v>0</v>
      </c>
      <c r="D3265">
        <v>70005</v>
      </c>
      <c r="E3265">
        <f>_xlfn.XLOOKUP(J3265,'pu holds'!Y:Y,'pu holds'!R:R)</f>
        <v>216.5</v>
      </c>
      <c r="H3265">
        <f>_xlfn.XLOOKUP(J3265,'pu holds'!Y:Y,'pu holds'!T:T)</f>
        <v>0</v>
      </c>
      <c r="J3265" s="636" t="s">
        <v>867</v>
      </c>
      <c r="K3265">
        <v>10097</v>
      </c>
    </row>
    <row r="3266" spans="1:11">
      <c r="A3266">
        <v>70005</v>
      </c>
      <c r="B3266" s="46" t="str">
        <f t="shared" si="96"/>
        <v>BP.GR.00030-10097</v>
      </c>
      <c r="C3266">
        <f t="shared" ref="C3266:C3329" si="98">SUM(G3266:H3266)</f>
        <v>0</v>
      </c>
      <c r="D3266">
        <v>70005</v>
      </c>
      <c r="E3266">
        <f>_xlfn.XLOOKUP(J3266,'pu holds'!Y:Y,'pu holds'!R:R)</f>
        <v>90.5</v>
      </c>
      <c r="H3266">
        <f>_xlfn.XLOOKUP(J3266,'pu holds'!Y:Y,'pu holds'!T:T)</f>
        <v>0</v>
      </c>
      <c r="J3266" s="636" t="s">
        <v>869</v>
      </c>
      <c r="K3266">
        <v>10097</v>
      </c>
    </row>
    <row r="3267" spans="1:11">
      <c r="A3267">
        <v>70005</v>
      </c>
      <c r="B3267" s="46" t="str">
        <f t="shared" si="96"/>
        <v>BP.GR.00017-10097</v>
      </c>
      <c r="C3267">
        <f t="shared" si="98"/>
        <v>0</v>
      </c>
      <c r="D3267">
        <v>70005</v>
      </c>
      <c r="E3267">
        <f>_xlfn.XLOOKUP(J3267,'pu holds'!Y:Y,'pu holds'!R:R)</f>
        <v>400.25</v>
      </c>
      <c r="H3267">
        <f>_xlfn.XLOOKUP(J3267,'pu holds'!Y:Y,'pu holds'!T:T)</f>
        <v>0</v>
      </c>
      <c r="J3267" s="636" t="s">
        <v>872</v>
      </c>
      <c r="K3267">
        <v>10097</v>
      </c>
    </row>
    <row r="3268" spans="1:11">
      <c r="A3268">
        <v>70005</v>
      </c>
      <c r="B3268" s="46" t="str">
        <f t="shared" si="96"/>
        <v>BP.GR.00018-10097</v>
      </c>
      <c r="C3268">
        <f t="shared" si="98"/>
        <v>0</v>
      </c>
      <c r="D3268">
        <v>70005</v>
      </c>
      <c r="E3268">
        <f>_xlfn.XLOOKUP(J3268,'pu holds'!Y:Y,'pu holds'!R:R)</f>
        <v>456.75</v>
      </c>
      <c r="H3268">
        <f>_xlfn.XLOOKUP(J3268,'pu holds'!Y:Y,'pu holds'!T:T)</f>
        <v>0</v>
      </c>
      <c r="J3268" s="636" t="s">
        <v>874</v>
      </c>
      <c r="K3268">
        <v>10097</v>
      </c>
    </row>
    <row r="3269" spans="1:11">
      <c r="A3269">
        <v>70005</v>
      </c>
      <c r="B3269" s="46" t="str">
        <f t="shared" si="96"/>
        <v>BP.GR.00014-10097</v>
      </c>
      <c r="C3269">
        <f t="shared" si="98"/>
        <v>0</v>
      </c>
      <c r="D3269">
        <v>70005</v>
      </c>
      <c r="E3269">
        <f>_xlfn.XLOOKUP(J3269,'pu holds'!Y:Y,'pu holds'!R:R)</f>
        <v>267.75</v>
      </c>
      <c r="H3269">
        <f>_xlfn.XLOOKUP(J3269,'pu holds'!Y:Y,'pu holds'!T:T)</f>
        <v>0</v>
      </c>
      <c r="J3269" s="636" t="s">
        <v>876</v>
      </c>
      <c r="K3269">
        <v>10097</v>
      </c>
    </row>
    <row r="3270" spans="1:11">
      <c r="A3270">
        <v>70005</v>
      </c>
      <c r="B3270" s="46" t="str">
        <f t="shared" si="96"/>
        <v>BP.GR.00001-10097</v>
      </c>
      <c r="C3270">
        <f t="shared" si="98"/>
        <v>0</v>
      </c>
      <c r="D3270">
        <v>70005</v>
      </c>
      <c r="E3270">
        <f>_xlfn.XLOOKUP(J3270,'pu holds'!Y:Y,'pu holds'!R:R)</f>
        <v>599.75</v>
      </c>
      <c r="H3270">
        <f>_xlfn.XLOOKUP(J3270,'pu holds'!Y:Y,'pu holds'!T:T)</f>
        <v>0</v>
      </c>
      <c r="J3270" s="636" t="s">
        <v>878</v>
      </c>
      <c r="K3270">
        <v>10097</v>
      </c>
    </row>
    <row r="3271" spans="1:11">
      <c r="A3271">
        <v>70005</v>
      </c>
      <c r="B3271" s="46" t="str">
        <f t="shared" si="96"/>
        <v>BP.GR.00002-10097</v>
      </c>
      <c r="C3271">
        <f t="shared" si="98"/>
        <v>0</v>
      </c>
      <c r="D3271">
        <v>70005</v>
      </c>
      <c r="E3271">
        <f>_xlfn.XLOOKUP(J3271,'pu holds'!Y:Y,'pu holds'!R:R)</f>
        <v>344.5</v>
      </c>
      <c r="H3271">
        <f>_xlfn.XLOOKUP(J3271,'pu holds'!Y:Y,'pu holds'!T:T)</f>
        <v>0</v>
      </c>
      <c r="J3271" s="636" t="s">
        <v>880</v>
      </c>
      <c r="K3271">
        <v>10097</v>
      </c>
    </row>
    <row r="3272" spans="1:11">
      <c r="A3272">
        <v>70005</v>
      </c>
      <c r="B3272" s="46" t="str">
        <f t="shared" si="96"/>
        <v>BP.GR.00003-10097</v>
      </c>
      <c r="C3272">
        <f t="shared" si="98"/>
        <v>0</v>
      </c>
      <c r="D3272">
        <v>70005</v>
      </c>
      <c r="E3272">
        <f>_xlfn.XLOOKUP(J3272,'pu holds'!Y:Y,'pu holds'!R:R)</f>
        <v>589.25</v>
      </c>
      <c r="H3272">
        <f>_xlfn.XLOOKUP(J3272,'pu holds'!Y:Y,'pu holds'!T:T)</f>
        <v>0</v>
      </c>
      <c r="J3272" s="636" t="s">
        <v>882</v>
      </c>
      <c r="K3272">
        <v>10097</v>
      </c>
    </row>
    <row r="3273" spans="1:11">
      <c r="A3273">
        <v>70005</v>
      </c>
      <c r="B3273" s="46" t="str">
        <f t="shared" si="96"/>
        <v>BP.GR.00004-10097</v>
      </c>
      <c r="C3273">
        <f t="shared" si="98"/>
        <v>0</v>
      </c>
      <c r="D3273">
        <v>70005</v>
      </c>
      <c r="E3273">
        <f>_xlfn.XLOOKUP(J3273,'pu holds'!Y:Y,'pu holds'!R:R)</f>
        <v>529.25</v>
      </c>
      <c r="H3273">
        <f>_xlfn.XLOOKUP(J3273,'pu holds'!Y:Y,'pu holds'!T:T)</f>
        <v>0</v>
      </c>
      <c r="J3273" s="636" t="s">
        <v>884</v>
      </c>
      <c r="K3273">
        <v>10097</v>
      </c>
    </row>
    <row r="3274" spans="1:11">
      <c r="A3274">
        <v>70005</v>
      </c>
      <c r="B3274" s="46" t="str">
        <f t="shared" si="96"/>
        <v>BP.GR.00013-10097</v>
      </c>
      <c r="C3274">
        <f t="shared" si="98"/>
        <v>0</v>
      </c>
      <c r="D3274">
        <v>70005</v>
      </c>
      <c r="E3274">
        <f>_xlfn.XLOOKUP(J3274,'pu holds'!Y:Y,'pu holds'!R:R)</f>
        <v>424.25</v>
      </c>
      <c r="H3274">
        <f>_xlfn.XLOOKUP(J3274,'pu holds'!Y:Y,'pu holds'!T:T)</f>
        <v>0</v>
      </c>
      <c r="J3274" s="636" t="s">
        <v>886</v>
      </c>
      <c r="K3274">
        <v>10097</v>
      </c>
    </row>
    <row r="3275" spans="1:11">
      <c r="A3275">
        <v>70005</v>
      </c>
      <c r="B3275" s="46" t="str">
        <f t="shared" si="96"/>
        <v>BP.GR.00010-10097</v>
      </c>
      <c r="C3275">
        <f t="shared" si="98"/>
        <v>0</v>
      </c>
      <c r="D3275">
        <v>70005</v>
      </c>
      <c r="E3275">
        <f>_xlfn.XLOOKUP(J3275,'pu holds'!Y:Y,'pu holds'!R:R)</f>
        <v>208</v>
      </c>
      <c r="H3275">
        <f>_xlfn.XLOOKUP(J3275,'pu holds'!Y:Y,'pu holds'!T:T)</f>
        <v>0</v>
      </c>
      <c r="J3275" s="636" t="s">
        <v>888</v>
      </c>
      <c r="K3275">
        <v>10097</v>
      </c>
    </row>
    <row r="3276" spans="1:11">
      <c r="A3276">
        <v>70005</v>
      </c>
      <c r="B3276" s="46" t="str">
        <f t="shared" si="96"/>
        <v>BP.GR.00015-10097</v>
      </c>
      <c r="C3276">
        <f t="shared" si="98"/>
        <v>0</v>
      </c>
      <c r="D3276">
        <v>70005</v>
      </c>
      <c r="E3276">
        <f>_xlfn.XLOOKUP(J3276,'pu holds'!Y:Y,'pu holds'!R:R)</f>
        <v>272</v>
      </c>
      <c r="H3276">
        <f>_xlfn.XLOOKUP(J3276,'pu holds'!Y:Y,'pu holds'!T:T)</f>
        <v>0</v>
      </c>
      <c r="J3276" s="636" t="s">
        <v>890</v>
      </c>
      <c r="K3276">
        <v>10097</v>
      </c>
    </row>
    <row r="3277" spans="1:11">
      <c r="A3277">
        <v>70005</v>
      </c>
      <c r="B3277" s="46" t="str">
        <f t="shared" si="96"/>
        <v>BP.GR.00005-10097</v>
      </c>
      <c r="C3277">
        <f t="shared" si="98"/>
        <v>0</v>
      </c>
      <c r="D3277">
        <v>70005</v>
      </c>
      <c r="E3277">
        <f>_xlfn.XLOOKUP(J3277,'pu holds'!Y:Y,'pu holds'!R:R)</f>
        <v>250</v>
      </c>
      <c r="H3277">
        <f>_xlfn.XLOOKUP(J3277,'pu holds'!Y:Y,'pu holds'!T:T)</f>
        <v>0</v>
      </c>
      <c r="J3277" s="636" t="s">
        <v>892</v>
      </c>
      <c r="K3277">
        <v>10097</v>
      </c>
    </row>
    <row r="3278" spans="1:11">
      <c r="A3278">
        <v>70005</v>
      </c>
      <c r="B3278" s="46" t="str">
        <f t="shared" si="96"/>
        <v>BP.GR.00011-10097</v>
      </c>
      <c r="C3278">
        <f t="shared" si="98"/>
        <v>0</v>
      </c>
      <c r="D3278">
        <v>70005</v>
      </c>
      <c r="E3278">
        <f>_xlfn.XLOOKUP(J3278,'pu holds'!Y:Y,'pu holds'!R:R)</f>
        <v>162.75</v>
      </c>
      <c r="H3278">
        <f>_xlfn.XLOOKUP(J3278,'pu holds'!Y:Y,'pu holds'!T:T)</f>
        <v>0</v>
      </c>
      <c r="J3278" s="636" t="s">
        <v>894</v>
      </c>
      <c r="K3278">
        <v>10097</v>
      </c>
    </row>
    <row r="3279" spans="1:11">
      <c r="A3279">
        <v>70005</v>
      </c>
      <c r="B3279" s="46" t="str">
        <f t="shared" ref="B3279:B3385" si="99">J3279&amp;"-"&amp;K3279</f>
        <v>BP.GR.00009-10097</v>
      </c>
      <c r="C3279">
        <f t="shared" si="98"/>
        <v>0</v>
      </c>
      <c r="D3279">
        <v>70005</v>
      </c>
      <c r="E3279">
        <f>_xlfn.XLOOKUP(J3279,'pu holds'!Y:Y,'pu holds'!R:R)</f>
        <v>116.75</v>
      </c>
      <c r="H3279">
        <f>_xlfn.XLOOKUP(J3279,'pu holds'!Y:Y,'pu holds'!T:T)</f>
        <v>0</v>
      </c>
      <c r="J3279" s="636" t="s">
        <v>896</v>
      </c>
      <c r="K3279">
        <v>10097</v>
      </c>
    </row>
    <row r="3280" spans="1:11">
      <c r="A3280">
        <v>70005</v>
      </c>
      <c r="B3280" s="46" t="str">
        <f t="shared" si="99"/>
        <v>BP.GR.00016-10097</v>
      </c>
      <c r="C3280">
        <f t="shared" si="98"/>
        <v>0</v>
      </c>
      <c r="D3280">
        <v>70005</v>
      </c>
      <c r="E3280">
        <f>_xlfn.XLOOKUP(J3280,'pu holds'!Y:Y,'pu holds'!R:R)</f>
        <v>130.25</v>
      </c>
      <c r="H3280">
        <f>_xlfn.XLOOKUP(J3280,'pu holds'!Y:Y,'pu holds'!T:T)</f>
        <v>0</v>
      </c>
      <c r="J3280" s="636" t="s">
        <v>898</v>
      </c>
      <c r="K3280">
        <v>10097</v>
      </c>
    </row>
    <row r="3281" spans="1:11">
      <c r="A3281">
        <v>70005</v>
      </c>
      <c r="B3281" s="46" t="str">
        <f t="shared" si="99"/>
        <v>BP.GR.00012-10097</v>
      </c>
      <c r="C3281">
        <f t="shared" si="98"/>
        <v>0</v>
      </c>
      <c r="D3281">
        <v>70005</v>
      </c>
      <c r="E3281">
        <f>_xlfn.XLOOKUP(J3281,'pu holds'!Y:Y,'pu holds'!R:R)</f>
        <v>153.5</v>
      </c>
      <c r="H3281">
        <f>_xlfn.XLOOKUP(J3281,'pu holds'!Y:Y,'pu holds'!T:T)</f>
        <v>0</v>
      </c>
      <c r="J3281" s="636" t="s">
        <v>900</v>
      </c>
      <c r="K3281">
        <v>10097</v>
      </c>
    </row>
    <row r="3282" spans="1:11">
      <c r="A3282">
        <v>70005</v>
      </c>
      <c r="B3282" s="46" t="str">
        <f t="shared" si="99"/>
        <v>BP.GR.00019-10097</v>
      </c>
      <c r="C3282">
        <f t="shared" si="98"/>
        <v>0</v>
      </c>
      <c r="D3282">
        <v>70005</v>
      </c>
      <c r="E3282">
        <f>_xlfn.XLOOKUP(J3282,'pu holds'!Y:Y,'pu holds'!R:R)</f>
        <v>209</v>
      </c>
      <c r="H3282">
        <f>_xlfn.XLOOKUP(J3282,'pu holds'!Y:Y,'pu holds'!T:T)</f>
        <v>0</v>
      </c>
      <c r="J3282" s="636" t="s">
        <v>902</v>
      </c>
      <c r="K3282">
        <v>10097</v>
      </c>
    </row>
    <row r="3283" spans="1:11">
      <c r="A3283">
        <v>70005</v>
      </c>
      <c r="B3283" s="46" t="str">
        <f t="shared" si="99"/>
        <v>BP.GR.00006-10097</v>
      </c>
      <c r="C3283">
        <f t="shared" si="98"/>
        <v>0</v>
      </c>
      <c r="D3283">
        <v>70005</v>
      </c>
      <c r="E3283">
        <f>_xlfn.XLOOKUP(J3283,'pu holds'!Y:Y,'pu holds'!R:R)</f>
        <v>167</v>
      </c>
      <c r="H3283">
        <f>_xlfn.XLOOKUP(J3283,'pu holds'!Y:Y,'pu holds'!T:T)</f>
        <v>0</v>
      </c>
      <c r="J3283" s="636" t="s">
        <v>904</v>
      </c>
      <c r="K3283">
        <v>10097</v>
      </c>
    </row>
    <row r="3284" spans="1:11">
      <c r="A3284">
        <v>70005</v>
      </c>
      <c r="B3284" s="46" t="str">
        <f t="shared" si="99"/>
        <v>BP.GR.00007-10097</v>
      </c>
      <c r="C3284">
        <f t="shared" si="98"/>
        <v>0</v>
      </c>
      <c r="D3284">
        <v>70005</v>
      </c>
      <c r="E3284">
        <f>_xlfn.XLOOKUP(J3284,'pu holds'!Y:Y,'pu holds'!R:R)</f>
        <v>188</v>
      </c>
      <c r="H3284">
        <f>_xlfn.XLOOKUP(J3284,'pu holds'!Y:Y,'pu holds'!T:T)</f>
        <v>0</v>
      </c>
      <c r="J3284" s="636" t="s">
        <v>906</v>
      </c>
      <c r="K3284">
        <v>10097</v>
      </c>
    </row>
    <row r="3285" spans="1:11">
      <c r="A3285">
        <v>70005</v>
      </c>
      <c r="B3285" s="46" t="str">
        <f t="shared" si="99"/>
        <v>BP.GR.00008-10097</v>
      </c>
      <c r="C3285">
        <f t="shared" si="98"/>
        <v>0</v>
      </c>
      <c r="D3285">
        <v>70005</v>
      </c>
      <c r="E3285">
        <f>_xlfn.XLOOKUP(J3285,'pu holds'!Y:Y,'pu holds'!R:R)</f>
        <v>177.5</v>
      </c>
      <c r="H3285">
        <f>_xlfn.XLOOKUP(J3285,'pu holds'!Y:Y,'pu holds'!T:T)</f>
        <v>0</v>
      </c>
      <c r="J3285" s="636" t="s">
        <v>908</v>
      </c>
      <c r="K3285">
        <v>10097</v>
      </c>
    </row>
    <row r="3286" spans="1:11">
      <c r="A3286">
        <v>70005</v>
      </c>
      <c r="B3286" s="46" t="str">
        <f t="shared" si="99"/>
        <v>BP.GR.00033-10083</v>
      </c>
      <c r="C3286">
        <f t="shared" si="98"/>
        <v>0</v>
      </c>
      <c r="D3286">
        <v>70005</v>
      </c>
      <c r="E3286">
        <f>_xlfn.XLOOKUP(J3286,'pu holds'!Y:Y,'pu holds'!R:R)</f>
        <v>156.5</v>
      </c>
      <c r="H3286">
        <f>_xlfn.XLOOKUP(J3286,'pu holds'!Y:Y,'pu holds'!U:U)</f>
        <v>0</v>
      </c>
      <c r="J3286" s="636" t="s">
        <v>805</v>
      </c>
      <c r="K3286">
        <v>10083</v>
      </c>
    </row>
    <row r="3287" spans="1:11">
      <c r="A3287">
        <v>70005</v>
      </c>
      <c r="B3287" s="46" t="str">
        <f t="shared" si="99"/>
        <v>BP.GR.00032-10083</v>
      </c>
      <c r="C3287">
        <f t="shared" si="98"/>
        <v>0</v>
      </c>
      <c r="D3287">
        <v>70005</v>
      </c>
      <c r="E3287">
        <f>_xlfn.XLOOKUP(J3287,'pu holds'!Y:Y,'pu holds'!R:R)</f>
        <v>132.5</v>
      </c>
      <c r="H3287">
        <f>_xlfn.XLOOKUP(J3287,'pu holds'!Y:Y,'pu holds'!U:U)</f>
        <v>0</v>
      </c>
      <c r="J3287" s="636" t="s">
        <v>807</v>
      </c>
      <c r="K3287">
        <v>10083</v>
      </c>
    </row>
    <row r="3288" spans="1:11">
      <c r="A3288">
        <v>70005</v>
      </c>
      <c r="B3288" s="46" t="str">
        <f t="shared" si="99"/>
        <v>BP.GR.00031-10083</v>
      </c>
      <c r="C3288">
        <f t="shared" si="98"/>
        <v>0</v>
      </c>
      <c r="D3288">
        <v>70005</v>
      </c>
      <c r="E3288">
        <f>_xlfn.XLOOKUP(J3288,'pu holds'!Y:Y,'pu holds'!R:R)</f>
        <v>155.5</v>
      </c>
      <c r="H3288">
        <f>_xlfn.XLOOKUP(J3288,'pu holds'!Y:Y,'pu holds'!U:U)</f>
        <v>0</v>
      </c>
      <c r="J3288" s="636" t="s">
        <v>809</v>
      </c>
      <c r="K3288">
        <v>10083</v>
      </c>
    </row>
    <row r="3289" spans="1:11">
      <c r="A3289">
        <v>70005</v>
      </c>
      <c r="B3289" s="46" t="str">
        <f t="shared" si="99"/>
        <v>BP.GR.00035-10083</v>
      </c>
      <c r="C3289">
        <f t="shared" si="98"/>
        <v>0</v>
      </c>
      <c r="D3289">
        <v>70005</v>
      </c>
      <c r="E3289">
        <f>_xlfn.XLOOKUP(J3289,'pu holds'!Y:Y,'pu holds'!R:R)</f>
        <v>218.5</v>
      </c>
      <c r="H3289">
        <f>_xlfn.XLOOKUP(J3289,'pu holds'!Y:Y,'pu holds'!U:U)</f>
        <v>0</v>
      </c>
      <c r="J3289" s="636" t="s">
        <v>813</v>
      </c>
      <c r="K3289">
        <v>10083</v>
      </c>
    </row>
    <row r="3290" spans="1:11">
      <c r="A3290">
        <v>70005</v>
      </c>
      <c r="B3290" s="46" t="str">
        <f t="shared" si="99"/>
        <v>BP.GR.00034-10083</v>
      </c>
      <c r="C3290">
        <f t="shared" si="98"/>
        <v>0</v>
      </c>
      <c r="D3290">
        <v>70005</v>
      </c>
      <c r="E3290">
        <f>_xlfn.XLOOKUP(J3290,'pu holds'!Y:Y,'pu holds'!R:R)</f>
        <v>133.5</v>
      </c>
      <c r="H3290">
        <f>_xlfn.XLOOKUP(J3290,'pu holds'!Y:Y,'pu holds'!U:U)</f>
        <v>0</v>
      </c>
      <c r="J3290" s="636" t="s">
        <v>815</v>
      </c>
      <c r="K3290">
        <v>10083</v>
      </c>
    </row>
    <row r="3291" spans="1:11">
      <c r="A3291">
        <v>70005</v>
      </c>
      <c r="B3291" s="46" t="str">
        <f t="shared" si="99"/>
        <v>BP.GR.00020-10083</v>
      </c>
      <c r="C3291">
        <f t="shared" si="98"/>
        <v>0</v>
      </c>
      <c r="D3291">
        <v>70005</v>
      </c>
      <c r="E3291">
        <f>_xlfn.XLOOKUP(J3291,'pu holds'!Y:Y,'pu holds'!R:R)</f>
        <v>260.5</v>
      </c>
      <c r="H3291">
        <f>_xlfn.XLOOKUP(J3291,'pu holds'!Y:Y,'pu holds'!U:U)</f>
        <v>0</v>
      </c>
      <c r="J3291" s="636" t="s">
        <v>835</v>
      </c>
      <c r="K3291">
        <v>10083</v>
      </c>
    </row>
    <row r="3292" spans="1:11">
      <c r="A3292">
        <v>70005</v>
      </c>
      <c r="B3292" s="46" t="str">
        <f t="shared" si="99"/>
        <v>BP.GR.00025-10083</v>
      </c>
      <c r="C3292">
        <f t="shared" si="98"/>
        <v>0</v>
      </c>
      <c r="D3292">
        <v>70005</v>
      </c>
      <c r="E3292">
        <f>_xlfn.XLOOKUP(J3292,'pu holds'!Y:Y,'pu holds'!R:R)</f>
        <v>150.25</v>
      </c>
      <c r="H3292">
        <f>_xlfn.XLOOKUP(J3292,'pu holds'!Y:Y,'pu holds'!U:U)</f>
        <v>0</v>
      </c>
      <c r="J3292" s="636" t="s">
        <v>839</v>
      </c>
      <c r="K3292">
        <v>10083</v>
      </c>
    </row>
    <row r="3293" spans="1:11">
      <c r="A3293">
        <v>70005</v>
      </c>
      <c r="B3293" s="46" t="str">
        <f t="shared" si="99"/>
        <v>BP.GR.00023-10083</v>
      </c>
      <c r="C3293">
        <f t="shared" si="98"/>
        <v>0</v>
      </c>
      <c r="D3293">
        <v>70005</v>
      </c>
      <c r="E3293">
        <f>_xlfn.XLOOKUP(J3293,'pu holds'!Y:Y,'pu holds'!R:R)</f>
        <v>174.5</v>
      </c>
      <c r="H3293">
        <f>_xlfn.XLOOKUP(J3293,'pu holds'!Y:Y,'pu holds'!U:U)</f>
        <v>0</v>
      </c>
      <c r="J3293" s="636" t="s">
        <v>841</v>
      </c>
      <c r="K3293">
        <v>10083</v>
      </c>
    </row>
    <row r="3294" spans="1:11">
      <c r="A3294">
        <v>70005</v>
      </c>
      <c r="B3294" s="46" t="str">
        <f t="shared" si="99"/>
        <v>BP.GR.00026-10083</v>
      </c>
      <c r="C3294">
        <f t="shared" si="98"/>
        <v>0</v>
      </c>
      <c r="D3294">
        <v>70005</v>
      </c>
      <c r="E3294">
        <f>_xlfn.XLOOKUP(J3294,'pu holds'!Y:Y,'pu holds'!R:R)</f>
        <v>283.5</v>
      </c>
      <c r="H3294">
        <f>_xlfn.XLOOKUP(J3294,'pu holds'!Y:Y,'pu holds'!U:U)</f>
        <v>0</v>
      </c>
      <c r="J3294" s="636" t="s">
        <v>843</v>
      </c>
      <c r="K3294">
        <v>10083</v>
      </c>
    </row>
    <row r="3295" spans="1:11">
      <c r="A3295">
        <v>70005</v>
      </c>
      <c r="B3295" s="46" t="str">
        <f t="shared" si="99"/>
        <v>BP.GR.00024-10083</v>
      </c>
      <c r="C3295">
        <f t="shared" si="98"/>
        <v>0</v>
      </c>
      <c r="D3295">
        <v>70005</v>
      </c>
      <c r="E3295">
        <f>_xlfn.XLOOKUP(J3295,'pu holds'!Y:Y,'pu holds'!R:R)</f>
        <v>174.5</v>
      </c>
      <c r="H3295">
        <f>_xlfn.XLOOKUP(J3295,'pu holds'!Y:Y,'pu holds'!U:U)</f>
        <v>0</v>
      </c>
      <c r="J3295" s="636" t="s">
        <v>851</v>
      </c>
      <c r="K3295">
        <v>10083</v>
      </c>
    </row>
    <row r="3296" spans="1:11">
      <c r="A3296">
        <v>70005</v>
      </c>
      <c r="B3296" s="46" t="str">
        <f t="shared" si="99"/>
        <v>BP.GR.00028-10083</v>
      </c>
      <c r="C3296">
        <f t="shared" si="98"/>
        <v>0</v>
      </c>
      <c r="D3296">
        <v>70005</v>
      </c>
      <c r="E3296">
        <f>_xlfn.XLOOKUP(J3296,'pu holds'!Y:Y,'pu holds'!R:R)</f>
        <v>256.25</v>
      </c>
      <c r="H3296">
        <f>_xlfn.XLOOKUP(J3296,'pu holds'!Y:Y,'pu holds'!U:U)</f>
        <v>0</v>
      </c>
      <c r="J3296" s="636" t="s">
        <v>853</v>
      </c>
      <c r="K3296">
        <v>10083</v>
      </c>
    </row>
    <row r="3297" spans="1:11">
      <c r="A3297">
        <v>70005</v>
      </c>
      <c r="B3297" s="46" t="str">
        <f t="shared" si="99"/>
        <v>BP.GR.00027-10083</v>
      </c>
      <c r="C3297">
        <f t="shared" si="98"/>
        <v>0</v>
      </c>
      <c r="D3297">
        <v>70005</v>
      </c>
      <c r="E3297">
        <f>_xlfn.XLOOKUP(J3297,'pu holds'!Y:Y,'pu holds'!R:R)</f>
        <v>174.5</v>
      </c>
      <c r="H3297">
        <f>_xlfn.XLOOKUP(J3297,'pu holds'!Y:Y,'pu holds'!U:U)</f>
        <v>0</v>
      </c>
      <c r="J3297" s="636" t="s">
        <v>855</v>
      </c>
      <c r="K3297">
        <v>10083</v>
      </c>
    </row>
    <row r="3298" spans="1:11">
      <c r="A3298">
        <v>70005</v>
      </c>
      <c r="B3298" s="46" t="str">
        <f t="shared" si="99"/>
        <v>BP.GR.00029-10083</v>
      </c>
      <c r="C3298">
        <f t="shared" si="98"/>
        <v>0</v>
      </c>
      <c r="D3298">
        <v>70005</v>
      </c>
      <c r="E3298">
        <f>_xlfn.XLOOKUP(J3298,'pu holds'!Y:Y,'pu holds'!R:R)</f>
        <v>102</v>
      </c>
      <c r="H3298">
        <f>_xlfn.XLOOKUP(J3298,'pu holds'!Y:Y,'pu holds'!U:U)</f>
        <v>0</v>
      </c>
      <c r="J3298" s="636" t="s">
        <v>857</v>
      </c>
      <c r="K3298">
        <v>10083</v>
      </c>
    </row>
    <row r="3299" spans="1:11">
      <c r="A3299">
        <v>70005</v>
      </c>
      <c r="B3299" s="46" t="str">
        <f t="shared" si="99"/>
        <v>BP.GR.00021-10083</v>
      </c>
      <c r="C3299">
        <f t="shared" si="98"/>
        <v>0</v>
      </c>
      <c r="D3299">
        <v>70005</v>
      </c>
      <c r="E3299">
        <f>_xlfn.XLOOKUP(J3299,'pu holds'!Y:Y,'pu holds'!R:R)</f>
        <v>169.25</v>
      </c>
      <c r="H3299">
        <f>_xlfn.XLOOKUP(J3299,'pu holds'!Y:Y,'pu holds'!U:U)</f>
        <v>0</v>
      </c>
      <c r="J3299" s="636" t="s">
        <v>865</v>
      </c>
      <c r="K3299">
        <v>10083</v>
      </c>
    </row>
    <row r="3300" spans="1:11">
      <c r="A3300">
        <v>70005</v>
      </c>
      <c r="B3300" s="46" t="str">
        <f t="shared" si="99"/>
        <v>BP.GR.00022-10083</v>
      </c>
      <c r="C3300">
        <f t="shared" si="98"/>
        <v>0</v>
      </c>
      <c r="D3300">
        <v>70005</v>
      </c>
      <c r="E3300">
        <f>_xlfn.XLOOKUP(J3300,'pu holds'!Y:Y,'pu holds'!R:R)</f>
        <v>216.5</v>
      </c>
      <c r="H3300">
        <f>_xlfn.XLOOKUP(J3300,'pu holds'!Y:Y,'pu holds'!U:U)</f>
        <v>0</v>
      </c>
      <c r="J3300" s="636" t="s">
        <v>867</v>
      </c>
      <c r="K3300">
        <v>10083</v>
      </c>
    </row>
    <row r="3301" spans="1:11">
      <c r="A3301">
        <v>70005</v>
      </c>
      <c r="B3301" s="46" t="str">
        <f t="shared" si="99"/>
        <v>BP.GR.00030-10083</v>
      </c>
      <c r="C3301">
        <f t="shared" si="98"/>
        <v>0</v>
      </c>
      <c r="D3301">
        <v>70005</v>
      </c>
      <c r="E3301">
        <f>_xlfn.XLOOKUP(J3301,'pu holds'!Y:Y,'pu holds'!R:R)</f>
        <v>90.5</v>
      </c>
      <c r="H3301">
        <f>_xlfn.XLOOKUP(J3301,'pu holds'!Y:Y,'pu holds'!U:U)</f>
        <v>0</v>
      </c>
      <c r="J3301" s="636" t="s">
        <v>869</v>
      </c>
      <c r="K3301">
        <v>10083</v>
      </c>
    </row>
    <row r="3302" spans="1:11">
      <c r="A3302">
        <v>70005</v>
      </c>
      <c r="B3302" s="46" t="str">
        <f t="shared" si="99"/>
        <v>BP.GR.00017-10083</v>
      </c>
      <c r="C3302">
        <f t="shared" si="98"/>
        <v>0</v>
      </c>
      <c r="D3302">
        <v>70005</v>
      </c>
      <c r="E3302">
        <f>_xlfn.XLOOKUP(J3302,'pu holds'!Y:Y,'pu holds'!R:R)</f>
        <v>400.25</v>
      </c>
      <c r="H3302">
        <f>_xlfn.XLOOKUP(J3302,'pu holds'!Y:Y,'pu holds'!U:U)</f>
        <v>0</v>
      </c>
      <c r="J3302" s="636" t="s">
        <v>872</v>
      </c>
      <c r="K3302">
        <v>10083</v>
      </c>
    </row>
    <row r="3303" spans="1:11">
      <c r="A3303">
        <v>70005</v>
      </c>
      <c r="B3303" s="46" t="str">
        <f t="shared" si="99"/>
        <v>BP.GR.00018-10083</v>
      </c>
      <c r="C3303">
        <f t="shared" si="98"/>
        <v>0</v>
      </c>
      <c r="D3303">
        <v>70005</v>
      </c>
      <c r="E3303">
        <f>_xlfn.XLOOKUP(J3303,'pu holds'!Y:Y,'pu holds'!R:R)</f>
        <v>456.75</v>
      </c>
      <c r="H3303">
        <f>_xlfn.XLOOKUP(J3303,'pu holds'!Y:Y,'pu holds'!U:U)</f>
        <v>0</v>
      </c>
      <c r="J3303" s="636" t="s">
        <v>874</v>
      </c>
      <c r="K3303">
        <v>10083</v>
      </c>
    </row>
    <row r="3304" spans="1:11">
      <c r="A3304">
        <v>70005</v>
      </c>
      <c r="B3304" s="46" t="str">
        <f t="shared" si="99"/>
        <v>BP.GR.00014-10083</v>
      </c>
      <c r="C3304">
        <f t="shared" si="98"/>
        <v>0</v>
      </c>
      <c r="D3304">
        <v>70005</v>
      </c>
      <c r="E3304">
        <f>_xlfn.XLOOKUP(J3304,'pu holds'!Y:Y,'pu holds'!R:R)</f>
        <v>267.75</v>
      </c>
      <c r="H3304">
        <f>_xlfn.XLOOKUP(J3304,'pu holds'!Y:Y,'pu holds'!U:U)</f>
        <v>0</v>
      </c>
      <c r="J3304" s="636" t="s">
        <v>876</v>
      </c>
      <c r="K3304">
        <v>10083</v>
      </c>
    </row>
    <row r="3305" spans="1:11">
      <c r="A3305">
        <v>70005</v>
      </c>
      <c r="B3305" s="46" t="str">
        <f t="shared" si="99"/>
        <v>BP.GR.00001-10083</v>
      </c>
      <c r="C3305">
        <f t="shared" si="98"/>
        <v>0</v>
      </c>
      <c r="D3305">
        <v>70005</v>
      </c>
      <c r="E3305">
        <f>_xlfn.XLOOKUP(J3305,'pu holds'!Y:Y,'pu holds'!R:R)</f>
        <v>599.75</v>
      </c>
      <c r="H3305">
        <f>_xlfn.XLOOKUP(J3305,'pu holds'!Y:Y,'pu holds'!U:U)</f>
        <v>0</v>
      </c>
      <c r="J3305" s="636" t="s">
        <v>878</v>
      </c>
      <c r="K3305">
        <v>10083</v>
      </c>
    </row>
    <row r="3306" spans="1:11">
      <c r="A3306">
        <v>70005</v>
      </c>
      <c r="B3306" s="46" t="str">
        <f t="shared" si="99"/>
        <v>BP.GR.00002-10083</v>
      </c>
      <c r="C3306">
        <f t="shared" si="98"/>
        <v>0</v>
      </c>
      <c r="D3306">
        <v>70005</v>
      </c>
      <c r="E3306">
        <f>_xlfn.XLOOKUP(J3306,'pu holds'!Y:Y,'pu holds'!R:R)</f>
        <v>344.5</v>
      </c>
      <c r="H3306">
        <f>_xlfn.XLOOKUP(J3306,'pu holds'!Y:Y,'pu holds'!U:U)</f>
        <v>0</v>
      </c>
      <c r="J3306" s="636" t="s">
        <v>880</v>
      </c>
      <c r="K3306">
        <v>10083</v>
      </c>
    </row>
    <row r="3307" spans="1:11">
      <c r="A3307">
        <v>70005</v>
      </c>
      <c r="B3307" s="46" t="str">
        <f t="shared" si="99"/>
        <v>BP.GR.00003-10083</v>
      </c>
      <c r="C3307">
        <f t="shared" si="98"/>
        <v>0</v>
      </c>
      <c r="D3307">
        <v>70005</v>
      </c>
      <c r="E3307">
        <f>_xlfn.XLOOKUP(J3307,'pu holds'!Y:Y,'pu holds'!R:R)</f>
        <v>589.25</v>
      </c>
      <c r="H3307">
        <f>_xlfn.XLOOKUP(J3307,'pu holds'!Y:Y,'pu holds'!U:U)</f>
        <v>0</v>
      </c>
      <c r="J3307" s="636" t="s">
        <v>882</v>
      </c>
      <c r="K3307">
        <v>10083</v>
      </c>
    </row>
    <row r="3308" spans="1:11">
      <c r="A3308">
        <v>70005</v>
      </c>
      <c r="B3308" s="46" t="str">
        <f t="shared" si="99"/>
        <v>BP.GR.00004-10083</v>
      </c>
      <c r="C3308">
        <f t="shared" si="98"/>
        <v>0</v>
      </c>
      <c r="D3308">
        <v>70005</v>
      </c>
      <c r="E3308">
        <f>_xlfn.XLOOKUP(J3308,'pu holds'!Y:Y,'pu holds'!R:R)</f>
        <v>529.25</v>
      </c>
      <c r="H3308">
        <f>_xlfn.XLOOKUP(J3308,'pu holds'!Y:Y,'pu holds'!U:U)</f>
        <v>0</v>
      </c>
      <c r="J3308" s="636" t="s">
        <v>884</v>
      </c>
      <c r="K3308">
        <v>10083</v>
      </c>
    </row>
    <row r="3309" spans="1:11">
      <c r="A3309">
        <v>70005</v>
      </c>
      <c r="B3309" s="46" t="str">
        <f t="shared" si="99"/>
        <v>BP.GR.00013-10083</v>
      </c>
      <c r="C3309">
        <f t="shared" si="98"/>
        <v>0</v>
      </c>
      <c r="D3309">
        <v>70005</v>
      </c>
      <c r="E3309">
        <f>_xlfn.XLOOKUP(J3309,'pu holds'!Y:Y,'pu holds'!R:R)</f>
        <v>424.25</v>
      </c>
      <c r="H3309">
        <f>_xlfn.XLOOKUP(J3309,'pu holds'!Y:Y,'pu holds'!U:U)</f>
        <v>0</v>
      </c>
      <c r="J3309" s="636" t="s">
        <v>886</v>
      </c>
      <c r="K3309">
        <v>10083</v>
      </c>
    </row>
    <row r="3310" spans="1:11">
      <c r="A3310">
        <v>70005</v>
      </c>
      <c r="B3310" s="46" t="str">
        <f t="shared" si="99"/>
        <v>BP.GR.00010-10083</v>
      </c>
      <c r="C3310">
        <f t="shared" si="98"/>
        <v>0</v>
      </c>
      <c r="D3310">
        <v>70005</v>
      </c>
      <c r="E3310">
        <f>_xlfn.XLOOKUP(J3310,'pu holds'!Y:Y,'pu holds'!R:R)</f>
        <v>208</v>
      </c>
      <c r="H3310">
        <f>_xlfn.XLOOKUP(J3310,'pu holds'!Y:Y,'pu holds'!U:U)</f>
        <v>0</v>
      </c>
      <c r="J3310" s="636" t="s">
        <v>888</v>
      </c>
      <c r="K3310">
        <v>10083</v>
      </c>
    </row>
    <row r="3311" spans="1:11">
      <c r="A3311">
        <v>70005</v>
      </c>
      <c r="B3311" s="46" t="str">
        <f t="shared" si="99"/>
        <v>BP.GR.00015-10083</v>
      </c>
      <c r="C3311">
        <f t="shared" si="98"/>
        <v>0</v>
      </c>
      <c r="D3311">
        <v>70005</v>
      </c>
      <c r="E3311">
        <f>_xlfn.XLOOKUP(J3311,'pu holds'!Y:Y,'pu holds'!R:R)</f>
        <v>272</v>
      </c>
      <c r="H3311">
        <f>_xlfn.XLOOKUP(J3311,'pu holds'!Y:Y,'pu holds'!U:U)</f>
        <v>0</v>
      </c>
      <c r="J3311" s="636" t="s">
        <v>890</v>
      </c>
      <c r="K3311">
        <v>10083</v>
      </c>
    </row>
    <row r="3312" spans="1:11">
      <c r="A3312">
        <v>70005</v>
      </c>
      <c r="B3312" s="46" t="str">
        <f t="shared" si="99"/>
        <v>BP.GR.00005-10083</v>
      </c>
      <c r="C3312">
        <f t="shared" si="98"/>
        <v>0</v>
      </c>
      <c r="D3312">
        <v>70005</v>
      </c>
      <c r="E3312">
        <f>_xlfn.XLOOKUP(J3312,'pu holds'!Y:Y,'pu holds'!R:R)</f>
        <v>250</v>
      </c>
      <c r="H3312">
        <f>_xlfn.XLOOKUP(J3312,'pu holds'!Y:Y,'pu holds'!U:U)</f>
        <v>0</v>
      </c>
      <c r="J3312" s="636" t="s">
        <v>892</v>
      </c>
      <c r="K3312">
        <v>10083</v>
      </c>
    </row>
    <row r="3313" spans="1:11">
      <c r="A3313">
        <v>70005</v>
      </c>
      <c r="B3313" s="46" t="str">
        <f t="shared" si="99"/>
        <v>BP.GR.00011-10083</v>
      </c>
      <c r="C3313">
        <f t="shared" si="98"/>
        <v>0</v>
      </c>
      <c r="D3313">
        <v>70005</v>
      </c>
      <c r="E3313">
        <f>_xlfn.XLOOKUP(J3313,'pu holds'!Y:Y,'pu holds'!R:R)</f>
        <v>162.75</v>
      </c>
      <c r="H3313">
        <f>_xlfn.XLOOKUP(J3313,'pu holds'!Y:Y,'pu holds'!U:U)</f>
        <v>0</v>
      </c>
      <c r="J3313" s="636" t="s">
        <v>894</v>
      </c>
      <c r="K3313">
        <v>10083</v>
      </c>
    </row>
    <row r="3314" spans="1:11">
      <c r="A3314">
        <v>70005</v>
      </c>
      <c r="B3314" s="46" t="str">
        <f t="shared" si="99"/>
        <v>BP.GR.00009-10083</v>
      </c>
      <c r="C3314">
        <f t="shared" si="98"/>
        <v>0</v>
      </c>
      <c r="D3314">
        <v>70005</v>
      </c>
      <c r="E3314">
        <f>_xlfn.XLOOKUP(J3314,'pu holds'!Y:Y,'pu holds'!R:R)</f>
        <v>116.75</v>
      </c>
      <c r="H3314">
        <f>_xlfn.XLOOKUP(J3314,'pu holds'!Y:Y,'pu holds'!U:U)</f>
        <v>0</v>
      </c>
      <c r="J3314" s="636" t="s">
        <v>896</v>
      </c>
      <c r="K3314">
        <v>10083</v>
      </c>
    </row>
    <row r="3315" spans="1:11">
      <c r="A3315">
        <v>70005</v>
      </c>
      <c r="B3315" s="46" t="str">
        <f t="shared" si="99"/>
        <v>BP.GR.00016-10083</v>
      </c>
      <c r="C3315">
        <f t="shared" si="98"/>
        <v>0</v>
      </c>
      <c r="D3315">
        <v>70005</v>
      </c>
      <c r="E3315">
        <f>_xlfn.XLOOKUP(J3315,'pu holds'!Y:Y,'pu holds'!R:R)</f>
        <v>130.25</v>
      </c>
      <c r="H3315">
        <f>_xlfn.XLOOKUP(J3315,'pu holds'!Y:Y,'pu holds'!U:U)</f>
        <v>0</v>
      </c>
      <c r="J3315" s="636" t="s">
        <v>898</v>
      </c>
      <c r="K3315">
        <v>10083</v>
      </c>
    </row>
    <row r="3316" spans="1:11">
      <c r="A3316">
        <v>70005</v>
      </c>
      <c r="B3316" s="46" t="str">
        <f t="shared" si="99"/>
        <v>BP.GR.00012-10083</v>
      </c>
      <c r="C3316">
        <f t="shared" si="98"/>
        <v>0</v>
      </c>
      <c r="D3316">
        <v>70005</v>
      </c>
      <c r="E3316">
        <f>_xlfn.XLOOKUP(J3316,'pu holds'!Y:Y,'pu holds'!R:R)</f>
        <v>153.5</v>
      </c>
      <c r="H3316">
        <f>_xlfn.XLOOKUP(J3316,'pu holds'!Y:Y,'pu holds'!U:U)</f>
        <v>0</v>
      </c>
      <c r="J3316" s="636" t="s">
        <v>900</v>
      </c>
      <c r="K3316">
        <v>10083</v>
      </c>
    </row>
    <row r="3317" spans="1:11">
      <c r="A3317">
        <v>70005</v>
      </c>
      <c r="B3317" s="46" t="str">
        <f t="shared" si="99"/>
        <v>BP.GR.00019-10083</v>
      </c>
      <c r="C3317">
        <f t="shared" si="98"/>
        <v>0</v>
      </c>
      <c r="D3317">
        <v>70005</v>
      </c>
      <c r="E3317">
        <f>_xlfn.XLOOKUP(J3317,'pu holds'!Y:Y,'pu holds'!R:R)</f>
        <v>209</v>
      </c>
      <c r="H3317">
        <f>_xlfn.XLOOKUP(J3317,'pu holds'!Y:Y,'pu holds'!U:U)</f>
        <v>0</v>
      </c>
      <c r="J3317" s="636" t="s">
        <v>902</v>
      </c>
      <c r="K3317">
        <v>10083</v>
      </c>
    </row>
    <row r="3318" spans="1:11">
      <c r="A3318">
        <v>70005</v>
      </c>
      <c r="B3318" s="46" t="str">
        <f t="shared" si="99"/>
        <v>BP.GR.00006-10083</v>
      </c>
      <c r="C3318">
        <f t="shared" si="98"/>
        <v>0</v>
      </c>
      <c r="D3318">
        <v>70005</v>
      </c>
      <c r="E3318">
        <f>_xlfn.XLOOKUP(J3318,'pu holds'!Y:Y,'pu holds'!R:R)</f>
        <v>167</v>
      </c>
      <c r="H3318">
        <f>_xlfn.XLOOKUP(J3318,'pu holds'!Y:Y,'pu holds'!U:U)</f>
        <v>0</v>
      </c>
      <c r="J3318" s="636" t="s">
        <v>904</v>
      </c>
      <c r="K3318">
        <v>10083</v>
      </c>
    </row>
    <row r="3319" spans="1:11">
      <c r="A3319">
        <v>70005</v>
      </c>
      <c r="B3319" s="46" t="str">
        <f t="shared" si="99"/>
        <v>BP.GR.00007-10083</v>
      </c>
      <c r="C3319">
        <f t="shared" si="98"/>
        <v>0</v>
      </c>
      <c r="D3319">
        <v>70005</v>
      </c>
      <c r="E3319">
        <f>_xlfn.XLOOKUP(J3319,'pu holds'!Y:Y,'pu holds'!R:R)</f>
        <v>188</v>
      </c>
      <c r="H3319">
        <f>_xlfn.XLOOKUP(J3319,'pu holds'!Y:Y,'pu holds'!U:U)</f>
        <v>0</v>
      </c>
      <c r="J3319" s="636" t="s">
        <v>906</v>
      </c>
      <c r="K3319">
        <v>10083</v>
      </c>
    </row>
    <row r="3320" spans="1:11">
      <c r="A3320">
        <v>70005</v>
      </c>
      <c r="B3320" s="46" t="str">
        <f t="shared" si="99"/>
        <v>BP.GR.00008-10083</v>
      </c>
      <c r="C3320">
        <f t="shared" si="98"/>
        <v>0</v>
      </c>
      <c r="D3320">
        <v>70005</v>
      </c>
      <c r="E3320">
        <f>_xlfn.XLOOKUP(J3320,'pu holds'!Y:Y,'pu holds'!R:R)</f>
        <v>177.5</v>
      </c>
      <c r="H3320">
        <f>_xlfn.XLOOKUP(J3320,'pu holds'!Y:Y,'pu holds'!U:U)</f>
        <v>0</v>
      </c>
      <c r="J3320" s="636" t="s">
        <v>908</v>
      </c>
      <c r="K3320">
        <v>10083</v>
      </c>
    </row>
    <row r="3321" spans="1:11">
      <c r="A3321">
        <v>70005</v>
      </c>
      <c r="B3321" s="46" t="str">
        <f t="shared" si="99"/>
        <v>BP.GR.00036-10083</v>
      </c>
      <c r="C3321">
        <f t="shared" si="98"/>
        <v>0</v>
      </c>
      <c r="D3321">
        <v>70005</v>
      </c>
      <c r="E3321">
        <f>_xlfn.XLOOKUP(J3321,'pu holds'!Y:Y,'pu holds'!D:D)</f>
        <v>332</v>
      </c>
      <c r="H3321">
        <f>_xlfn.XLOOKUP(J3321,'pu holds'!Y:Y,'pu holds'!U:U)</f>
        <v>0</v>
      </c>
      <c r="J3321" s="636" t="s">
        <v>811</v>
      </c>
      <c r="K3321">
        <v>10083</v>
      </c>
    </row>
    <row r="3322" spans="1:11">
      <c r="A3322">
        <v>70005</v>
      </c>
      <c r="B3322" s="46" t="str">
        <f t="shared" si="99"/>
        <v>BP.GR.00037-10083</v>
      </c>
      <c r="C3322">
        <f t="shared" si="98"/>
        <v>0</v>
      </c>
      <c r="D3322">
        <v>70005</v>
      </c>
      <c r="E3322">
        <f>_xlfn.XLOOKUP(J3322,'pu holds'!Y:Y,'pu holds'!D:D)</f>
        <v>140</v>
      </c>
      <c r="H3322">
        <f>_xlfn.XLOOKUP(J3322,'pu holds'!Y:Y,'pu holds'!U:U)</f>
        <v>0</v>
      </c>
      <c r="J3322" s="636" t="s">
        <v>845</v>
      </c>
      <c r="K3322">
        <v>10083</v>
      </c>
    </row>
    <row r="3323" spans="1:11">
      <c r="A3323">
        <v>70005</v>
      </c>
      <c r="B3323" s="46" t="str">
        <f t="shared" si="99"/>
        <v>BP.GR.00038-10083</v>
      </c>
      <c r="C3323">
        <f t="shared" si="98"/>
        <v>0</v>
      </c>
      <c r="D3323">
        <v>70005</v>
      </c>
      <c r="E3323">
        <f>_xlfn.XLOOKUP(J3323,'pu holds'!Y:Y,'pu holds'!D:D)</f>
        <v>165</v>
      </c>
      <c r="H3323">
        <f>_xlfn.XLOOKUP(J3323,'pu holds'!Y:Y,'pu holds'!U:U)</f>
        <v>0</v>
      </c>
      <c r="J3323" s="636" t="s">
        <v>847</v>
      </c>
      <c r="K3323">
        <v>10083</v>
      </c>
    </row>
    <row r="3324" spans="1:11">
      <c r="A3324">
        <v>70005</v>
      </c>
      <c r="B3324" s="46" t="str">
        <f t="shared" si="99"/>
        <v>BP.GR.00039-10083</v>
      </c>
      <c r="C3324">
        <f t="shared" si="98"/>
        <v>0</v>
      </c>
      <c r="D3324">
        <v>70005</v>
      </c>
      <c r="E3324">
        <f>_xlfn.XLOOKUP(J3324,'pu holds'!Y:Y,'pu holds'!D:D)</f>
        <v>157</v>
      </c>
      <c r="H3324">
        <f>_xlfn.XLOOKUP(J3324,'pu holds'!Y:Y,'pu holds'!U:U)</f>
        <v>0</v>
      </c>
      <c r="J3324" s="636" t="s">
        <v>849</v>
      </c>
      <c r="K3324">
        <v>10083</v>
      </c>
    </row>
    <row r="3325" spans="1:11">
      <c r="A3325">
        <v>70005</v>
      </c>
      <c r="B3325" s="46" t="str">
        <f t="shared" si="99"/>
        <v>BP.GR.00040-10083</v>
      </c>
      <c r="C3325">
        <f t="shared" si="98"/>
        <v>0</v>
      </c>
      <c r="D3325">
        <v>70005</v>
      </c>
      <c r="E3325">
        <f>_xlfn.XLOOKUP(J3325,'pu holds'!Y:Y,'pu holds'!D:D)</f>
        <v>148</v>
      </c>
      <c r="H3325">
        <f>_xlfn.XLOOKUP(J3325,'pu holds'!Y:Y,'pu holds'!U:U)</f>
        <v>0</v>
      </c>
      <c r="J3325" s="636" t="s">
        <v>861</v>
      </c>
      <c r="K3325">
        <v>10083</v>
      </c>
    </row>
    <row r="3326" spans="1:11">
      <c r="A3326">
        <v>70005</v>
      </c>
      <c r="B3326" s="46" t="str">
        <f t="shared" si="99"/>
        <v>BP.GR.00041-10083</v>
      </c>
      <c r="C3326">
        <f t="shared" si="98"/>
        <v>0</v>
      </c>
      <c r="D3326">
        <v>70005</v>
      </c>
      <c r="E3326">
        <f>_xlfn.XLOOKUP(J3326,'pu holds'!Y:Y,'pu holds'!D:D)</f>
        <v>155</v>
      </c>
      <c r="H3326">
        <f>_xlfn.XLOOKUP(J3326,'pu holds'!Y:Y,'pu holds'!U:U)</f>
        <v>0</v>
      </c>
      <c r="J3326" s="636" t="s">
        <v>859</v>
      </c>
      <c r="K3326">
        <v>10083</v>
      </c>
    </row>
    <row r="3327" spans="1:11">
      <c r="A3327">
        <v>70005</v>
      </c>
      <c r="B3327" s="46" t="str">
        <f t="shared" si="99"/>
        <v>BP.GR.00042-10083</v>
      </c>
      <c r="C3327">
        <f t="shared" si="98"/>
        <v>0</v>
      </c>
      <c r="D3327">
        <v>70005</v>
      </c>
      <c r="E3327">
        <f>_xlfn.XLOOKUP(J3327,'pu holds'!Y:Y,'pu holds'!D:D)</f>
        <v>146</v>
      </c>
      <c r="H3327">
        <f>_xlfn.XLOOKUP(J3327,'pu holds'!Y:Y,'pu holds'!U:U)</f>
        <v>0</v>
      </c>
      <c r="J3327" s="636" t="s">
        <v>863</v>
      </c>
      <c r="K3327">
        <v>10083</v>
      </c>
    </row>
    <row r="3328" spans="1:11">
      <c r="A3328">
        <v>70005</v>
      </c>
      <c r="B3328" s="46" t="str">
        <f t="shared" si="99"/>
        <v>BP.GR.00043-10083</v>
      </c>
      <c r="C3328">
        <f t="shared" si="98"/>
        <v>0</v>
      </c>
      <c r="D3328">
        <v>70005</v>
      </c>
      <c r="E3328">
        <f>_xlfn.XLOOKUP(J3328,'pu holds'!Y:Y,'pu holds'!D:D)</f>
        <v>159</v>
      </c>
      <c r="H3328">
        <f>_xlfn.XLOOKUP(J3328,'pu holds'!Y:Y,'pu holds'!U:U)</f>
        <v>0</v>
      </c>
      <c r="J3328" s="636" t="s">
        <v>837</v>
      </c>
      <c r="K3328">
        <v>10083</v>
      </c>
    </row>
    <row r="3329" spans="1:11">
      <c r="A3329">
        <v>70005</v>
      </c>
      <c r="B3329" s="46" t="str">
        <f t="shared" si="99"/>
        <v>BP.GR.00044-10083</v>
      </c>
      <c r="C3329">
        <f t="shared" si="98"/>
        <v>0</v>
      </c>
      <c r="D3329">
        <v>70005</v>
      </c>
      <c r="E3329">
        <f>_xlfn.XLOOKUP(J3329,'pu holds'!Y:Y,'pu holds'!D:D)</f>
        <v>221</v>
      </c>
      <c r="H3329">
        <f>_xlfn.XLOOKUP(J3329,'pu holds'!Y:Y,'pu holds'!U:U)</f>
        <v>0</v>
      </c>
      <c r="J3329" s="636" t="s">
        <v>751</v>
      </c>
      <c r="K3329">
        <v>10083</v>
      </c>
    </row>
    <row r="3330" spans="1:11">
      <c r="A3330">
        <v>70005</v>
      </c>
      <c r="B3330" s="46" t="str">
        <f t="shared" si="99"/>
        <v>BP.GR.00045-10083</v>
      </c>
      <c r="C3330">
        <f t="shared" ref="C3330:C3393" si="100">SUM(G3330:H3330)</f>
        <v>0</v>
      </c>
      <c r="D3330">
        <v>70005</v>
      </c>
      <c r="E3330">
        <f>_xlfn.XLOOKUP(J3330,'pu holds'!Y:Y,'pu holds'!D:D)</f>
        <v>168</v>
      </c>
      <c r="H3330">
        <f>_xlfn.XLOOKUP(J3330,'pu holds'!Y:Y,'pu holds'!U:U)</f>
        <v>0</v>
      </c>
      <c r="J3330" s="636" t="s">
        <v>753</v>
      </c>
      <c r="K3330">
        <v>10083</v>
      </c>
    </row>
    <row r="3331" spans="1:11">
      <c r="A3331">
        <v>70005</v>
      </c>
      <c r="B3331" s="46" t="str">
        <f t="shared" si="99"/>
        <v>BP.GR.00046-10083</v>
      </c>
      <c r="C3331">
        <f t="shared" si="100"/>
        <v>0</v>
      </c>
      <c r="D3331">
        <v>70005</v>
      </c>
      <c r="E3331">
        <f>_xlfn.XLOOKUP(J3331,'pu holds'!Y:Y,'pu holds'!D:D)</f>
        <v>312</v>
      </c>
      <c r="H3331">
        <f>_xlfn.XLOOKUP(J3331,'pu holds'!Y:Y,'pu holds'!U:U)</f>
        <v>0</v>
      </c>
      <c r="J3331" s="636" t="s">
        <v>755</v>
      </c>
      <c r="K3331">
        <v>10083</v>
      </c>
    </row>
    <row r="3332" spans="1:11">
      <c r="A3332">
        <v>70005</v>
      </c>
      <c r="B3332" s="46" t="str">
        <f t="shared" si="99"/>
        <v>BP.GR.00047-10083</v>
      </c>
      <c r="C3332">
        <f t="shared" si="100"/>
        <v>0</v>
      </c>
      <c r="D3332">
        <v>70005</v>
      </c>
      <c r="E3332">
        <f>_xlfn.XLOOKUP(J3332,'pu holds'!Y:Y,'pu holds'!D:D)</f>
        <v>202</v>
      </c>
      <c r="H3332">
        <f>_xlfn.XLOOKUP(J3332,'pu holds'!Y:Y,'pu holds'!U:U)</f>
        <v>0</v>
      </c>
      <c r="J3332" s="636" t="s">
        <v>757</v>
      </c>
      <c r="K3332">
        <v>10083</v>
      </c>
    </row>
    <row r="3333" spans="1:11">
      <c r="A3333">
        <v>70005</v>
      </c>
      <c r="B3333" s="46" t="str">
        <f t="shared" si="99"/>
        <v>BP.GR.00048-10083</v>
      </c>
      <c r="C3333">
        <f t="shared" si="100"/>
        <v>0</v>
      </c>
      <c r="D3333">
        <v>70005</v>
      </c>
      <c r="E3333">
        <f>_xlfn.XLOOKUP(J3333,'pu holds'!Y:Y,'pu holds'!D:D)</f>
        <v>457</v>
      </c>
      <c r="H3333">
        <f>_xlfn.XLOOKUP(J3333,'pu holds'!Y:Y,'pu holds'!U:U)</f>
        <v>0</v>
      </c>
      <c r="J3333" s="636" t="s">
        <v>759</v>
      </c>
      <c r="K3333">
        <v>10083</v>
      </c>
    </row>
    <row r="3334" spans="1:11">
      <c r="A3334">
        <v>70005</v>
      </c>
      <c r="B3334" s="46" t="str">
        <f t="shared" si="99"/>
        <v>BP.GR.00049-10083</v>
      </c>
      <c r="C3334">
        <f t="shared" si="100"/>
        <v>0</v>
      </c>
      <c r="D3334">
        <v>70005</v>
      </c>
      <c r="E3334">
        <f>_xlfn.XLOOKUP(J3334,'pu holds'!Y:Y,'pu holds'!D:D)</f>
        <v>175</v>
      </c>
      <c r="H3334">
        <f>_xlfn.XLOOKUP(J3334,'pu holds'!Y:Y,'pu holds'!U:U)</f>
        <v>0</v>
      </c>
      <c r="J3334" s="636" t="s">
        <v>761</v>
      </c>
      <c r="K3334">
        <v>10083</v>
      </c>
    </row>
    <row r="3335" spans="1:11">
      <c r="A3335">
        <v>70005</v>
      </c>
      <c r="B3335" s="46" t="str">
        <f t="shared" si="99"/>
        <v>BP.GR.00050-10083</v>
      </c>
      <c r="C3335">
        <f t="shared" si="100"/>
        <v>0</v>
      </c>
      <c r="D3335">
        <v>70005</v>
      </c>
      <c r="E3335">
        <f>_xlfn.XLOOKUP(J3335,'pu holds'!Y:Y,'pu holds'!D:D)</f>
        <v>159</v>
      </c>
      <c r="H3335">
        <f>_xlfn.XLOOKUP(J3335,'pu holds'!Y:Y,'pu holds'!U:U)</f>
        <v>0</v>
      </c>
      <c r="J3335" s="636" t="s">
        <v>763</v>
      </c>
      <c r="K3335">
        <v>10083</v>
      </c>
    </row>
    <row r="3336" spans="1:11">
      <c r="A3336">
        <v>70005</v>
      </c>
      <c r="B3336" s="46" t="str">
        <f t="shared" si="99"/>
        <v>BP.GR.00051-10083</v>
      </c>
      <c r="C3336">
        <f t="shared" si="100"/>
        <v>0</v>
      </c>
      <c r="D3336">
        <v>70005</v>
      </c>
      <c r="E3336">
        <f>_xlfn.XLOOKUP(J3336,'pu holds'!Y:Y,'pu holds'!D:D)</f>
        <v>408</v>
      </c>
      <c r="H3336">
        <f>_xlfn.XLOOKUP(J3336,'pu holds'!Y:Y,'pu holds'!U:U)</f>
        <v>0</v>
      </c>
      <c r="J3336" s="636" t="s">
        <v>765</v>
      </c>
      <c r="K3336">
        <v>10083</v>
      </c>
    </row>
    <row r="3337" spans="1:11">
      <c r="A3337">
        <v>70005</v>
      </c>
      <c r="B3337" s="46" t="str">
        <f t="shared" si="99"/>
        <v>BP.GR.00052-10083</v>
      </c>
      <c r="C3337">
        <f t="shared" si="100"/>
        <v>0</v>
      </c>
      <c r="D3337">
        <v>70005</v>
      </c>
      <c r="E3337">
        <f>_xlfn.XLOOKUP(J3337,'pu holds'!Y:Y,'pu holds'!D:D)</f>
        <v>296</v>
      </c>
      <c r="H3337">
        <f>_xlfn.XLOOKUP(J3337,'pu holds'!Y:Y,'pu holds'!U:U)</f>
        <v>0</v>
      </c>
      <c r="J3337" s="636" t="s">
        <v>767</v>
      </c>
      <c r="K3337">
        <v>10083</v>
      </c>
    </row>
    <row r="3338" spans="1:11">
      <c r="A3338">
        <v>70005</v>
      </c>
      <c r="B3338" s="46" t="str">
        <f t="shared" si="99"/>
        <v>BP.GR.00056-10083</v>
      </c>
      <c r="C3338">
        <f t="shared" si="100"/>
        <v>0</v>
      </c>
      <c r="D3338">
        <v>70005</v>
      </c>
      <c r="E3338">
        <f>_xlfn.XLOOKUP(J3338,'pu holds'!Y:Y,'pu holds'!D:D)</f>
        <v>117</v>
      </c>
      <c r="H3338">
        <f>_xlfn.XLOOKUP(J3338,'pu holds'!Y:Y,'pu holds'!U:U)</f>
        <v>0</v>
      </c>
      <c r="J3338" s="636" t="s">
        <v>769</v>
      </c>
      <c r="K3338">
        <v>10083</v>
      </c>
    </row>
    <row r="3339" spans="1:11">
      <c r="A3339">
        <v>70005</v>
      </c>
      <c r="B3339" s="46" t="str">
        <f t="shared" si="99"/>
        <v>BP.GR.00057-10083</v>
      </c>
      <c r="C3339">
        <f t="shared" si="100"/>
        <v>0</v>
      </c>
      <c r="D3339">
        <v>70005</v>
      </c>
      <c r="E3339">
        <f>_xlfn.XLOOKUP(J3339,'pu holds'!Y:Y,'pu holds'!D:D)</f>
        <v>266</v>
      </c>
      <c r="H3339">
        <f>_xlfn.XLOOKUP(J3339,'pu holds'!Y:Y,'pu holds'!U:U)</f>
        <v>0</v>
      </c>
      <c r="J3339" s="636" t="s">
        <v>775</v>
      </c>
      <c r="K3339">
        <v>10083</v>
      </c>
    </row>
    <row r="3340" spans="1:11">
      <c r="A3340">
        <v>70005</v>
      </c>
      <c r="B3340" s="46" t="str">
        <f t="shared" si="99"/>
        <v>BP.GR.00058-10083</v>
      </c>
      <c r="C3340">
        <f t="shared" si="100"/>
        <v>0</v>
      </c>
      <c r="D3340">
        <v>70005</v>
      </c>
      <c r="E3340">
        <f>_xlfn.XLOOKUP(J3340,'pu holds'!Y:Y,'pu holds'!D:D)</f>
        <v>211</v>
      </c>
      <c r="H3340">
        <f>_xlfn.XLOOKUP(J3340,'pu holds'!Y:Y,'pu holds'!U:U)</f>
        <v>0</v>
      </c>
      <c r="J3340" s="636" t="s">
        <v>777</v>
      </c>
      <c r="K3340">
        <v>10083</v>
      </c>
    </row>
    <row r="3341" spans="1:11">
      <c r="A3341">
        <v>70005</v>
      </c>
      <c r="B3341" s="46" t="str">
        <f t="shared" si="99"/>
        <v>BP.GR.00059-10083</v>
      </c>
      <c r="C3341">
        <f t="shared" si="100"/>
        <v>0</v>
      </c>
      <c r="D3341">
        <v>70005</v>
      </c>
      <c r="E3341">
        <f>_xlfn.XLOOKUP(J3341,'pu holds'!Y:Y,'pu holds'!D:D)</f>
        <v>93</v>
      </c>
      <c r="H3341">
        <f>_xlfn.XLOOKUP(J3341,'pu holds'!Y:Y,'pu holds'!U:U)</f>
        <v>0</v>
      </c>
      <c r="J3341" s="636" t="s">
        <v>779</v>
      </c>
      <c r="K3341">
        <v>10083</v>
      </c>
    </row>
    <row r="3342" spans="1:11">
      <c r="A3342">
        <v>70005</v>
      </c>
      <c r="B3342" s="46" t="str">
        <f t="shared" si="99"/>
        <v>BP.GR.00060-10083</v>
      </c>
      <c r="C3342">
        <f t="shared" si="100"/>
        <v>0</v>
      </c>
      <c r="D3342">
        <v>70005</v>
      </c>
      <c r="E3342">
        <f>_xlfn.XLOOKUP(J3342,'pu holds'!Y:Y,'pu holds'!D:D)</f>
        <v>216</v>
      </c>
      <c r="H3342">
        <f>_xlfn.XLOOKUP(J3342,'pu holds'!Y:Y,'pu holds'!U:U)</f>
        <v>0</v>
      </c>
      <c r="J3342" s="636" t="s">
        <v>781</v>
      </c>
      <c r="K3342">
        <v>10083</v>
      </c>
    </row>
    <row r="3343" spans="1:11">
      <c r="A3343">
        <v>70005</v>
      </c>
      <c r="B3343" s="46" t="str">
        <f t="shared" si="99"/>
        <v>BP.GR.00061-10083</v>
      </c>
      <c r="C3343">
        <f t="shared" si="100"/>
        <v>0</v>
      </c>
      <c r="D3343">
        <v>70005</v>
      </c>
      <c r="E3343">
        <f>_xlfn.XLOOKUP(J3343,'pu holds'!Y:Y,'pu holds'!D:D)</f>
        <v>153</v>
      </c>
      <c r="H3343">
        <f>_xlfn.XLOOKUP(J3343,'pu holds'!Y:Y,'pu holds'!U:U)</f>
        <v>0</v>
      </c>
      <c r="J3343" s="636" t="s">
        <v>783</v>
      </c>
      <c r="K3343">
        <v>10083</v>
      </c>
    </row>
    <row r="3344" spans="1:11">
      <c r="A3344">
        <v>70005</v>
      </c>
      <c r="B3344" s="46" t="str">
        <f t="shared" si="99"/>
        <v>BP.GR.00062-10083</v>
      </c>
      <c r="C3344">
        <f t="shared" si="100"/>
        <v>0</v>
      </c>
      <c r="D3344">
        <v>70005</v>
      </c>
      <c r="E3344">
        <f>_xlfn.XLOOKUP(J3344,'pu holds'!Y:Y,'pu holds'!D:D)</f>
        <v>168</v>
      </c>
      <c r="H3344">
        <f>_xlfn.XLOOKUP(J3344,'pu holds'!Y:Y,'pu holds'!U:U)</f>
        <v>0</v>
      </c>
      <c r="J3344" s="636" t="s">
        <v>785</v>
      </c>
      <c r="K3344">
        <v>10083</v>
      </c>
    </row>
    <row r="3345" spans="1:11">
      <c r="A3345">
        <v>70005</v>
      </c>
      <c r="B3345" s="46" t="str">
        <f t="shared" si="99"/>
        <v>BP.GR.00063-10083</v>
      </c>
      <c r="C3345">
        <f t="shared" si="100"/>
        <v>0</v>
      </c>
      <c r="D3345">
        <v>70005</v>
      </c>
      <c r="E3345">
        <f>_xlfn.XLOOKUP(J3345,'pu holds'!Y:Y,'pu holds'!D:D)</f>
        <v>192</v>
      </c>
      <c r="H3345">
        <f>_xlfn.XLOOKUP(J3345,'pu holds'!Y:Y,'pu holds'!U:U)</f>
        <v>0</v>
      </c>
      <c r="J3345" s="636" t="s">
        <v>787</v>
      </c>
      <c r="K3345">
        <v>10083</v>
      </c>
    </row>
    <row r="3346" spans="1:11">
      <c r="A3346">
        <v>70005</v>
      </c>
      <c r="B3346" s="46" t="str">
        <f t="shared" si="99"/>
        <v>BP.GR.00064-10083</v>
      </c>
      <c r="C3346">
        <f t="shared" si="100"/>
        <v>0</v>
      </c>
      <c r="D3346">
        <v>70005</v>
      </c>
      <c r="E3346">
        <f>_xlfn.XLOOKUP(J3346,'pu holds'!Y:Y,'pu holds'!D:D)</f>
        <v>196</v>
      </c>
      <c r="H3346">
        <f>_xlfn.XLOOKUP(J3346,'pu holds'!Y:Y,'pu holds'!U:U)</f>
        <v>0</v>
      </c>
      <c r="J3346" s="636" t="s">
        <v>789</v>
      </c>
      <c r="K3346">
        <v>10083</v>
      </c>
    </row>
    <row r="3347" spans="1:11">
      <c r="A3347">
        <v>70005</v>
      </c>
      <c r="B3347" s="46" t="str">
        <f t="shared" si="99"/>
        <v>BP.GR.00065-10083</v>
      </c>
      <c r="C3347">
        <f t="shared" si="100"/>
        <v>0</v>
      </c>
      <c r="D3347">
        <v>70005</v>
      </c>
      <c r="E3347">
        <f>_xlfn.XLOOKUP(J3347,'pu holds'!Y:Y,'pu holds'!D:D)</f>
        <v>186</v>
      </c>
      <c r="H3347">
        <f>_xlfn.XLOOKUP(J3347,'pu holds'!Y:Y,'pu holds'!U:U)</f>
        <v>0</v>
      </c>
      <c r="J3347" s="636" t="s">
        <v>791</v>
      </c>
      <c r="K3347">
        <v>10083</v>
      </c>
    </row>
    <row r="3348" spans="1:11">
      <c r="A3348">
        <v>70005</v>
      </c>
      <c r="B3348" s="46" t="str">
        <f t="shared" si="99"/>
        <v>BP.GR.00066-10083</v>
      </c>
      <c r="C3348">
        <f t="shared" si="100"/>
        <v>0</v>
      </c>
      <c r="D3348">
        <v>70005</v>
      </c>
      <c r="E3348">
        <f>_xlfn.XLOOKUP(J3348,'pu holds'!Y:Y,'pu holds'!D:D)</f>
        <v>171</v>
      </c>
      <c r="H3348">
        <f>_xlfn.XLOOKUP(J3348,'pu holds'!Y:Y,'pu holds'!U:U)</f>
        <v>0</v>
      </c>
      <c r="J3348" s="636" t="s">
        <v>793</v>
      </c>
      <c r="K3348">
        <v>10083</v>
      </c>
    </row>
    <row r="3349" spans="1:11">
      <c r="A3349">
        <v>70005</v>
      </c>
      <c r="B3349" s="46" t="str">
        <f t="shared" si="99"/>
        <v>BP.GR.00067-10083</v>
      </c>
      <c r="C3349">
        <f t="shared" si="100"/>
        <v>0</v>
      </c>
      <c r="D3349">
        <v>70005</v>
      </c>
      <c r="E3349">
        <f>_xlfn.XLOOKUP(J3349,'pu holds'!Y:Y,'pu holds'!D:D)</f>
        <v>208</v>
      </c>
      <c r="H3349">
        <f>_xlfn.XLOOKUP(J3349,'pu holds'!Y:Y,'pu holds'!U:U)</f>
        <v>0</v>
      </c>
      <c r="J3349" s="636" t="s">
        <v>795</v>
      </c>
      <c r="K3349">
        <v>10083</v>
      </c>
    </row>
    <row r="3350" spans="1:11">
      <c r="A3350">
        <v>70005</v>
      </c>
      <c r="B3350" s="46" t="str">
        <f t="shared" si="99"/>
        <v>BP.GR.00068-10083</v>
      </c>
      <c r="C3350">
        <f t="shared" si="100"/>
        <v>0</v>
      </c>
      <c r="D3350">
        <v>70005</v>
      </c>
      <c r="E3350">
        <f>_xlfn.XLOOKUP(J3350,'pu holds'!Y:Y,'pu holds'!D:D)</f>
        <v>100</v>
      </c>
      <c r="H3350">
        <f>_xlfn.XLOOKUP(J3350,'pu holds'!Y:Y,'pu holds'!U:U)</f>
        <v>0</v>
      </c>
      <c r="J3350" s="636" t="s">
        <v>833</v>
      </c>
      <c r="K3350">
        <v>10083</v>
      </c>
    </row>
    <row r="3351" spans="1:11">
      <c r="A3351">
        <v>70005</v>
      </c>
      <c r="B3351" s="46" t="str">
        <f t="shared" si="99"/>
        <v>BP.GR.00069-10083</v>
      </c>
      <c r="C3351">
        <f t="shared" si="100"/>
        <v>0</v>
      </c>
      <c r="D3351">
        <v>70005</v>
      </c>
      <c r="E3351">
        <f>_xlfn.XLOOKUP(J3351,'pu holds'!Y:Y,'pu holds'!D:D)</f>
        <v>112</v>
      </c>
      <c r="H3351">
        <f>_xlfn.XLOOKUP(J3351,'pu holds'!Y:Y,'pu holds'!U:U)</f>
        <v>0</v>
      </c>
      <c r="J3351" s="636" t="s">
        <v>831</v>
      </c>
      <c r="K3351">
        <v>10083</v>
      </c>
    </row>
    <row r="3352" spans="1:11">
      <c r="A3352">
        <v>70005</v>
      </c>
      <c r="B3352" s="46" t="str">
        <f t="shared" si="99"/>
        <v>BP.GR.00070-10083</v>
      </c>
      <c r="C3352">
        <f t="shared" si="100"/>
        <v>0</v>
      </c>
      <c r="D3352">
        <v>70005</v>
      </c>
      <c r="E3352">
        <f>_xlfn.XLOOKUP(J3352,'pu holds'!Y:Y,'pu holds'!D:D)</f>
        <v>185</v>
      </c>
      <c r="H3352">
        <f>_xlfn.XLOOKUP(J3352,'pu holds'!Y:Y,'pu holds'!U:U)</f>
        <v>0</v>
      </c>
      <c r="J3352" s="636" t="s">
        <v>829</v>
      </c>
      <c r="K3352">
        <v>10083</v>
      </c>
    </row>
    <row r="3353" spans="1:11">
      <c r="A3353">
        <v>70005</v>
      </c>
      <c r="B3353" s="46" t="str">
        <f t="shared" si="99"/>
        <v>BP.GR.00071-10083</v>
      </c>
      <c r="C3353">
        <f t="shared" si="100"/>
        <v>0</v>
      </c>
      <c r="D3353">
        <v>70005</v>
      </c>
      <c r="E3353">
        <f>_xlfn.XLOOKUP(J3353,'pu holds'!Y:Y,'pu holds'!D:D)</f>
        <v>130</v>
      </c>
      <c r="H3353">
        <f>_xlfn.XLOOKUP(J3353,'pu holds'!Y:Y,'pu holds'!U:U)</f>
        <v>0</v>
      </c>
      <c r="J3353" s="636" t="s">
        <v>827</v>
      </c>
      <c r="K3353">
        <v>10083</v>
      </c>
    </row>
    <row r="3354" spans="1:11">
      <c r="A3354">
        <v>70005</v>
      </c>
      <c r="B3354" s="46" t="str">
        <f t="shared" si="99"/>
        <v>BP.GR.00072-10083</v>
      </c>
      <c r="C3354">
        <f t="shared" si="100"/>
        <v>0</v>
      </c>
      <c r="D3354">
        <v>70005</v>
      </c>
      <c r="E3354">
        <f>_xlfn.XLOOKUP(J3354,'pu holds'!Y:Y,'pu holds'!D:D)</f>
        <v>141</v>
      </c>
      <c r="H3354">
        <f>_xlfn.XLOOKUP(J3354,'pu holds'!Y:Y,'pu holds'!U:U)</f>
        <v>0</v>
      </c>
      <c r="J3354" s="636" t="s">
        <v>825</v>
      </c>
      <c r="K3354">
        <v>10083</v>
      </c>
    </row>
    <row r="3355" spans="1:11">
      <c r="A3355">
        <v>70005</v>
      </c>
      <c r="B3355" s="46" t="str">
        <f t="shared" si="99"/>
        <v>BP.GR.00073-10083</v>
      </c>
      <c r="C3355">
        <f t="shared" si="100"/>
        <v>0</v>
      </c>
      <c r="D3355">
        <v>70005</v>
      </c>
      <c r="E3355">
        <f>_xlfn.XLOOKUP(J3355,'pu holds'!Y:Y,'pu holds'!D:D)</f>
        <v>297</v>
      </c>
      <c r="H3355">
        <f>_xlfn.XLOOKUP(J3355,'pu holds'!Y:Y,'pu holds'!U:U)</f>
        <v>0</v>
      </c>
      <c r="J3355" s="636" t="s">
        <v>771</v>
      </c>
      <c r="K3355">
        <v>10083</v>
      </c>
    </row>
    <row r="3356" spans="1:11">
      <c r="A3356">
        <v>70005</v>
      </c>
      <c r="B3356" s="46" t="str">
        <f t="shared" si="99"/>
        <v>BP.GR.00074-10083</v>
      </c>
      <c r="C3356">
        <f t="shared" si="100"/>
        <v>0</v>
      </c>
      <c r="D3356">
        <v>70005</v>
      </c>
      <c r="E3356">
        <f>_xlfn.XLOOKUP(J3356,'pu holds'!Y:Y,'pu holds'!D:D)</f>
        <v>295</v>
      </c>
      <c r="H3356">
        <f>_xlfn.XLOOKUP(J3356,'pu holds'!Y:Y,'pu holds'!U:U)</f>
        <v>0</v>
      </c>
      <c r="J3356" s="636" t="s">
        <v>773</v>
      </c>
      <c r="K3356">
        <v>10083</v>
      </c>
    </row>
    <row r="3357" spans="1:11">
      <c r="A3357">
        <v>70005</v>
      </c>
      <c r="B3357" s="46" t="str">
        <f t="shared" si="99"/>
        <v>BP.GR.00075-10083</v>
      </c>
      <c r="C3357">
        <f t="shared" si="100"/>
        <v>0</v>
      </c>
      <c r="D3357">
        <v>70005</v>
      </c>
      <c r="E3357">
        <f>_xlfn.XLOOKUP(J3357,'pu holds'!Y:Y,'pu holds'!D:D)</f>
        <v>181</v>
      </c>
      <c r="H3357">
        <f>_xlfn.XLOOKUP(J3357,'pu holds'!Y:Y,'pu holds'!U:U)</f>
        <v>0</v>
      </c>
      <c r="J3357" s="636" t="s">
        <v>799</v>
      </c>
      <c r="K3357">
        <v>10083</v>
      </c>
    </row>
    <row r="3358" spans="1:11">
      <c r="A3358">
        <v>70005</v>
      </c>
      <c r="B3358" s="46" t="str">
        <f t="shared" si="99"/>
        <v>BP.GR.00076-10083</v>
      </c>
      <c r="C3358">
        <f t="shared" si="100"/>
        <v>0</v>
      </c>
      <c r="D3358">
        <v>70005</v>
      </c>
      <c r="E3358">
        <f>_xlfn.XLOOKUP(J3358,'pu holds'!Y:Y,'pu holds'!D:D)</f>
        <v>181</v>
      </c>
      <c r="H3358">
        <f>_xlfn.XLOOKUP(J3358,'pu holds'!Y:Y,'pu holds'!U:U)</f>
        <v>0</v>
      </c>
      <c r="J3358" s="636" t="s">
        <v>801</v>
      </c>
      <c r="K3358">
        <v>10083</v>
      </c>
    </row>
    <row r="3359" spans="1:11">
      <c r="A3359">
        <v>70005</v>
      </c>
      <c r="B3359" s="46" t="str">
        <f t="shared" si="99"/>
        <v>BP.GR.00077-10083</v>
      </c>
      <c r="C3359">
        <f t="shared" si="100"/>
        <v>0</v>
      </c>
      <c r="D3359">
        <v>70005</v>
      </c>
      <c r="E3359">
        <f>_xlfn.XLOOKUP(J3359,'pu holds'!Y:Y,'pu holds'!D:D)</f>
        <v>205</v>
      </c>
      <c r="H3359">
        <f>_xlfn.XLOOKUP(J3359,'pu holds'!Y:Y,'pu holds'!U:U)</f>
        <v>0</v>
      </c>
      <c r="J3359" s="636" t="s">
        <v>797</v>
      </c>
      <c r="K3359">
        <v>10083</v>
      </c>
    </row>
    <row r="3360" spans="1:11">
      <c r="A3360">
        <v>70005</v>
      </c>
      <c r="B3360" s="46" t="str">
        <f t="shared" si="99"/>
        <v>BP.GR.00078-10083</v>
      </c>
      <c r="C3360">
        <f t="shared" si="100"/>
        <v>0</v>
      </c>
      <c r="D3360">
        <v>70005</v>
      </c>
      <c r="E3360">
        <f>_xlfn.XLOOKUP(J3360,'pu holds'!Y:Y,'pu holds'!D:D)</f>
        <v>199</v>
      </c>
      <c r="H3360">
        <f>_xlfn.XLOOKUP(J3360,'pu holds'!Y:Y,'pu holds'!U:U)</f>
        <v>0</v>
      </c>
      <c r="J3360" s="636" t="s">
        <v>803</v>
      </c>
      <c r="K3360">
        <v>10083</v>
      </c>
    </row>
    <row r="3361" spans="1:11">
      <c r="A3361">
        <v>70005</v>
      </c>
      <c r="B3361" s="46" t="str">
        <f t="shared" si="99"/>
        <v>BP.GR.00079-10083</v>
      </c>
      <c r="C3361">
        <f t="shared" si="100"/>
        <v>0</v>
      </c>
      <c r="D3361">
        <v>70005</v>
      </c>
      <c r="E3361">
        <f>_xlfn.XLOOKUP(J3361,'pu holds'!Y:Y,'pu holds'!D:D)</f>
        <v>130</v>
      </c>
      <c r="H3361">
        <f>_xlfn.XLOOKUP(J3361,'pu holds'!Y:Y,'pu holds'!U:U)</f>
        <v>0</v>
      </c>
      <c r="J3361" s="636" t="s">
        <v>821</v>
      </c>
      <c r="K3361">
        <v>10083</v>
      </c>
    </row>
    <row r="3362" spans="1:11">
      <c r="A3362">
        <v>70005</v>
      </c>
      <c r="B3362" s="46" t="str">
        <f t="shared" si="99"/>
        <v>BP.GR.00080-10083</v>
      </c>
      <c r="C3362">
        <f t="shared" si="100"/>
        <v>0</v>
      </c>
      <c r="D3362">
        <v>70005</v>
      </c>
      <c r="E3362">
        <f>_xlfn.XLOOKUP(J3362,'pu holds'!Y:Y,'pu holds'!D:D)</f>
        <v>185</v>
      </c>
      <c r="H3362">
        <f>_xlfn.XLOOKUP(J3362,'pu holds'!Y:Y,'pu holds'!U:U)</f>
        <v>0</v>
      </c>
      <c r="J3362" s="636" t="s">
        <v>823</v>
      </c>
      <c r="K3362">
        <v>10083</v>
      </c>
    </row>
    <row r="3363" spans="1:11">
      <c r="A3363">
        <v>70005</v>
      </c>
      <c r="B3363" s="46" t="str">
        <f t="shared" si="99"/>
        <v>BP.GR.00081-10083</v>
      </c>
      <c r="C3363">
        <f t="shared" si="100"/>
        <v>0</v>
      </c>
      <c r="D3363">
        <v>70005</v>
      </c>
      <c r="E3363">
        <f>_xlfn.XLOOKUP(J3363,'pu holds'!Y:Y,'pu holds'!D:D)</f>
        <v>141</v>
      </c>
      <c r="H3363">
        <f>_xlfn.XLOOKUP(J3363,'pu holds'!Y:Y,'pu holds'!U:U)</f>
        <v>0</v>
      </c>
      <c r="J3363" s="636" t="s">
        <v>819</v>
      </c>
      <c r="K3363">
        <v>10083</v>
      </c>
    </row>
    <row r="3364" spans="1:11" ht="15.95" customHeight="1">
      <c r="A3364">
        <v>70005</v>
      </c>
      <c r="B3364" s="46" t="str">
        <f t="shared" si="99"/>
        <v>BP.GR.00033-10082</v>
      </c>
      <c r="C3364">
        <f t="shared" si="100"/>
        <v>0</v>
      </c>
      <c r="D3364">
        <v>70005</v>
      </c>
      <c r="E3364">
        <f>_xlfn.XLOOKUP(J3364,'pu holds'!Y:Y,'pu holds'!R:R)</f>
        <v>156.5</v>
      </c>
      <c r="H3364">
        <f>_xlfn.XLOOKUP(J3364,'pu holds'!Y:Y,'pu holds'!V:V)</f>
        <v>0</v>
      </c>
      <c r="J3364" s="636" t="s">
        <v>805</v>
      </c>
      <c r="K3364">
        <v>10082</v>
      </c>
    </row>
    <row r="3365" spans="1:11">
      <c r="A3365">
        <v>70005</v>
      </c>
      <c r="B3365" s="46" t="str">
        <f t="shared" si="99"/>
        <v>BP.GR.00032-10082</v>
      </c>
      <c r="C3365">
        <f t="shared" si="100"/>
        <v>0</v>
      </c>
      <c r="D3365">
        <v>70005</v>
      </c>
      <c r="E3365">
        <f>_xlfn.XLOOKUP(J3365,'pu holds'!Y:Y,'pu holds'!R:R)</f>
        <v>132.5</v>
      </c>
      <c r="H3365">
        <f>_xlfn.XLOOKUP(J3365,'pu holds'!Y:Y,'pu holds'!V:V)</f>
        <v>0</v>
      </c>
      <c r="J3365" s="636" t="s">
        <v>807</v>
      </c>
      <c r="K3365">
        <v>10082</v>
      </c>
    </row>
    <row r="3366" spans="1:11">
      <c r="A3366">
        <v>70005</v>
      </c>
      <c r="B3366" s="46" t="str">
        <f t="shared" si="99"/>
        <v>BP.GR.00031-10082</v>
      </c>
      <c r="C3366">
        <f t="shared" si="100"/>
        <v>0</v>
      </c>
      <c r="D3366">
        <v>70005</v>
      </c>
      <c r="E3366">
        <f>_xlfn.XLOOKUP(J3366,'pu holds'!Y:Y,'pu holds'!R:R)</f>
        <v>155.5</v>
      </c>
      <c r="H3366">
        <f>_xlfn.XLOOKUP(J3366,'pu holds'!Y:Y,'pu holds'!V:V)</f>
        <v>0</v>
      </c>
      <c r="J3366" s="636" t="s">
        <v>809</v>
      </c>
      <c r="K3366">
        <v>10082</v>
      </c>
    </row>
    <row r="3367" spans="1:11">
      <c r="A3367">
        <v>70005</v>
      </c>
      <c r="B3367" s="46" t="str">
        <f t="shared" si="99"/>
        <v>BP.GR.00035-10082</v>
      </c>
      <c r="C3367">
        <f t="shared" si="100"/>
        <v>0</v>
      </c>
      <c r="D3367">
        <v>70005</v>
      </c>
      <c r="E3367">
        <f>_xlfn.XLOOKUP(J3367,'pu holds'!Y:Y,'pu holds'!R:R)</f>
        <v>218.5</v>
      </c>
      <c r="H3367">
        <f>_xlfn.XLOOKUP(J3367,'pu holds'!Y:Y,'pu holds'!V:V)</f>
        <v>0</v>
      </c>
      <c r="J3367" s="636" t="s">
        <v>813</v>
      </c>
      <c r="K3367">
        <v>10082</v>
      </c>
    </row>
    <row r="3368" spans="1:11">
      <c r="A3368">
        <v>70005</v>
      </c>
      <c r="B3368" s="46" t="str">
        <f t="shared" si="99"/>
        <v>BP.GR.00034-10082</v>
      </c>
      <c r="C3368">
        <f t="shared" si="100"/>
        <v>0</v>
      </c>
      <c r="D3368">
        <v>70005</v>
      </c>
      <c r="E3368">
        <f>_xlfn.XLOOKUP(J3368,'pu holds'!Y:Y,'pu holds'!R:R)</f>
        <v>133.5</v>
      </c>
      <c r="H3368">
        <f>_xlfn.XLOOKUP(J3368,'pu holds'!Y:Y,'pu holds'!V:V)</f>
        <v>0</v>
      </c>
      <c r="J3368" s="636" t="s">
        <v>815</v>
      </c>
      <c r="K3368">
        <v>10082</v>
      </c>
    </row>
    <row r="3369" spans="1:11">
      <c r="A3369">
        <v>70005</v>
      </c>
      <c r="B3369" s="46" t="str">
        <f t="shared" si="99"/>
        <v>BP.GR.00020-10082</v>
      </c>
      <c r="C3369">
        <f t="shared" si="100"/>
        <v>0</v>
      </c>
      <c r="D3369">
        <v>70005</v>
      </c>
      <c r="E3369">
        <f>_xlfn.XLOOKUP(J3369,'pu holds'!Y:Y,'pu holds'!R:R)</f>
        <v>260.5</v>
      </c>
      <c r="H3369">
        <f>_xlfn.XLOOKUP(J3369,'pu holds'!Y:Y,'pu holds'!V:V)</f>
        <v>0</v>
      </c>
      <c r="J3369" s="636" t="s">
        <v>835</v>
      </c>
      <c r="K3369">
        <v>10082</v>
      </c>
    </row>
    <row r="3370" spans="1:11">
      <c r="A3370">
        <v>70005</v>
      </c>
      <c r="B3370" s="46" t="str">
        <f t="shared" si="99"/>
        <v>BP.GR.00025-10082</v>
      </c>
      <c r="C3370">
        <f t="shared" si="100"/>
        <v>0</v>
      </c>
      <c r="D3370">
        <v>70005</v>
      </c>
      <c r="E3370">
        <f>_xlfn.XLOOKUP(J3370,'pu holds'!Y:Y,'pu holds'!R:R)</f>
        <v>150.25</v>
      </c>
      <c r="H3370">
        <f>_xlfn.XLOOKUP(J3370,'pu holds'!Y:Y,'pu holds'!V:V)</f>
        <v>0</v>
      </c>
      <c r="J3370" s="636" t="s">
        <v>839</v>
      </c>
      <c r="K3370">
        <v>10082</v>
      </c>
    </row>
    <row r="3371" spans="1:11">
      <c r="A3371">
        <v>70005</v>
      </c>
      <c r="B3371" s="46" t="str">
        <f t="shared" si="99"/>
        <v>BP.GR.00023-10082</v>
      </c>
      <c r="C3371">
        <f t="shared" si="100"/>
        <v>0</v>
      </c>
      <c r="D3371">
        <v>70005</v>
      </c>
      <c r="E3371">
        <f>_xlfn.XLOOKUP(J3371,'pu holds'!Y:Y,'pu holds'!R:R)</f>
        <v>174.5</v>
      </c>
      <c r="H3371">
        <f>_xlfn.XLOOKUP(J3371,'pu holds'!Y:Y,'pu holds'!V:V)</f>
        <v>0</v>
      </c>
      <c r="J3371" s="636" t="s">
        <v>841</v>
      </c>
      <c r="K3371">
        <v>10082</v>
      </c>
    </row>
    <row r="3372" spans="1:11">
      <c r="A3372">
        <v>70005</v>
      </c>
      <c r="B3372" s="46" t="str">
        <f t="shared" si="99"/>
        <v>BP.GR.00026-10082</v>
      </c>
      <c r="C3372">
        <f t="shared" si="100"/>
        <v>0</v>
      </c>
      <c r="D3372">
        <v>70005</v>
      </c>
      <c r="E3372">
        <f>_xlfn.XLOOKUP(J3372,'pu holds'!Y:Y,'pu holds'!R:R)</f>
        <v>283.5</v>
      </c>
      <c r="H3372">
        <f>_xlfn.XLOOKUP(J3372,'pu holds'!Y:Y,'pu holds'!V:V)</f>
        <v>0</v>
      </c>
      <c r="J3372" s="636" t="s">
        <v>843</v>
      </c>
      <c r="K3372">
        <v>10082</v>
      </c>
    </row>
    <row r="3373" spans="1:11">
      <c r="A3373">
        <v>70005</v>
      </c>
      <c r="B3373" s="46" t="str">
        <f t="shared" si="99"/>
        <v>BP.GR.00024-10082</v>
      </c>
      <c r="C3373">
        <f t="shared" si="100"/>
        <v>0</v>
      </c>
      <c r="D3373">
        <v>70005</v>
      </c>
      <c r="E3373">
        <f>_xlfn.XLOOKUP(J3373,'pu holds'!Y:Y,'pu holds'!R:R)</f>
        <v>174.5</v>
      </c>
      <c r="H3373">
        <f>_xlfn.XLOOKUP(J3373,'pu holds'!Y:Y,'pu holds'!V:V)</f>
        <v>0</v>
      </c>
      <c r="J3373" s="636" t="s">
        <v>851</v>
      </c>
      <c r="K3373">
        <v>10082</v>
      </c>
    </row>
    <row r="3374" spans="1:11">
      <c r="A3374">
        <v>70005</v>
      </c>
      <c r="B3374" s="46" t="str">
        <f t="shared" si="99"/>
        <v>BP.GR.00028-10082</v>
      </c>
      <c r="C3374">
        <f t="shared" si="100"/>
        <v>0</v>
      </c>
      <c r="D3374">
        <v>70005</v>
      </c>
      <c r="E3374">
        <f>_xlfn.XLOOKUP(J3374,'pu holds'!Y:Y,'pu holds'!R:R)</f>
        <v>256.25</v>
      </c>
      <c r="H3374">
        <f>_xlfn.XLOOKUP(J3374,'pu holds'!Y:Y,'pu holds'!V:V)</f>
        <v>0</v>
      </c>
      <c r="J3374" s="636" t="s">
        <v>853</v>
      </c>
      <c r="K3374">
        <v>10082</v>
      </c>
    </row>
    <row r="3375" spans="1:11">
      <c r="A3375">
        <v>70005</v>
      </c>
      <c r="B3375" s="46" t="str">
        <f t="shared" si="99"/>
        <v>BP.GR.00027-10082</v>
      </c>
      <c r="C3375">
        <f t="shared" si="100"/>
        <v>0</v>
      </c>
      <c r="D3375">
        <v>70005</v>
      </c>
      <c r="E3375">
        <f>_xlfn.XLOOKUP(J3375,'pu holds'!Y:Y,'pu holds'!R:R)</f>
        <v>174.5</v>
      </c>
      <c r="H3375">
        <f>_xlfn.XLOOKUP(J3375,'pu holds'!Y:Y,'pu holds'!V:V)</f>
        <v>0</v>
      </c>
      <c r="J3375" s="636" t="s">
        <v>855</v>
      </c>
      <c r="K3375">
        <v>10082</v>
      </c>
    </row>
    <row r="3376" spans="1:11">
      <c r="A3376">
        <v>70005</v>
      </c>
      <c r="B3376" s="46" t="str">
        <f t="shared" si="99"/>
        <v>BP.GR.00029-10082</v>
      </c>
      <c r="C3376">
        <f t="shared" si="100"/>
        <v>0</v>
      </c>
      <c r="D3376">
        <v>70005</v>
      </c>
      <c r="E3376">
        <f>_xlfn.XLOOKUP(J3376,'pu holds'!Y:Y,'pu holds'!R:R)</f>
        <v>102</v>
      </c>
      <c r="H3376">
        <f>_xlfn.XLOOKUP(J3376,'pu holds'!Y:Y,'pu holds'!V:V)</f>
        <v>0</v>
      </c>
      <c r="J3376" s="636" t="s">
        <v>857</v>
      </c>
      <c r="K3376">
        <v>10082</v>
      </c>
    </row>
    <row r="3377" spans="1:11">
      <c r="A3377">
        <v>70005</v>
      </c>
      <c r="B3377" s="46" t="str">
        <f t="shared" si="99"/>
        <v>BP.GR.00021-10082</v>
      </c>
      <c r="C3377">
        <f t="shared" si="100"/>
        <v>0</v>
      </c>
      <c r="D3377">
        <v>70005</v>
      </c>
      <c r="E3377">
        <f>_xlfn.XLOOKUP(J3377,'pu holds'!Y:Y,'pu holds'!R:R)</f>
        <v>169.25</v>
      </c>
      <c r="H3377">
        <f>_xlfn.XLOOKUP(J3377,'pu holds'!Y:Y,'pu holds'!V:V)</f>
        <v>0</v>
      </c>
      <c r="J3377" s="636" t="s">
        <v>865</v>
      </c>
      <c r="K3377">
        <v>10082</v>
      </c>
    </row>
    <row r="3378" spans="1:11">
      <c r="A3378">
        <v>70005</v>
      </c>
      <c r="B3378" s="46" t="str">
        <f t="shared" si="99"/>
        <v>BP.GR.00022-10082</v>
      </c>
      <c r="C3378">
        <f t="shared" si="100"/>
        <v>0</v>
      </c>
      <c r="D3378">
        <v>70005</v>
      </c>
      <c r="E3378">
        <f>_xlfn.XLOOKUP(J3378,'pu holds'!Y:Y,'pu holds'!R:R)</f>
        <v>216.5</v>
      </c>
      <c r="H3378">
        <f>_xlfn.XLOOKUP(J3378,'pu holds'!Y:Y,'pu holds'!V:V)</f>
        <v>0</v>
      </c>
      <c r="J3378" s="636" t="s">
        <v>867</v>
      </c>
      <c r="K3378">
        <v>10082</v>
      </c>
    </row>
    <row r="3379" spans="1:11">
      <c r="A3379">
        <v>70005</v>
      </c>
      <c r="B3379" s="46" t="str">
        <f t="shared" si="99"/>
        <v>BP.GR.00030-10082</v>
      </c>
      <c r="C3379">
        <f t="shared" si="100"/>
        <v>0</v>
      </c>
      <c r="D3379">
        <v>70005</v>
      </c>
      <c r="E3379">
        <f>_xlfn.XLOOKUP(J3379,'pu holds'!Y:Y,'pu holds'!R:R)</f>
        <v>90.5</v>
      </c>
      <c r="H3379">
        <f>_xlfn.XLOOKUP(J3379,'pu holds'!Y:Y,'pu holds'!V:V)</f>
        <v>0</v>
      </c>
      <c r="J3379" s="636" t="s">
        <v>869</v>
      </c>
      <c r="K3379">
        <v>10082</v>
      </c>
    </row>
    <row r="3380" spans="1:11">
      <c r="A3380">
        <v>70005</v>
      </c>
      <c r="B3380" s="46" t="str">
        <f t="shared" si="99"/>
        <v>BP.GR.00017-10082</v>
      </c>
      <c r="C3380">
        <f t="shared" si="100"/>
        <v>0</v>
      </c>
      <c r="D3380">
        <v>70005</v>
      </c>
      <c r="E3380">
        <f>_xlfn.XLOOKUP(J3380,'pu holds'!Y:Y,'pu holds'!R:R)</f>
        <v>400.25</v>
      </c>
      <c r="H3380">
        <f>_xlfn.XLOOKUP(J3380,'pu holds'!Y:Y,'pu holds'!V:V)</f>
        <v>0</v>
      </c>
      <c r="J3380" s="636" t="s">
        <v>872</v>
      </c>
      <c r="K3380">
        <v>10082</v>
      </c>
    </row>
    <row r="3381" spans="1:11">
      <c r="A3381">
        <v>70005</v>
      </c>
      <c r="B3381" s="46" t="str">
        <f t="shared" si="99"/>
        <v>BP.GR.00018-10082</v>
      </c>
      <c r="C3381">
        <f t="shared" si="100"/>
        <v>0</v>
      </c>
      <c r="D3381">
        <v>70005</v>
      </c>
      <c r="E3381">
        <f>_xlfn.XLOOKUP(J3381,'pu holds'!Y:Y,'pu holds'!R:R)</f>
        <v>456.75</v>
      </c>
      <c r="H3381">
        <f>_xlfn.XLOOKUP(J3381,'pu holds'!Y:Y,'pu holds'!V:V)</f>
        <v>0</v>
      </c>
      <c r="J3381" s="636" t="s">
        <v>874</v>
      </c>
      <c r="K3381">
        <v>10082</v>
      </c>
    </row>
    <row r="3382" spans="1:11">
      <c r="A3382">
        <v>70005</v>
      </c>
      <c r="B3382" s="46" t="str">
        <f t="shared" si="99"/>
        <v>BP.GR.00014-10082</v>
      </c>
      <c r="C3382">
        <f t="shared" si="100"/>
        <v>0</v>
      </c>
      <c r="D3382">
        <v>70005</v>
      </c>
      <c r="E3382">
        <f>_xlfn.XLOOKUP(J3382,'pu holds'!Y:Y,'pu holds'!R:R)</f>
        <v>267.75</v>
      </c>
      <c r="H3382">
        <f>_xlfn.XLOOKUP(J3382,'pu holds'!Y:Y,'pu holds'!V:V)</f>
        <v>0</v>
      </c>
      <c r="J3382" s="636" t="s">
        <v>876</v>
      </c>
      <c r="K3382">
        <v>10082</v>
      </c>
    </row>
    <row r="3383" spans="1:11">
      <c r="A3383">
        <v>70005</v>
      </c>
      <c r="B3383" s="46" t="str">
        <f t="shared" si="99"/>
        <v>BP.GR.00001-10082</v>
      </c>
      <c r="C3383">
        <f t="shared" si="100"/>
        <v>0</v>
      </c>
      <c r="D3383">
        <v>70005</v>
      </c>
      <c r="E3383">
        <f>_xlfn.XLOOKUP(J3383,'pu holds'!Y:Y,'pu holds'!R:R)</f>
        <v>599.75</v>
      </c>
      <c r="H3383">
        <f>_xlfn.XLOOKUP(J3383,'pu holds'!Y:Y,'pu holds'!V:V)</f>
        <v>0</v>
      </c>
      <c r="J3383" s="636" t="s">
        <v>878</v>
      </c>
      <c r="K3383">
        <v>10082</v>
      </c>
    </row>
    <row r="3384" spans="1:11">
      <c r="A3384">
        <v>70005</v>
      </c>
      <c r="B3384" s="46" t="str">
        <f t="shared" si="99"/>
        <v>BP.GR.00002-10082</v>
      </c>
      <c r="C3384">
        <f t="shared" si="100"/>
        <v>0</v>
      </c>
      <c r="D3384">
        <v>70005</v>
      </c>
      <c r="E3384">
        <f>_xlfn.XLOOKUP(J3384,'pu holds'!Y:Y,'pu holds'!R:R)</f>
        <v>344.5</v>
      </c>
      <c r="H3384">
        <f>_xlfn.XLOOKUP(J3384,'pu holds'!Y:Y,'pu holds'!V:V)</f>
        <v>0</v>
      </c>
      <c r="J3384" s="636" t="s">
        <v>880</v>
      </c>
      <c r="K3384">
        <v>10082</v>
      </c>
    </row>
    <row r="3385" spans="1:11">
      <c r="A3385">
        <v>70005</v>
      </c>
      <c r="B3385" s="46" t="str">
        <f t="shared" si="99"/>
        <v>BP.GR.00003-10082</v>
      </c>
      <c r="C3385">
        <f t="shared" si="100"/>
        <v>0</v>
      </c>
      <c r="D3385">
        <v>70005</v>
      </c>
      <c r="E3385">
        <f>_xlfn.XLOOKUP(J3385,'pu holds'!Y:Y,'pu holds'!R:R)</f>
        <v>589.25</v>
      </c>
      <c r="H3385">
        <f>_xlfn.XLOOKUP(J3385,'pu holds'!Y:Y,'pu holds'!V:V)</f>
        <v>0</v>
      </c>
      <c r="J3385" s="636" t="s">
        <v>882</v>
      </c>
      <c r="K3385">
        <v>10082</v>
      </c>
    </row>
    <row r="3386" spans="1:11">
      <c r="A3386">
        <v>70005</v>
      </c>
      <c r="B3386" s="46" t="str">
        <f t="shared" ref="B3386:B3492" si="101">J3386&amp;"-"&amp;K3386</f>
        <v>BP.GR.00004-10082</v>
      </c>
      <c r="C3386">
        <f t="shared" si="100"/>
        <v>0</v>
      </c>
      <c r="D3386">
        <v>70005</v>
      </c>
      <c r="E3386">
        <f>_xlfn.XLOOKUP(J3386,'pu holds'!Y:Y,'pu holds'!R:R)</f>
        <v>529.25</v>
      </c>
      <c r="H3386">
        <f>_xlfn.XLOOKUP(J3386,'pu holds'!Y:Y,'pu holds'!V:V)</f>
        <v>0</v>
      </c>
      <c r="J3386" s="636" t="s">
        <v>884</v>
      </c>
      <c r="K3386">
        <v>10082</v>
      </c>
    </row>
    <row r="3387" spans="1:11">
      <c r="A3387">
        <v>70005</v>
      </c>
      <c r="B3387" s="46" t="str">
        <f t="shared" si="101"/>
        <v>BP.GR.00013-10082</v>
      </c>
      <c r="C3387">
        <f t="shared" si="100"/>
        <v>0</v>
      </c>
      <c r="D3387">
        <v>70005</v>
      </c>
      <c r="E3387">
        <f>_xlfn.XLOOKUP(J3387,'pu holds'!Y:Y,'pu holds'!R:R)</f>
        <v>424.25</v>
      </c>
      <c r="H3387">
        <f>_xlfn.XLOOKUP(J3387,'pu holds'!Y:Y,'pu holds'!V:V)</f>
        <v>0</v>
      </c>
      <c r="J3387" s="636" t="s">
        <v>886</v>
      </c>
      <c r="K3387">
        <v>10082</v>
      </c>
    </row>
    <row r="3388" spans="1:11">
      <c r="A3388">
        <v>70005</v>
      </c>
      <c r="B3388" s="46" t="str">
        <f t="shared" si="101"/>
        <v>BP.GR.00010-10082</v>
      </c>
      <c r="C3388">
        <f t="shared" si="100"/>
        <v>0</v>
      </c>
      <c r="D3388">
        <v>70005</v>
      </c>
      <c r="E3388">
        <f>_xlfn.XLOOKUP(J3388,'pu holds'!Y:Y,'pu holds'!R:R)</f>
        <v>208</v>
      </c>
      <c r="H3388">
        <f>_xlfn.XLOOKUP(J3388,'pu holds'!Y:Y,'pu holds'!V:V)</f>
        <v>0</v>
      </c>
      <c r="J3388" s="636" t="s">
        <v>888</v>
      </c>
      <c r="K3388">
        <v>10082</v>
      </c>
    </row>
    <row r="3389" spans="1:11">
      <c r="A3389">
        <v>70005</v>
      </c>
      <c r="B3389" s="46" t="str">
        <f t="shared" si="101"/>
        <v>BP.GR.00015-10082</v>
      </c>
      <c r="C3389">
        <f t="shared" si="100"/>
        <v>0</v>
      </c>
      <c r="D3389">
        <v>70005</v>
      </c>
      <c r="E3389">
        <f>_xlfn.XLOOKUP(J3389,'pu holds'!Y:Y,'pu holds'!R:R)</f>
        <v>272</v>
      </c>
      <c r="H3389">
        <f>_xlfn.XLOOKUP(J3389,'pu holds'!Y:Y,'pu holds'!V:V)</f>
        <v>0</v>
      </c>
      <c r="J3389" s="636" t="s">
        <v>890</v>
      </c>
      <c r="K3389">
        <v>10082</v>
      </c>
    </row>
    <row r="3390" spans="1:11">
      <c r="A3390">
        <v>70005</v>
      </c>
      <c r="B3390" s="46" t="str">
        <f t="shared" si="101"/>
        <v>BP.GR.00005-10082</v>
      </c>
      <c r="C3390">
        <f t="shared" si="100"/>
        <v>0</v>
      </c>
      <c r="D3390">
        <v>70005</v>
      </c>
      <c r="E3390">
        <f>_xlfn.XLOOKUP(J3390,'pu holds'!Y:Y,'pu holds'!R:R)</f>
        <v>250</v>
      </c>
      <c r="H3390">
        <f>_xlfn.XLOOKUP(J3390,'pu holds'!Y:Y,'pu holds'!V:V)</f>
        <v>0</v>
      </c>
      <c r="J3390" s="636" t="s">
        <v>892</v>
      </c>
      <c r="K3390">
        <v>10082</v>
      </c>
    </row>
    <row r="3391" spans="1:11">
      <c r="A3391">
        <v>70005</v>
      </c>
      <c r="B3391" s="46" t="str">
        <f t="shared" si="101"/>
        <v>BP.GR.00011-10082</v>
      </c>
      <c r="C3391">
        <f t="shared" si="100"/>
        <v>0</v>
      </c>
      <c r="D3391">
        <v>70005</v>
      </c>
      <c r="E3391">
        <f>_xlfn.XLOOKUP(J3391,'pu holds'!Y:Y,'pu holds'!R:R)</f>
        <v>162.75</v>
      </c>
      <c r="H3391">
        <f>_xlfn.XLOOKUP(J3391,'pu holds'!Y:Y,'pu holds'!V:V)</f>
        <v>0</v>
      </c>
      <c r="J3391" s="636" t="s">
        <v>894</v>
      </c>
      <c r="K3391">
        <v>10082</v>
      </c>
    </row>
    <row r="3392" spans="1:11">
      <c r="A3392">
        <v>70005</v>
      </c>
      <c r="B3392" s="46" t="str">
        <f t="shared" si="101"/>
        <v>BP.GR.00009-10082</v>
      </c>
      <c r="C3392">
        <f t="shared" si="100"/>
        <v>0</v>
      </c>
      <c r="D3392">
        <v>70005</v>
      </c>
      <c r="E3392">
        <f>_xlfn.XLOOKUP(J3392,'pu holds'!Y:Y,'pu holds'!R:R)</f>
        <v>116.75</v>
      </c>
      <c r="H3392">
        <f>_xlfn.XLOOKUP(J3392,'pu holds'!Y:Y,'pu holds'!V:V)</f>
        <v>0</v>
      </c>
      <c r="J3392" s="636" t="s">
        <v>896</v>
      </c>
      <c r="K3392">
        <v>10082</v>
      </c>
    </row>
    <row r="3393" spans="1:11">
      <c r="A3393">
        <v>70005</v>
      </c>
      <c r="B3393" s="46" t="str">
        <f t="shared" si="101"/>
        <v>BP.GR.00016-10082</v>
      </c>
      <c r="C3393">
        <f t="shared" si="100"/>
        <v>0</v>
      </c>
      <c r="D3393">
        <v>70005</v>
      </c>
      <c r="E3393">
        <f>_xlfn.XLOOKUP(J3393,'pu holds'!Y:Y,'pu holds'!R:R)</f>
        <v>130.25</v>
      </c>
      <c r="H3393">
        <f>_xlfn.XLOOKUP(J3393,'pu holds'!Y:Y,'pu holds'!V:V)</f>
        <v>0</v>
      </c>
      <c r="J3393" s="636" t="s">
        <v>898</v>
      </c>
      <c r="K3393">
        <v>10082</v>
      </c>
    </row>
    <row r="3394" spans="1:11">
      <c r="A3394">
        <v>70005</v>
      </c>
      <c r="B3394" s="46" t="str">
        <f t="shared" si="101"/>
        <v>BP.GR.00012-10082</v>
      </c>
      <c r="C3394">
        <f t="shared" ref="C3394:C3457" si="102">SUM(G3394:H3394)</f>
        <v>0</v>
      </c>
      <c r="D3394">
        <v>70005</v>
      </c>
      <c r="E3394">
        <f>_xlfn.XLOOKUP(J3394,'pu holds'!Y:Y,'pu holds'!R:R)</f>
        <v>153.5</v>
      </c>
      <c r="H3394">
        <f>_xlfn.XLOOKUP(J3394,'pu holds'!Y:Y,'pu holds'!V:V)</f>
        <v>0</v>
      </c>
      <c r="J3394" s="636" t="s">
        <v>900</v>
      </c>
      <c r="K3394">
        <v>10082</v>
      </c>
    </row>
    <row r="3395" spans="1:11">
      <c r="A3395">
        <v>70005</v>
      </c>
      <c r="B3395" s="46" t="str">
        <f t="shared" si="101"/>
        <v>BP.GR.00019-10082</v>
      </c>
      <c r="C3395">
        <f t="shared" si="102"/>
        <v>0</v>
      </c>
      <c r="D3395">
        <v>70005</v>
      </c>
      <c r="E3395">
        <f>_xlfn.XLOOKUP(J3395,'pu holds'!Y:Y,'pu holds'!R:R)</f>
        <v>209</v>
      </c>
      <c r="H3395">
        <f>_xlfn.XLOOKUP(J3395,'pu holds'!Y:Y,'pu holds'!V:V)</f>
        <v>0</v>
      </c>
      <c r="J3395" s="636" t="s">
        <v>902</v>
      </c>
      <c r="K3395">
        <v>10082</v>
      </c>
    </row>
    <row r="3396" spans="1:11">
      <c r="A3396">
        <v>70005</v>
      </c>
      <c r="B3396" s="46" t="str">
        <f t="shared" si="101"/>
        <v>BP.GR.00006-10082</v>
      </c>
      <c r="C3396">
        <f t="shared" si="102"/>
        <v>0</v>
      </c>
      <c r="D3396">
        <v>70005</v>
      </c>
      <c r="E3396">
        <f>_xlfn.XLOOKUP(J3396,'pu holds'!Y:Y,'pu holds'!R:R)</f>
        <v>167</v>
      </c>
      <c r="H3396">
        <f>_xlfn.XLOOKUP(J3396,'pu holds'!Y:Y,'pu holds'!V:V)</f>
        <v>0</v>
      </c>
      <c r="J3396" s="636" t="s">
        <v>904</v>
      </c>
      <c r="K3396">
        <v>10082</v>
      </c>
    </row>
    <row r="3397" spans="1:11">
      <c r="A3397">
        <v>70005</v>
      </c>
      <c r="B3397" s="46" t="str">
        <f t="shared" si="101"/>
        <v>BP.GR.00007-10082</v>
      </c>
      <c r="C3397">
        <f t="shared" si="102"/>
        <v>0</v>
      </c>
      <c r="D3397">
        <v>70005</v>
      </c>
      <c r="E3397">
        <f>_xlfn.XLOOKUP(J3397,'pu holds'!Y:Y,'pu holds'!R:R)</f>
        <v>188</v>
      </c>
      <c r="H3397">
        <f>_xlfn.XLOOKUP(J3397,'pu holds'!Y:Y,'pu holds'!V:V)</f>
        <v>0</v>
      </c>
      <c r="J3397" s="636" t="s">
        <v>906</v>
      </c>
      <c r="K3397">
        <v>10082</v>
      </c>
    </row>
    <row r="3398" spans="1:11">
      <c r="A3398">
        <v>70005</v>
      </c>
      <c r="B3398" s="46" t="str">
        <f t="shared" si="101"/>
        <v>BP.GR.00008-10082</v>
      </c>
      <c r="C3398">
        <f t="shared" si="102"/>
        <v>0</v>
      </c>
      <c r="D3398">
        <v>70005</v>
      </c>
      <c r="E3398">
        <f>_xlfn.XLOOKUP(J3398,'pu holds'!Y:Y,'pu holds'!R:R)</f>
        <v>177.5</v>
      </c>
      <c r="H3398">
        <f>_xlfn.XLOOKUP(J3398,'pu holds'!Y:Y,'pu holds'!V:V)</f>
        <v>0</v>
      </c>
      <c r="J3398" s="636" t="s">
        <v>908</v>
      </c>
      <c r="K3398">
        <v>10082</v>
      </c>
    </row>
    <row r="3399" spans="1:11">
      <c r="A3399">
        <v>70005</v>
      </c>
      <c r="B3399" s="46" t="str">
        <f t="shared" si="101"/>
        <v>BP.GR.00036-10082</v>
      </c>
      <c r="C3399">
        <f t="shared" si="102"/>
        <v>0</v>
      </c>
      <c r="D3399">
        <v>70005</v>
      </c>
      <c r="E3399">
        <f>_xlfn.XLOOKUP(J3399,'pu holds'!Y:Y,'pu holds'!D:D)</f>
        <v>332</v>
      </c>
      <c r="H3399">
        <f>_xlfn.XLOOKUP(J3399,'pu holds'!Y:Y,'pu holds'!V:V)</f>
        <v>0</v>
      </c>
      <c r="J3399" s="636" t="s">
        <v>811</v>
      </c>
      <c r="K3399">
        <v>10082</v>
      </c>
    </row>
    <row r="3400" spans="1:11">
      <c r="A3400">
        <v>70005</v>
      </c>
      <c r="B3400" s="46" t="str">
        <f t="shared" si="101"/>
        <v>BP.GR.00037-10082</v>
      </c>
      <c r="C3400">
        <f t="shared" si="102"/>
        <v>0</v>
      </c>
      <c r="D3400">
        <v>70005</v>
      </c>
      <c r="E3400">
        <f>_xlfn.XLOOKUP(J3400,'pu holds'!Y:Y,'pu holds'!D:D)</f>
        <v>140</v>
      </c>
      <c r="H3400">
        <f>_xlfn.XLOOKUP(J3400,'pu holds'!Y:Y,'pu holds'!V:V)</f>
        <v>0</v>
      </c>
      <c r="J3400" s="636" t="s">
        <v>845</v>
      </c>
      <c r="K3400">
        <v>10082</v>
      </c>
    </row>
    <row r="3401" spans="1:11">
      <c r="A3401">
        <v>70005</v>
      </c>
      <c r="B3401" s="46" t="str">
        <f t="shared" si="101"/>
        <v>BP.GR.00038-10082</v>
      </c>
      <c r="C3401">
        <f t="shared" si="102"/>
        <v>0</v>
      </c>
      <c r="D3401">
        <v>70005</v>
      </c>
      <c r="E3401">
        <f>_xlfn.XLOOKUP(J3401,'pu holds'!Y:Y,'pu holds'!D:D)</f>
        <v>165</v>
      </c>
      <c r="H3401">
        <f>_xlfn.XLOOKUP(J3401,'pu holds'!Y:Y,'pu holds'!V:V)</f>
        <v>0</v>
      </c>
      <c r="J3401" s="636" t="s">
        <v>847</v>
      </c>
      <c r="K3401">
        <v>10082</v>
      </c>
    </row>
    <row r="3402" spans="1:11">
      <c r="A3402">
        <v>70005</v>
      </c>
      <c r="B3402" s="46" t="str">
        <f t="shared" si="101"/>
        <v>BP.GR.00039-10082</v>
      </c>
      <c r="C3402">
        <f t="shared" si="102"/>
        <v>0</v>
      </c>
      <c r="D3402">
        <v>70005</v>
      </c>
      <c r="E3402">
        <f>_xlfn.XLOOKUP(J3402,'pu holds'!Y:Y,'pu holds'!D:D)</f>
        <v>157</v>
      </c>
      <c r="H3402">
        <f>_xlfn.XLOOKUP(J3402,'pu holds'!Y:Y,'pu holds'!V:V)</f>
        <v>0</v>
      </c>
      <c r="J3402" s="636" t="s">
        <v>849</v>
      </c>
      <c r="K3402">
        <v>10082</v>
      </c>
    </row>
    <row r="3403" spans="1:11">
      <c r="A3403">
        <v>70005</v>
      </c>
      <c r="B3403" s="46" t="str">
        <f t="shared" si="101"/>
        <v>BP.GR.00040-10082</v>
      </c>
      <c r="C3403">
        <f t="shared" si="102"/>
        <v>0</v>
      </c>
      <c r="D3403">
        <v>70005</v>
      </c>
      <c r="E3403">
        <f>_xlfn.XLOOKUP(J3403,'pu holds'!Y:Y,'pu holds'!D:D)</f>
        <v>148</v>
      </c>
      <c r="H3403">
        <f>_xlfn.XLOOKUP(J3403,'pu holds'!Y:Y,'pu holds'!V:V)</f>
        <v>0</v>
      </c>
      <c r="J3403" s="636" t="s">
        <v>861</v>
      </c>
      <c r="K3403">
        <v>10082</v>
      </c>
    </row>
    <row r="3404" spans="1:11">
      <c r="A3404">
        <v>70005</v>
      </c>
      <c r="B3404" s="46" t="str">
        <f t="shared" si="101"/>
        <v>BP.GR.00041-10082</v>
      </c>
      <c r="C3404">
        <f t="shared" si="102"/>
        <v>0</v>
      </c>
      <c r="D3404">
        <v>70005</v>
      </c>
      <c r="E3404">
        <f>_xlfn.XLOOKUP(J3404,'pu holds'!Y:Y,'pu holds'!D:D)</f>
        <v>155</v>
      </c>
      <c r="H3404">
        <f>_xlfn.XLOOKUP(J3404,'pu holds'!Y:Y,'pu holds'!V:V)</f>
        <v>0</v>
      </c>
      <c r="J3404" s="636" t="s">
        <v>859</v>
      </c>
      <c r="K3404">
        <v>10082</v>
      </c>
    </row>
    <row r="3405" spans="1:11">
      <c r="A3405">
        <v>70005</v>
      </c>
      <c r="B3405" s="46" t="str">
        <f t="shared" si="101"/>
        <v>BP.GR.00042-10082</v>
      </c>
      <c r="C3405">
        <f t="shared" si="102"/>
        <v>0</v>
      </c>
      <c r="D3405">
        <v>70005</v>
      </c>
      <c r="E3405">
        <f>_xlfn.XLOOKUP(J3405,'pu holds'!Y:Y,'pu holds'!D:D)</f>
        <v>146</v>
      </c>
      <c r="H3405">
        <f>_xlfn.XLOOKUP(J3405,'pu holds'!Y:Y,'pu holds'!V:V)</f>
        <v>0</v>
      </c>
      <c r="J3405" s="636" t="s">
        <v>863</v>
      </c>
      <c r="K3405">
        <v>10082</v>
      </c>
    </row>
    <row r="3406" spans="1:11">
      <c r="A3406">
        <v>70005</v>
      </c>
      <c r="B3406" s="46" t="str">
        <f t="shared" si="101"/>
        <v>BP.GR.00043-10082</v>
      </c>
      <c r="C3406">
        <f t="shared" si="102"/>
        <v>0</v>
      </c>
      <c r="D3406">
        <v>70005</v>
      </c>
      <c r="E3406">
        <f>_xlfn.XLOOKUP(J3406,'pu holds'!Y:Y,'pu holds'!D:D)</f>
        <v>159</v>
      </c>
      <c r="H3406">
        <f>_xlfn.XLOOKUP(J3406,'pu holds'!Y:Y,'pu holds'!V:V)</f>
        <v>0</v>
      </c>
      <c r="J3406" s="636" t="s">
        <v>837</v>
      </c>
      <c r="K3406">
        <v>10082</v>
      </c>
    </row>
    <row r="3407" spans="1:11">
      <c r="A3407">
        <v>70005</v>
      </c>
      <c r="B3407" s="46" t="str">
        <f t="shared" si="101"/>
        <v>BP.GR.00044-10082</v>
      </c>
      <c r="C3407">
        <f t="shared" si="102"/>
        <v>0</v>
      </c>
      <c r="D3407">
        <v>70005</v>
      </c>
      <c r="E3407">
        <f>_xlfn.XLOOKUP(J3407,'pu holds'!Y:Y,'pu holds'!D:D)</f>
        <v>221</v>
      </c>
      <c r="H3407">
        <f>_xlfn.XLOOKUP(J3407,'pu holds'!Y:Y,'pu holds'!V:V)</f>
        <v>0</v>
      </c>
      <c r="J3407" s="636" t="s">
        <v>751</v>
      </c>
      <c r="K3407">
        <v>10082</v>
      </c>
    </row>
    <row r="3408" spans="1:11">
      <c r="A3408">
        <v>70005</v>
      </c>
      <c r="B3408" s="46" t="str">
        <f t="shared" si="101"/>
        <v>BP.GR.00045-10082</v>
      </c>
      <c r="C3408">
        <f t="shared" si="102"/>
        <v>0</v>
      </c>
      <c r="D3408">
        <v>70005</v>
      </c>
      <c r="E3408">
        <f>_xlfn.XLOOKUP(J3408,'pu holds'!Y:Y,'pu holds'!D:D)</f>
        <v>168</v>
      </c>
      <c r="H3408">
        <f>_xlfn.XLOOKUP(J3408,'pu holds'!Y:Y,'pu holds'!V:V)</f>
        <v>0</v>
      </c>
      <c r="J3408" s="636" t="s">
        <v>753</v>
      </c>
      <c r="K3408">
        <v>10082</v>
      </c>
    </row>
    <row r="3409" spans="1:11">
      <c r="A3409">
        <v>70005</v>
      </c>
      <c r="B3409" s="46" t="str">
        <f t="shared" si="101"/>
        <v>BP.GR.00046-10082</v>
      </c>
      <c r="C3409">
        <f t="shared" si="102"/>
        <v>0</v>
      </c>
      <c r="D3409">
        <v>70005</v>
      </c>
      <c r="E3409">
        <f>_xlfn.XLOOKUP(J3409,'pu holds'!Y:Y,'pu holds'!D:D)</f>
        <v>312</v>
      </c>
      <c r="H3409">
        <f>_xlfn.XLOOKUP(J3409,'pu holds'!Y:Y,'pu holds'!V:V)</f>
        <v>0</v>
      </c>
      <c r="J3409" s="636" t="s">
        <v>755</v>
      </c>
      <c r="K3409">
        <v>10082</v>
      </c>
    </row>
    <row r="3410" spans="1:11">
      <c r="A3410">
        <v>70005</v>
      </c>
      <c r="B3410" s="46" t="str">
        <f t="shared" si="101"/>
        <v>BP.GR.00047-10082</v>
      </c>
      <c r="C3410">
        <f t="shared" si="102"/>
        <v>0</v>
      </c>
      <c r="D3410">
        <v>70005</v>
      </c>
      <c r="E3410">
        <f>_xlfn.XLOOKUP(J3410,'pu holds'!Y:Y,'pu holds'!D:D)</f>
        <v>202</v>
      </c>
      <c r="H3410">
        <f>_xlfn.XLOOKUP(J3410,'pu holds'!Y:Y,'pu holds'!V:V)</f>
        <v>0</v>
      </c>
      <c r="J3410" s="636" t="s">
        <v>757</v>
      </c>
      <c r="K3410">
        <v>10082</v>
      </c>
    </row>
    <row r="3411" spans="1:11">
      <c r="A3411">
        <v>70005</v>
      </c>
      <c r="B3411" s="46" t="str">
        <f t="shared" si="101"/>
        <v>BP.GR.00048-10082</v>
      </c>
      <c r="C3411">
        <f t="shared" si="102"/>
        <v>0</v>
      </c>
      <c r="D3411">
        <v>70005</v>
      </c>
      <c r="E3411">
        <f>_xlfn.XLOOKUP(J3411,'pu holds'!Y:Y,'pu holds'!D:D)</f>
        <v>457</v>
      </c>
      <c r="H3411">
        <f>_xlfn.XLOOKUP(J3411,'pu holds'!Y:Y,'pu holds'!V:V)</f>
        <v>0</v>
      </c>
      <c r="J3411" s="636" t="s">
        <v>759</v>
      </c>
      <c r="K3411">
        <v>10082</v>
      </c>
    </row>
    <row r="3412" spans="1:11">
      <c r="A3412">
        <v>70005</v>
      </c>
      <c r="B3412" s="46" t="str">
        <f t="shared" si="101"/>
        <v>BP.GR.00049-10082</v>
      </c>
      <c r="C3412">
        <f t="shared" si="102"/>
        <v>0</v>
      </c>
      <c r="D3412">
        <v>70005</v>
      </c>
      <c r="E3412">
        <f>_xlfn.XLOOKUP(J3412,'pu holds'!Y:Y,'pu holds'!D:D)</f>
        <v>175</v>
      </c>
      <c r="H3412">
        <f>_xlfn.XLOOKUP(J3412,'pu holds'!Y:Y,'pu holds'!V:V)</f>
        <v>0</v>
      </c>
      <c r="J3412" s="636" t="s">
        <v>761</v>
      </c>
      <c r="K3412">
        <v>10082</v>
      </c>
    </row>
    <row r="3413" spans="1:11">
      <c r="A3413">
        <v>70005</v>
      </c>
      <c r="B3413" s="46" t="str">
        <f t="shared" si="101"/>
        <v>BP.GR.00050-10082</v>
      </c>
      <c r="C3413">
        <f t="shared" si="102"/>
        <v>0</v>
      </c>
      <c r="D3413">
        <v>70005</v>
      </c>
      <c r="E3413">
        <f>_xlfn.XLOOKUP(J3413,'pu holds'!Y:Y,'pu holds'!D:D)</f>
        <v>159</v>
      </c>
      <c r="H3413">
        <f>_xlfn.XLOOKUP(J3413,'pu holds'!Y:Y,'pu holds'!V:V)</f>
        <v>0</v>
      </c>
      <c r="J3413" s="636" t="s">
        <v>763</v>
      </c>
      <c r="K3413">
        <v>10082</v>
      </c>
    </row>
    <row r="3414" spans="1:11">
      <c r="A3414">
        <v>70005</v>
      </c>
      <c r="B3414" s="46" t="str">
        <f t="shared" si="101"/>
        <v>BP.GR.00051-10082</v>
      </c>
      <c r="C3414">
        <f t="shared" si="102"/>
        <v>0</v>
      </c>
      <c r="D3414">
        <v>70005</v>
      </c>
      <c r="E3414">
        <f>_xlfn.XLOOKUP(J3414,'pu holds'!Y:Y,'pu holds'!D:D)</f>
        <v>408</v>
      </c>
      <c r="H3414">
        <f>_xlfn.XLOOKUP(J3414,'pu holds'!Y:Y,'pu holds'!V:V)</f>
        <v>0</v>
      </c>
      <c r="J3414" s="636" t="s">
        <v>765</v>
      </c>
      <c r="K3414">
        <v>10082</v>
      </c>
    </row>
    <row r="3415" spans="1:11">
      <c r="A3415">
        <v>70005</v>
      </c>
      <c r="B3415" s="46" t="str">
        <f t="shared" si="101"/>
        <v>BP.GR.00052-10082</v>
      </c>
      <c r="C3415">
        <f t="shared" si="102"/>
        <v>0</v>
      </c>
      <c r="D3415">
        <v>70005</v>
      </c>
      <c r="E3415">
        <f>_xlfn.XLOOKUP(J3415,'pu holds'!Y:Y,'pu holds'!D:D)</f>
        <v>296</v>
      </c>
      <c r="H3415">
        <f>_xlfn.XLOOKUP(J3415,'pu holds'!Y:Y,'pu holds'!V:V)</f>
        <v>0</v>
      </c>
      <c r="J3415" s="636" t="s">
        <v>767</v>
      </c>
      <c r="K3415">
        <v>10082</v>
      </c>
    </row>
    <row r="3416" spans="1:11">
      <c r="A3416">
        <v>70005</v>
      </c>
      <c r="B3416" s="46" t="str">
        <f t="shared" si="101"/>
        <v>BP.GR.00056-10082</v>
      </c>
      <c r="C3416">
        <f t="shared" si="102"/>
        <v>0</v>
      </c>
      <c r="D3416">
        <v>70005</v>
      </c>
      <c r="E3416">
        <f>_xlfn.XLOOKUP(J3416,'pu holds'!Y:Y,'pu holds'!D:D)</f>
        <v>117</v>
      </c>
      <c r="H3416">
        <f>_xlfn.XLOOKUP(J3416,'pu holds'!Y:Y,'pu holds'!V:V)</f>
        <v>0</v>
      </c>
      <c r="J3416" s="636" t="s">
        <v>769</v>
      </c>
      <c r="K3416">
        <v>10082</v>
      </c>
    </row>
    <row r="3417" spans="1:11">
      <c r="A3417">
        <v>70005</v>
      </c>
      <c r="B3417" s="46" t="str">
        <f t="shared" si="101"/>
        <v>BP.GR.00057-10082</v>
      </c>
      <c r="C3417">
        <f t="shared" si="102"/>
        <v>0</v>
      </c>
      <c r="D3417">
        <v>70005</v>
      </c>
      <c r="E3417">
        <f>_xlfn.XLOOKUP(J3417,'pu holds'!Y:Y,'pu holds'!D:D)</f>
        <v>266</v>
      </c>
      <c r="H3417">
        <f>_xlfn.XLOOKUP(J3417,'pu holds'!Y:Y,'pu holds'!V:V)</f>
        <v>0</v>
      </c>
      <c r="J3417" s="636" t="s">
        <v>775</v>
      </c>
      <c r="K3417">
        <v>10082</v>
      </c>
    </row>
    <row r="3418" spans="1:11">
      <c r="A3418">
        <v>70005</v>
      </c>
      <c r="B3418" s="46" t="str">
        <f t="shared" si="101"/>
        <v>BP.GR.00058-10082</v>
      </c>
      <c r="C3418">
        <f t="shared" si="102"/>
        <v>0</v>
      </c>
      <c r="D3418">
        <v>70005</v>
      </c>
      <c r="E3418">
        <f>_xlfn.XLOOKUP(J3418,'pu holds'!Y:Y,'pu holds'!D:D)</f>
        <v>211</v>
      </c>
      <c r="H3418">
        <f>_xlfn.XLOOKUP(J3418,'pu holds'!Y:Y,'pu holds'!V:V)</f>
        <v>0</v>
      </c>
      <c r="J3418" s="636" t="s">
        <v>777</v>
      </c>
      <c r="K3418">
        <v>10082</v>
      </c>
    </row>
    <row r="3419" spans="1:11">
      <c r="A3419">
        <v>70005</v>
      </c>
      <c r="B3419" s="46" t="str">
        <f t="shared" si="101"/>
        <v>BP.GR.00059-10082</v>
      </c>
      <c r="C3419">
        <f t="shared" si="102"/>
        <v>0</v>
      </c>
      <c r="D3419">
        <v>70005</v>
      </c>
      <c r="E3419">
        <f>_xlfn.XLOOKUP(J3419,'pu holds'!Y:Y,'pu holds'!D:D)</f>
        <v>93</v>
      </c>
      <c r="H3419">
        <f>_xlfn.XLOOKUP(J3419,'pu holds'!Y:Y,'pu holds'!V:V)</f>
        <v>0</v>
      </c>
      <c r="J3419" s="636" t="s">
        <v>779</v>
      </c>
      <c r="K3419">
        <v>10082</v>
      </c>
    </row>
    <row r="3420" spans="1:11">
      <c r="A3420">
        <v>70005</v>
      </c>
      <c r="B3420" s="46" t="str">
        <f t="shared" si="101"/>
        <v>BP.GR.00060-10082</v>
      </c>
      <c r="C3420">
        <f t="shared" si="102"/>
        <v>0</v>
      </c>
      <c r="D3420">
        <v>70005</v>
      </c>
      <c r="E3420">
        <f>_xlfn.XLOOKUP(J3420,'pu holds'!Y:Y,'pu holds'!D:D)</f>
        <v>216</v>
      </c>
      <c r="H3420">
        <f>_xlfn.XLOOKUP(J3420,'pu holds'!Y:Y,'pu holds'!V:V)</f>
        <v>0</v>
      </c>
      <c r="J3420" s="636" t="s">
        <v>781</v>
      </c>
      <c r="K3420">
        <v>10082</v>
      </c>
    </row>
    <row r="3421" spans="1:11">
      <c r="A3421">
        <v>70005</v>
      </c>
      <c r="B3421" s="46" t="str">
        <f t="shared" si="101"/>
        <v>BP.GR.00061-10082</v>
      </c>
      <c r="C3421">
        <f t="shared" si="102"/>
        <v>0</v>
      </c>
      <c r="D3421">
        <v>70005</v>
      </c>
      <c r="E3421">
        <f>_xlfn.XLOOKUP(J3421,'pu holds'!Y:Y,'pu holds'!D:D)</f>
        <v>153</v>
      </c>
      <c r="H3421">
        <f>_xlfn.XLOOKUP(J3421,'pu holds'!Y:Y,'pu holds'!V:V)</f>
        <v>0</v>
      </c>
      <c r="J3421" s="636" t="s">
        <v>783</v>
      </c>
      <c r="K3421">
        <v>10082</v>
      </c>
    </row>
    <row r="3422" spans="1:11">
      <c r="A3422">
        <v>70005</v>
      </c>
      <c r="B3422" s="46" t="str">
        <f t="shared" si="101"/>
        <v>BP.GR.00062-10082</v>
      </c>
      <c r="C3422">
        <f t="shared" si="102"/>
        <v>0</v>
      </c>
      <c r="D3422">
        <v>70005</v>
      </c>
      <c r="E3422">
        <f>_xlfn.XLOOKUP(J3422,'pu holds'!Y:Y,'pu holds'!D:D)</f>
        <v>168</v>
      </c>
      <c r="H3422">
        <f>_xlfn.XLOOKUP(J3422,'pu holds'!Y:Y,'pu holds'!V:V)</f>
        <v>0</v>
      </c>
      <c r="J3422" s="636" t="s">
        <v>785</v>
      </c>
      <c r="K3422">
        <v>10082</v>
      </c>
    </row>
    <row r="3423" spans="1:11">
      <c r="A3423">
        <v>70005</v>
      </c>
      <c r="B3423" s="46" t="str">
        <f t="shared" si="101"/>
        <v>BP.GR.00063-10082</v>
      </c>
      <c r="C3423">
        <f t="shared" si="102"/>
        <v>0</v>
      </c>
      <c r="D3423">
        <v>70005</v>
      </c>
      <c r="E3423">
        <f>_xlfn.XLOOKUP(J3423,'pu holds'!Y:Y,'pu holds'!D:D)</f>
        <v>192</v>
      </c>
      <c r="H3423">
        <f>_xlfn.XLOOKUP(J3423,'pu holds'!Y:Y,'pu holds'!V:V)</f>
        <v>0</v>
      </c>
      <c r="J3423" s="636" t="s">
        <v>787</v>
      </c>
      <c r="K3423">
        <v>10082</v>
      </c>
    </row>
    <row r="3424" spans="1:11">
      <c r="A3424">
        <v>70005</v>
      </c>
      <c r="B3424" s="46" t="str">
        <f t="shared" si="101"/>
        <v>BP.GR.00064-10082</v>
      </c>
      <c r="C3424">
        <f t="shared" si="102"/>
        <v>0</v>
      </c>
      <c r="D3424">
        <v>70005</v>
      </c>
      <c r="E3424">
        <f>_xlfn.XLOOKUP(J3424,'pu holds'!Y:Y,'pu holds'!D:D)</f>
        <v>196</v>
      </c>
      <c r="H3424">
        <f>_xlfn.XLOOKUP(J3424,'pu holds'!Y:Y,'pu holds'!V:V)</f>
        <v>0</v>
      </c>
      <c r="J3424" s="636" t="s">
        <v>789</v>
      </c>
      <c r="K3424">
        <v>10082</v>
      </c>
    </row>
    <row r="3425" spans="1:11">
      <c r="A3425">
        <v>70005</v>
      </c>
      <c r="B3425" s="46" t="str">
        <f t="shared" si="101"/>
        <v>BP.GR.00065-10082</v>
      </c>
      <c r="C3425">
        <f t="shared" si="102"/>
        <v>0</v>
      </c>
      <c r="D3425">
        <v>70005</v>
      </c>
      <c r="E3425">
        <f>_xlfn.XLOOKUP(J3425,'pu holds'!Y:Y,'pu holds'!D:D)</f>
        <v>186</v>
      </c>
      <c r="H3425">
        <f>_xlfn.XLOOKUP(J3425,'pu holds'!Y:Y,'pu holds'!V:V)</f>
        <v>0</v>
      </c>
      <c r="J3425" s="636" t="s">
        <v>791</v>
      </c>
      <c r="K3425">
        <v>10082</v>
      </c>
    </row>
    <row r="3426" spans="1:11">
      <c r="A3426">
        <v>70005</v>
      </c>
      <c r="B3426" s="46" t="str">
        <f t="shared" si="101"/>
        <v>BP.GR.00066-10082</v>
      </c>
      <c r="C3426">
        <f t="shared" si="102"/>
        <v>0</v>
      </c>
      <c r="D3426">
        <v>70005</v>
      </c>
      <c r="E3426">
        <f>_xlfn.XLOOKUP(J3426,'pu holds'!Y:Y,'pu holds'!D:D)</f>
        <v>171</v>
      </c>
      <c r="H3426">
        <f>_xlfn.XLOOKUP(J3426,'pu holds'!Y:Y,'pu holds'!V:V)</f>
        <v>0</v>
      </c>
      <c r="J3426" s="636" t="s">
        <v>793</v>
      </c>
      <c r="K3426">
        <v>10082</v>
      </c>
    </row>
    <row r="3427" spans="1:11">
      <c r="A3427">
        <v>70005</v>
      </c>
      <c r="B3427" s="46" t="str">
        <f t="shared" si="101"/>
        <v>BP.GR.00067-10082</v>
      </c>
      <c r="C3427">
        <f t="shared" si="102"/>
        <v>0</v>
      </c>
      <c r="D3427">
        <v>70005</v>
      </c>
      <c r="E3427">
        <f>_xlfn.XLOOKUP(J3427,'pu holds'!Y:Y,'pu holds'!D:D)</f>
        <v>208</v>
      </c>
      <c r="H3427">
        <f>_xlfn.XLOOKUP(J3427,'pu holds'!Y:Y,'pu holds'!V:V)</f>
        <v>0</v>
      </c>
      <c r="J3427" s="636" t="s">
        <v>795</v>
      </c>
      <c r="K3427">
        <v>10082</v>
      </c>
    </row>
    <row r="3428" spans="1:11">
      <c r="A3428">
        <v>70005</v>
      </c>
      <c r="B3428" s="46" t="str">
        <f t="shared" si="101"/>
        <v>BP.GR.00068-10082</v>
      </c>
      <c r="C3428">
        <f t="shared" si="102"/>
        <v>0</v>
      </c>
      <c r="D3428">
        <v>70005</v>
      </c>
      <c r="E3428">
        <f>_xlfn.XLOOKUP(J3428,'pu holds'!Y:Y,'pu holds'!D:D)</f>
        <v>100</v>
      </c>
      <c r="H3428">
        <f>_xlfn.XLOOKUP(J3428,'pu holds'!Y:Y,'pu holds'!V:V)</f>
        <v>0</v>
      </c>
      <c r="J3428" s="636" t="s">
        <v>833</v>
      </c>
      <c r="K3428">
        <v>10082</v>
      </c>
    </row>
    <row r="3429" spans="1:11">
      <c r="A3429">
        <v>70005</v>
      </c>
      <c r="B3429" s="46" t="str">
        <f t="shared" si="101"/>
        <v>BP.GR.00069-10082</v>
      </c>
      <c r="C3429">
        <f t="shared" si="102"/>
        <v>0</v>
      </c>
      <c r="D3429">
        <v>70005</v>
      </c>
      <c r="E3429">
        <f>_xlfn.XLOOKUP(J3429,'pu holds'!Y:Y,'pu holds'!D:D)</f>
        <v>112</v>
      </c>
      <c r="H3429">
        <f>_xlfn.XLOOKUP(J3429,'pu holds'!Y:Y,'pu holds'!V:V)</f>
        <v>0</v>
      </c>
      <c r="J3429" s="636" t="s">
        <v>831</v>
      </c>
      <c r="K3429">
        <v>10082</v>
      </c>
    </row>
    <row r="3430" spans="1:11">
      <c r="A3430">
        <v>70005</v>
      </c>
      <c r="B3430" s="46" t="str">
        <f t="shared" si="101"/>
        <v>BP.GR.00070-10082</v>
      </c>
      <c r="C3430">
        <f t="shared" si="102"/>
        <v>0</v>
      </c>
      <c r="D3430">
        <v>70005</v>
      </c>
      <c r="E3430">
        <f>_xlfn.XLOOKUP(J3430,'pu holds'!Y:Y,'pu holds'!D:D)</f>
        <v>185</v>
      </c>
      <c r="H3430">
        <f>_xlfn.XLOOKUP(J3430,'pu holds'!Y:Y,'pu holds'!V:V)</f>
        <v>0</v>
      </c>
      <c r="J3430" s="636" t="s">
        <v>829</v>
      </c>
      <c r="K3430">
        <v>10082</v>
      </c>
    </row>
    <row r="3431" spans="1:11">
      <c r="A3431">
        <v>70005</v>
      </c>
      <c r="B3431" s="46" t="str">
        <f t="shared" si="101"/>
        <v>BP.GR.00071-10082</v>
      </c>
      <c r="C3431">
        <f t="shared" si="102"/>
        <v>0</v>
      </c>
      <c r="D3431">
        <v>70005</v>
      </c>
      <c r="E3431">
        <f>_xlfn.XLOOKUP(J3431,'pu holds'!Y:Y,'pu holds'!D:D)</f>
        <v>130</v>
      </c>
      <c r="H3431">
        <f>_xlfn.XLOOKUP(J3431,'pu holds'!Y:Y,'pu holds'!V:V)</f>
        <v>0</v>
      </c>
      <c r="J3431" s="636" t="s">
        <v>827</v>
      </c>
      <c r="K3431">
        <v>10082</v>
      </c>
    </row>
    <row r="3432" spans="1:11">
      <c r="A3432">
        <v>70005</v>
      </c>
      <c r="B3432" s="46" t="str">
        <f t="shared" si="101"/>
        <v>BP.GR.00072-10082</v>
      </c>
      <c r="C3432">
        <f t="shared" si="102"/>
        <v>0</v>
      </c>
      <c r="D3432">
        <v>70005</v>
      </c>
      <c r="E3432">
        <f>_xlfn.XLOOKUP(J3432,'pu holds'!Y:Y,'pu holds'!D:D)</f>
        <v>141</v>
      </c>
      <c r="H3432">
        <f>_xlfn.XLOOKUP(J3432,'pu holds'!Y:Y,'pu holds'!V:V)</f>
        <v>0</v>
      </c>
      <c r="J3432" s="636" t="s">
        <v>825</v>
      </c>
      <c r="K3432">
        <v>10082</v>
      </c>
    </row>
    <row r="3433" spans="1:11">
      <c r="A3433">
        <v>70005</v>
      </c>
      <c r="B3433" s="46" t="str">
        <f t="shared" si="101"/>
        <v>BP.GR.00073-10082</v>
      </c>
      <c r="C3433">
        <f t="shared" si="102"/>
        <v>0</v>
      </c>
      <c r="D3433">
        <v>70005</v>
      </c>
      <c r="E3433">
        <f>_xlfn.XLOOKUP(J3433,'pu holds'!Y:Y,'pu holds'!D:D)</f>
        <v>297</v>
      </c>
      <c r="H3433">
        <f>_xlfn.XLOOKUP(J3433,'pu holds'!Y:Y,'pu holds'!V:V)</f>
        <v>0</v>
      </c>
      <c r="J3433" s="636" t="s">
        <v>771</v>
      </c>
      <c r="K3433">
        <v>10082</v>
      </c>
    </row>
    <row r="3434" spans="1:11">
      <c r="A3434">
        <v>70005</v>
      </c>
      <c r="B3434" s="46" t="str">
        <f t="shared" si="101"/>
        <v>BP.GR.00074-10082</v>
      </c>
      <c r="C3434">
        <f t="shared" si="102"/>
        <v>0</v>
      </c>
      <c r="D3434">
        <v>70005</v>
      </c>
      <c r="E3434">
        <f>_xlfn.XLOOKUP(J3434,'pu holds'!Y:Y,'pu holds'!D:D)</f>
        <v>295</v>
      </c>
      <c r="H3434">
        <f>_xlfn.XLOOKUP(J3434,'pu holds'!Y:Y,'pu holds'!V:V)</f>
        <v>0</v>
      </c>
      <c r="J3434" s="636" t="s">
        <v>773</v>
      </c>
      <c r="K3434">
        <v>10082</v>
      </c>
    </row>
    <row r="3435" spans="1:11">
      <c r="A3435">
        <v>70005</v>
      </c>
      <c r="B3435" s="46" t="str">
        <f t="shared" si="101"/>
        <v>BP.GR.00075-10082</v>
      </c>
      <c r="C3435">
        <f t="shared" si="102"/>
        <v>0</v>
      </c>
      <c r="D3435">
        <v>70005</v>
      </c>
      <c r="E3435">
        <f>_xlfn.XLOOKUP(J3435,'pu holds'!Y:Y,'pu holds'!D:D)</f>
        <v>181</v>
      </c>
      <c r="H3435">
        <f>_xlfn.XLOOKUP(J3435,'pu holds'!Y:Y,'pu holds'!V:V)</f>
        <v>0</v>
      </c>
      <c r="J3435" s="636" t="s">
        <v>799</v>
      </c>
      <c r="K3435">
        <v>10082</v>
      </c>
    </row>
    <row r="3436" spans="1:11">
      <c r="A3436">
        <v>70005</v>
      </c>
      <c r="B3436" s="46" t="str">
        <f t="shared" si="101"/>
        <v>BP.GR.00076-10082</v>
      </c>
      <c r="C3436">
        <f t="shared" si="102"/>
        <v>0</v>
      </c>
      <c r="D3436">
        <v>70005</v>
      </c>
      <c r="E3436">
        <f>_xlfn.XLOOKUP(J3436,'pu holds'!Y:Y,'pu holds'!D:D)</f>
        <v>181</v>
      </c>
      <c r="H3436">
        <f>_xlfn.XLOOKUP(J3436,'pu holds'!Y:Y,'pu holds'!V:V)</f>
        <v>0</v>
      </c>
      <c r="J3436" s="636" t="s">
        <v>801</v>
      </c>
      <c r="K3436">
        <v>10082</v>
      </c>
    </row>
    <row r="3437" spans="1:11">
      <c r="A3437">
        <v>70005</v>
      </c>
      <c r="B3437" s="46" t="str">
        <f t="shared" si="101"/>
        <v>BP.GR.00077-10082</v>
      </c>
      <c r="C3437">
        <f t="shared" si="102"/>
        <v>0</v>
      </c>
      <c r="D3437">
        <v>70005</v>
      </c>
      <c r="E3437">
        <f>_xlfn.XLOOKUP(J3437,'pu holds'!Y:Y,'pu holds'!D:D)</f>
        <v>205</v>
      </c>
      <c r="H3437">
        <f>_xlfn.XLOOKUP(J3437,'pu holds'!Y:Y,'pu holds'!V:V)</f>
        <v>0</v>
      </c>
      <c r="J3437" s="636" t="s">
        <v>797</v>
      </c>
      <c r="K3437">
        <v>10082</v>
      </c>
    </row>
    <row r="3438" spans="1:11">
      <c r="A3438">
        <v>70005</v>
      </c>
      <c r="B3438" s="46" t="str">
        <f t="shared" si="101"/>
        <v>BP.GR.00078-10082</v>
      </c>
      <c r="C3438">
        <f t="shared" si="102"/>
        <v>0</v>
      </c>
      <c r="D3438">
        <v>70005</v>
      </c>
      <c r="E3438">
        <f>_xlfn.XLOOKUP(J3438,'pu holds'!Y:Y,'pu holds'!D:D)</f>
        <v>199</v>
      </c>
      <c r="H3438">
        <f>_xlfn.XLOOKUP(J3438,'pu holds'!Y:Y,'pu holds'!V:V)</f>
        <v>0</v>
      </c>
      <c r="J3438" s="636" t="s">
        <v>803</v>
      </c>
      <c r="K3438">
        <v>10082</v>
      </c>
    </row>
    <row r="3439" spans="1:11">
      <c r="A3439">
        <v>70005</v>
      </c>
      <c r="B3439" s="46" t="str">
        <f t="shared" si="101"/>
        <v>BP.GR.00079-10082</v>
      </c>
      <c r="C3439">
        <f t="shared" si="102"/>
        <v>0</v>
      </c>
      <c r="D3439">
        <v>70005</v>
      </c>
      <c r="E3439">
        <f>_xlfn.XLOOKUP(J3439,'pu holds'!Y:Y,'pu holds'!D:D)</f>
        <v>130</v>
      </c>
      <c r="H3439">
        <f>_xlfn.XLOOKUP(J3439,'pu holds'!Y:Y,'pu holds'!V:V)</f>
        <v>0</v>
      </c>
      <c r="J3439" s="636" t="s">
        <v>821</v>
      </c>
      <c r="K3439">
        <v>10082</v>
      </c>
    </row>
    <row r="3440" spans="1:11">
      <c r="A3440">
        <v>70005</v>
      </c>
      <c r="B3440" s="46" t="str">
        <f t="shared" si="101"/>
        <v>BP.GR.00080-10082</v>
      </c>
      <c r="C3440">
        <f t="shared" si="102"/>
        <v>0</v>
      </c>
      <c r="D3440">
        <v>70005</v>
      </c>
      <c r="E3440">
        <f>_xlfn.XLOOKUP(J3440,'pu holds'!Y:Y,'pu holds'!D:D)</f>
        <v>185</v>
      </c>
      <c r="H3440">
        <f>_xlfn.XLOOKUP(J3440,'pu holds'!Y:Y,'pu holds'!V:V)</f>
        <v>0</v>
      </c>
      <c r="J3440" s="636" t="s">
        <v>823</v>
      </c>
      <c r="K3440">
        <v>10082</v>
      </c>
    </row>
    <row r="3441" spans="1:11">
      <c r="A3441">
        <v>70005</v>
      </c>
      <c r="B3441" s="46" t="str">
        <f t="shared" si="101"/>
        <v>BP.GR.00081-10082</v>
      </c>
      <c r="C3441">
        <f t="shared" si="102"/>
        <v>0</v>
      </c>
      <c r="D3441">
        <v>70005</v>
      </c>
      <c r="E3441">
        <f>_xlfn.XLOOKUP(J3441,'pu holds'!Y:Y,'pu holds'!D:D)</f>
        <v>141</v>
      </c>
      <c r="H3441">
        <f>_xlfn.XLOOKUP(J3441,'pu holds'!Y:Y,'pu holds'!V:V)</f>
        <v>0</v>
      </c>
      <c r="J3441" s="636" t="s">
        <v>819</v>
      </c>
      <c r="K3441">
        <v>10082</v>
      </c>
    </row>
    <row r="3442" spans="1:11">
      <c r="A3442">
        <v>70001</v>
      </c>
      <c r="B3442" s="46" t="str">
        <f t="shared" si="101"/>
        <v>BP.GRDC004-yellow</v>
      </c>
      <c r="C3442">
        <f t="shared" si="102"/>
        <v>0</v>
      </c>
      <c r="D3442">
        <v>70001</v>
      </c>
      <c r="E3442">
        <f>_xlfn.XLOOKUP(J3442,'pe holds '!Y:Y,'pe holds '!D:D)</f>
        <v>71</v>
      </c>
      <c r="H3442">
        <f>_xlfn.XLOOKUP(J3442,'pe holds '!Y:Y,'pe holds '!G:G)</f>
        <v>0</v>
      </c>
      <c r="J3442" s="636" t="s">
        <v>926</v>
      </c>
      <c r="K3442" t="s">
        <v>909</v>
      </c>
    </row>
    <row r="3443" spans="1:11">
      <c r="A3443">
        <v>70001</v>
      </c>
      <c r="B3443" s="46" t="str">
        <f t="shared" si="101"/>
        <v>BP.GRDC001-yellow</v>
      </c>
      <c r="C3443">
        <f t="shared" si="102"/>
        <v>0</v>
      </c>
      <c r="D3443">
        <v>70001</v>
      </c>
      <c r="E3443">
        <f>_xlfn.XLOOKUP(J3443,'pe holds '!Y:Y,'pe holds '!D:D)</f>
        <v>18</v>
      </c>
      <c r="H3443">
        <f>_xlfn.XLOOKUP(J3443,'pe holds '!Y:Y,'pe holds '!G:G)</f>
        <v>0</v>
      </c>
      <c r="J3443" s="636" t="s">
        <v>928</v>
      </c>
      <c r="K3443" t="s">
        <v>909</v>
      </c>
    </row>
    <row r="3444" spans="1:11">
      <c r="A3444">
        <v>70001</v>
      </c>
      <c r="B3444" s="46" t="str">
        <f t="shared" si="101"/>
        <v>BP.GRDC002-yellow</v>
      </c>
      <c r="C3444">
        <f t="shared" si="102"/>
        <v>0</v>
      </c>
      <c r="D3444">
        <v>70001</v>
      </c>
      <c r="E3444">
        <f>_xlfn.XLOOKUP(J3444,'pe holds '!Y:Y,'pe holds '!D:D)</f>
        <v>26</v>
      </c>
      <c r="H3444">
        <f>_xlfn.XLOOKUP(J3444,'pe holds '!Y:Y,'pe holds '!G:G)</f>
        <v>0</v>
      </c>
      <c r="J3444" s="636" t="s">
        <v>930</v>
      </c>
      <c r="K3444" t="s">
        <v>909</v>
      </c>
    </row>
    <row r="3445" spans="1:11">
      <c r="A3445">
        <v>70001</v>
      </c>
      <c r="B3445" s="46" t="str">
        <f t="shared" si="101"/>
        <v>BP.GRDC003-yellow</v>
      </c>
      <c r="C3445">
        <f t="shared" si="102"/>
        <v>0</v>
      </c>
      <c r="D3445">
        <v>70001</v>
      </c>
      <c r="E3445">
        <f>_xlfn.XLOOKUP(J3445,'pe holds '!Y:Y,'pe holds '!D:D)</f>
        <v>32</v>
      </c>
      <c r="H3445">
        <f>_xlfn.XLOOKUP(J3445,'pe holds '!Y:Y,'pe holds '!G:G)</f>
        <v>0</v>
      </c>
      <c r="J3445" s="636" t="s">
        <v>932</v>
      </c>
      <c r="K3445" t="s">
        <v>909</v>
      </c>
    </row>
    <row r="3446" spans="1:11">
      <c r="A3446">
        <v>70001</v>
      </c>
      <c r="B3446" s="46" t="str">
        <f t="shared" si="101"/>
        <v>BP.GRSG001-yellow</v>
      </c>
      <c r="C3446">
        <f t="shared" si="102"/>
        <v>0</v>
      </c>
      <c r="D3446">
        <v>70001</v>
      </c>
      <c r="E3446">
        <f>_xlfn.XLOOKUP(J3446,'pe holds '!Y:Y,'pe holds '!D:D)</f>
        <v>175</v>
      </c>
      <c r="H3446">
        <f>_xlfn.XLOOKUP(J3446,'pe holds '!Y:Y,'pe holds '!G:G)</f>
        <v>0</v>
      </c>
      <c r="J3446" s="636" t="s">
        <v>935</v>
      </c>
      <c r="K3446" t="s">
        <v>909</v>
      </c>
    </row>
    <row r="3447" spans="1:11">
      <c r="A3447">
        <v>70001</v>
      </c>
      <c r="B3447" s="46" t="str">
        <f t="shared" si="101"/>
        <v>BP.GRSG002-yellow</v>
      </c>
      <c r="C3447">
        <f t="shared" si="102"/>
        <v>0</v>
      </c>
      <c r="D3447">
        <v>70001</v>
      </c>
      <c r="E3447">
        <f>_xlfn.XLOOKUP(J3447,'pe holds '!Y:Y,'pe holds '!D:D)</f>
        <v>199</v>
      </c>
      <c r="H3447">
        <f>_xlfn.XLOOKUP(J3447,'pe holds '!Y:Y,'pe holds '!G:G)</f>
        <v>0</v>
      </c>
      <c r="J3447" s="636" t="s">
        <v>937</v>
      </c>
      <c r="K3447" t="s">
        <v>909</v>
      </c>
    </row>
    <row r="3448" spans="1:11">
      <c r="A3448">
        <v>70001</v>
      </c>
      <c r="B3448" s="46" t="str">
        <f t="shared" si="101"/>
        <v>BP.GRSG003-yellow</v>
      </c>
      <c r="C3448">
        <f t="shared" si="102"/>
        <v>0</v>
      </c>
      <c r="D3448">
        <v>70001</v>
      </c>
      <c r="E3448">
        <f>_xlfn.XLOOKUP(J3448,'pe holds '!Y:Y,'pe holds '!D:D)</f>
        <v>160</v>
      </c>
      <c r="H3448">
        <f>_xlfn.XLOOKUP(J3448,'pe holds '!Y:Y,'pe holds '!G:G)</f>
        <v>0</v>
      </c>
      <c r="J3448" s="636" t="s">
        <v>939</v>
      </c>
      <c r="K3448" t="s">
        <v>909</v>
      </c>
    </row>
    <row r="3449" spans="1:11">
      <c r="A3449">
        <v>70001</v>
      </c>
      <c r="B3449" s="46" t="str">
        <f t="shared" si="101"/>
        <v>BP.GRSG004-yellow</v>
      </c>
      <c r="C3449">
        <f t="shared" si="102"/>
        <v>0</v>
      </c>
      <c r="D3449">
        <v>70001</v>
      </c>
      <c r="E3449">
        <f>_xlfn.XLOOKUP(J3449,'pe holds '!Y:Y,'pe holds '!D:D)</f>
        <v>235</v>
      </c>
      <c r="H3449">
        <f>_xlfn.XLOOKUP(J3449,'pe holds '!Y:Y,'pe holds '!G:G)</f>
        <v>0</v>
      </c>
      <c r="J3449" s="636" t="s">
        <v>941</v>
      </c>
      <c r="K3449" t="s">
        <v>909</v>
      </c>
    </row>
    <row r="3450" spans="1:11">
      <c r="A3450">
        <v>70001</v>
      </c>
      <c r="B3450" s="46" t="str">
        <f t="shared" si="101"/>
        <v>BP.GRSG005-yellow</v>
      </c>
      <c r="C3450">
        <f t="shared" si="102"/>
        <v>0</v>
      </c>
      <c r="D3450">
        <v>70001</v>
      </c>
      <c r="E3450">
        <f>_xlfn.XLOOKUP(J3450,'pe holds '!Y:Y,'pe holds '!D:D)</f>
        <v>174</v>
      </c>
      <c r="H3450">
        <f>_xlfn.XLOOKUP(J3450,'pe holds '!Y:Y,'pe holds '!G:G)</f>
        <v>0</v>
      </c>
      <c r="J3450" s="636" t="s">
        <v>943</v>
      </c>
      <c r="K3450" t="s">
        <v>909</v>
      </c>
    </row>
    <row r="3451" spans="1:11">
      <c r="A3451">
        <v>70001</v>
      </c>
      <c r="B3451" s="46" t="str">
        <f t="shared" si="101"/>
        <v>BP.GRSG006-yellow</v>
      </c>
      <c r="C3451">
        <f t="shared" si="102"/>
        <v>0</v>
      </c>
      <c r="D3451">
        <v>70001</v>
      </c>
      <c r="E3451">
        <f>_xlfn.XLOOKUP(J3451,'pe holds '!Y:Y,'pe holds '!D:D)</f>
        <v>245</v>
      </c>
      <c r="H3451">
        <f>_xlfn.XLOOKUP(J3451,'pe holds '!Y:Y,'pe holds '!G:G)</f>
        <v>0</v>
      </c>
      <c r="J3451" s="636" t="s">
        <v>945</v>
      </c>
      <c r="K3451" t="s">
        <v>909</v>
      </c>
    </row>
    <row r="3452" spans="1:11">
      <c r="A3452">
        <v>70001</v>
      </c>
      <c r="B3452" s="46" t="str">
        <f t="shared" si="101"/>
        <v>BP.GRSG007-yellow</v>
      </c>
      <c r="C3452">
        <f t="shared" si="102"/>
        <v>0</v>
      </c>
      <c r="D3452">
        <v>70001</v>
      </c>
      <c r="E3452">
        <f>_xlfn.XLOOKUP(J3452,'pe holds '!Y:Y,'pe holds '!D:D)</f>
        <v>241</v>
      </c>
      <c r="H3452">
        <f>_xlfn.XLOOKUP(J3452,'pe holds '!Y:Y,'pe holds '!G:G)</f>
        <v>0</v>
      </c>
      <c r="J3452" s="636" t="s">
        <v>947</v>
      </c>
      <c r="K3452" t="s">
        <v>909</v>
      </c>
    </row>
    <row r="3453" spans="1:11">
      <c r="A3453">
        <v>70001</v>
      </c>
      <c r="B3453" s="46" t="str">
        <f t="shared" si="101"/>
        <v>BP.GRSG008-yellow</v>
      </c>
      <c r="C3453">
        <f t="shared" si="102"/>
        <v>0</v>
      </c>
      <c r="D3453">
        <v>70001</v>
      </c>
      <c r="E3453">
        <f>_xlfn.XLOOKUP(J3453,'pe holds '!Y:Y,'pe holds '!D:D)</f>
        <v>157</v>
      </c>
      <c r="H3453">
        <f>_xlfn.XLOOKUP(J3453,'pe holds '!Y:Y,'pe holds '!G:G)</f>
        <v>0</v>
      </c>
      <c r="J3453" s="636" t="s">
        <v>949</v>
      </c>
      <c r="K3453" t="s">
        <v>909</v>
      </c>
    </row>
    <row r="3454" spans="1:11">
      <c r="A3454">
        <v>70001</v>
      </c>
      <c r="B3454" s="46" t="str">
        <f t="shared" si="101"/>
        <v>BP.GRSG009-yellow</v>
      </c>
      <c r="C3454">
        <f t="shared" si="102"/>
        <v>0</v>
      </c>
      <c r="D3454">
        <v>70001</v>
      </c>
      <c r="E3454">
        <f>_xlfn.XLOOKUP(J3454,'pe holds '!Y:Y,'pe holds '!D:D)</f>
        <v>93</v>
      </c>
      <c r="H3454">
        <f>_xlfn.XLOOKUP(J3454,'pe holds '!Y:Y,'pe holds '!G:G)</f>
        <v>0</v>
      </c>
      <c r="J3454" s="636" t="s">
        <v>951</v>
      </c>
      <c r="K3454" t="s">
        <v>909</v>
      </c>
    </row>
    <row r="3455" spans="1:11">
      <c r="A3455">
        <v>70001</v>
      </c>
      <c r="B3455" s="46" t="str">
        <f t="shared" si="101"/>
        <v>BP.GRSG010-yellow</v>
      </c>
      <c r="C3455">
        <f t="shared" si="102"/>
        <v>0</v>
      </c>
      <c r="D3455">
        <v>70001</v>
      </c>
      <c r="E3455">
        <f>_xlfn.XLOOKUP(J3455,'pe holds '!Y:Y,'pe holds '!D:D)</f>
        <v>66</v>
      </c>
      <c r="H3455">
        <f>_xlfn.XLOOKUP(J3455,'pe holds '!Y:Y,'pe holds '!G:G)</f>
        <v>0</v>
      </c>
      <c r="J3455" s="636" t="s">
        <v>953</v>
      </c>
      <c r="K3455" t="s">
        <v>909</v>
      </c>
    </row>
    <row r="3456" spans="1:11">
      <c r="A3456">
        <v>70001</v>
      </c>
      <c r="B3456" s="46" t="str">
        <f t="shared" si="101"/>
        <v>BP.GRSG011-yellow</v>
      </c>
      <c r="C3456">
        <f t="shared" si="102"/>
        <v>0</v>
      </c>
      <c r="D3456">
        <v>70001</v>
      </c>
      <c r="E3456">
        <f>_xlfn.XLOOKUP(J3456,'pe holds '!Y:Y,'pe holds '!D:D)</f>
        <v>63</v>
      </c>
      <c r="H3456">
        <f>_xlfn.XLOOKUP(J3456,'pe holds '!Y:Y,'pe holds '!G:G)</f>
        <v>0</v>
      </c>
      <c r="J3456" s="636" t="s">
        <v>954</v>
      </c>
      <c r="K3456" t="s">
        <v>909</v>
      </c>
    </row>
    <row r="3457" spans="1:11">
      <c r="A3457">
        <v>70001</v>
      </c>
      <c r="B3457" s="46" t="str">
        <f t="shared" si="101"/>
        <v>BP.GRSG012-yellow</v>
      </c>
      <c r="C3457">
        <f t="shared" si="102"/>
        <v>0</v>
      </c>
      <c r="D3457">
        <v>70001</v>
      </c>
      <c r="E3457">
        <f>_xlfn.XLOOKUP(J3457,'pe holds '!Y:Y,'pe holds '!D:D)</f>
        <v>55</v>
      </c>
      <c r="H3457">
        <f>_xlfn.XLOOKUP(J3457,'pe holds '!Y:Y,'pe holds '!G:G)</f>
        <v>0</v>
      </c>
      <c r="J3457" s="636" t="s">
        <v>956</v>
      </c>
      <c r="K3457" t="s">
        <v>909</v>
      </c>
    </row>
    <row r="3458" spans="1:11">
      <c r="A3458">
        <v>70001</v>
      </c>
      <c r="B3458" s="46" t="str">
        <f t="shared" si="101"/>
        <v>BP.GRSG013-yellow</v>
      </c>
      <c r="C3458">
        <f t="shared" ref="C3458:C3521" si="103">SUM(G3458:H3458)</f>
        <v>0</v>
      </c>
      <c r="D3458">
        <v>70001</v>
      </c>
      <c r="E3458">
        <f>_xlfn.XLOOKUP(J3458,'pe holds '!Y:Y,'pe holds '!D:D)</f>
        <v>94</v>
      </c>
      <c r="H3458">
        <f>_xlfn.XLOOKUP(J3458,'pe holds '!Y:Y,'pe holds '!G:G)</f>
        <v>0</v>
      </c>
      <c r="J3458" s="636" t="s">
        <v>958</v>
      </c>
      <c r="K3458" t="s">
        <v>909</v>
      </c>
    </row>
    <row r="3459" spans="1:11">
      <c r="A3459">
        <v>70001</v>
      </c>
      <c r="B3459" s="46" t="str">
        <f t="shared" si="101"/>
        <v>BP.GRSG014-yellow</v>
      </c>
      <c r="C3459">
        <f t="shared" si="103"/>
        <v>0</v>
      </c>
      <c r="D3459">
        <v>70001</v>
      </c>
      <c r="E3459">
        <f>_xlfn.XLOOKUP(J3459,'pe holds '!Y:Y,'pe holds '!D:D)</f>
        <v>53</v>
      </c>
      <c r="H3459">
        <f>_xlfn.XLOOKUP(J3459,'pe holds '!Y:Y,'pe holds '!G:G)</f>
        <v>0</v>
      </c>
      <c r="J3459" s="636" t="s">
        <v>960</v>
      </c>
      <c r="K3459" t="s">
        <v>909</v>
      </c>
    </row>
    <row r="3460" spans="1:11">
      <c r="A3460">
        <v>70001</v>
      </c>
      <c r="B3460" s="46" t="str">
        <f t="shared" si="101"/>
        <v>BP.GRSG015-yellow</v>
      </c>
      <c r="C3460">
        <f t="shared" si="103"/>
        <v>0</v>
      </c>
      <c r="D3460">
        <v>70001</v>
      </c>
      <c r="E3460">
        <f>_xlfn.XLOOKUP(J3460,'pe holds '!Y:Y,'pe holds '!D:D)</f>
        <v>41</v>
      </c>
      <c r="H3460">
        <f>_xlfn.XLOOKUP(J3460,'pe holds '!Y:Y,'pe holds '!G:G)</f>
        <v>0</v>
      </c>
      <c r="J3460" s="636" t="s">
        <v>961</v>
      </c>
      <c r="K3460" t="s">
        <v>909</v>
      </c>
    </row>
    <row r="3461" spans="1:11">
      <c r="A3461">
        <v>70001</v>
      </c>
      <c r="B3461" s="46" t="str">
        <f t="shared" si="101"/>
        <v>BP.GRSG016-yellow</v>
      </c>
      <c r="C3461">
        <f t="shared" si="103"/>
        <v>0</v>
      </c>
      <c r="D3461">
        <v>70001</v>
      </c>
      <c r="E3461">
        <f>_xlfn.XLOOKUP(J3461,'pe holds '!Y:Y,'pe holds '!D:D)</f>
        <v>63</v>
      </c>
      <c r="H3461">
        <f>_xlfn.XLOOKUP(J3461,'pe holds '!Y:Y,'pe holds '!G:G)</f>
        <v>0</v>
      </c>
      <c r="J3461" s="636" t="s">
        <v>963</v>
      </c>
      <c r="K3461" t="s">
        <v>909</v>
      </c>
    </row>
    <row r="3462" spans="1:11">
      <c r="A3462">
        <v>70001</v>
      </c>
      <c r="B3462" s="46" t="str">
        <f t="shared" si="101"/>
        <v>BP.GRSB001-yellow</v>
      </c>
      <c r="C3462">
        <f t="shared" si="103"/>
        <v>0</v>
      </c>
      <c r="D3462">
        <v>70001</v>
      </c>
      <c r="E3462">
        <f>_xlfn.XLOOKUP(J3462,'pe holds '!Y:Y,'pe holds '!D:D)</f>
        <v>191</v>
      </c>
      <c r="H3462">
        <f>_xlfn.XLOOKUP(J3462,'pe holds '!Y:Y,'pe holds '!G:G)</f>
        <v>0</v>
      </c>
      <c r="J3462" s="636" t="s">
        <v>966</v>
      </c>
      <c r="K3462" t="s">
        <v>909</v>
      </c>
    </row>
    <row r="3463" spans="1:11">
      <c r="A3463">
        <v>70001</v>
      </c>
      <c r="B3463" s="46" t="str">
        <f t="shared" si="101"/>
        <v>BP.GRSB003-yellow</v>
      </c>
      <c r="C3463">
        <f t="shared" si="103"/>
        <v>0</v>
      </c>
      <c r="D3463">
        <v>70001</v>
      </c>
      <c r="E3463">
        <f>_xlfn.XLOOKUP(J3463,'pe holds '!Y:Y,'pe holds '!D:D)</f>
        <v>245</v>
      </c>
      <c r="H3463">
        <f>_xlfn.XLOOKUP(J3463,'pe holds '!Y:Y,'pe holds '!G:G)</f>
        <v>0</v>
      </c>
      <c r="J3463" s="636" t="s">
        <v>968</v>
      </c>
      <c r="K3463" t="s">
        <v>909</v>
      </c>
    </row>
    <row r="3464" spans="1:11">
      <c r="A3464">
        <v>70001</v>
      </c>
      <c r="B3464" s="46" t="str">
        <f t="shared" si="101"/>
        <v>BP.GRSB004-yellow</v>
      </c>
      <c r="C3464">
        <f t="shared" si="103"/>
        <v>0</v>
      </c>
      <c r="D3464">
        <v>70001</v>
      </c>
      <c r="E3464">
        <f>_xlfn.XLOOKUP(J3464,'pe holds '!Y:Y,'pe holds '!D:D)</f>
        <v>195</v>
      </c>
      <c r="H3464">
        <f>_xlfn.XLOOKUP(J3464,'pe holds '!Y:Y,'pe holds '!G:G)</f>
        <v>0</v>
      </c>
      <c r="J3464" s="636" t="s">
        <v>970</v>
      </c>
      <c r="K3464" t="s">
        <v>909</v>
      </c>
    </row>
    <row r="3465" spans="1:11">
      <c r="A3465">
        <v>70001</v>
      </c>
      <c r="B3465" s="46" t="str">
        <f t="shared" si="101"/>
        <v>BP.GRSB005-yellow</v>
      </c>
      <c r="C3465">
        <f t="shared" si="103"/>
        <v>0</v>
      </c>
      <c r="D3465">
        <v>70001</v>
      </c>
      <c r="E3465">
        <f>_xlfn.XLOOKUP(J3465,'pe holds '!Y:Y,'pe holds '!D:D)</f>
        <v>201</v>
      </c>
      <c r="H3465">
        <f>_xlfn.XLOOKUP(J3465,'pe holds '!Y:Y,'pe holds '!G:G)</f>
        <v>0</v>
      </c>
      <c r="J3465" s="636" t="s">
        <v>972</v>
      </c>
      <c r="K3465" t="s">
        <v>909</v>
      </c>
    </row>
    <row r="3466" spans="1:11">
      <c r="A3466">
        <v>70001</v>
      </c>
      <c r="B3466" s="46" t="str">
        <f t="shared" si="101"/>
        <v>BP.GRSB006-yellow</v>
      </c>
      <c r="C3466">
        <f t="shared" si="103"/>
        <v>0</v>
      </c>
      <c r="D3466">
        <v>70001</v>
      </c>
      <c r="E3466">
        <f>_xlfn.XLOOKUP(J3466,'pe holds '!Y:Y,'pe holds '!D:D)</f>
        <v>162</v>
      </c>
      <c r="H3466">
        <f>_xlfn.XLOOKUP(J3466,'pe holds '!Y:Y,'pe holds '!G:G)</f>
        <v>0</v>
      </c>
      <c r="J3466" s="636" t="s">
        <v>974</v>
      </c>
      <c r="K3466" t="s">
        <v>909</v>
      </c>
    </row>
    <row r="3467" spans="1:11">
      <c r="A3467">
        <v>70001</v>
      </c>
      <c r="B3467" s="46" t="str">
        <f t="shared" si="101"/>
        <v>BP.GRSB007-yellow</v>
      </c>
      <c r="C3467">
        <f t="shared" si="103"/>
        <v>0</v>
      </c>
      <c r="D3467">
        <v>70001</v>
      </c>
      <c r="E3467">
        <f>_xlfn.XLOOKUP(J3467,'pe holds '!Y:Y,'pe holds '!D:D)</f>
        <v>329</v>
      </c>
      <c r="H3467">
        <f>_xlfn.XLOOKUP(J3467,'pe holds '!Y:Y,'pe holds '!G:G)</f>
        <v>0</v>
      </c>
      <c r="J3467" s="636" t="s">
        <v>976</v>
      </c>
      <c r="K3467" t="s">
        <v>909</v>
      </c>
    </row>
    <row r="3468" spans="1:11">
      <c r="A3468">
        <v>70001</v>
      </c>
      <c r="B3468" s="46" t="str">
        <f t="shared" si="101"/>
        <v>BP.GRSB008-yellow</v>
      </c>
      <c r="C3468">
        <f t="shared" si="103"/>
        <v>0</v>
      </c>
      <c r="D3468">
        <v>70001</v>
      </c>
      <c r="E3468">
        <f>_xlfn.XLOOKUP(J3468,'pe holds '!Y:Y,'pe holds '!D:D)</f>
        <v>155</v>
      </c>
      <c r="H3468">
        <f>_xlfn.XLOOKUP(J3468,'pe holds '!Y:Y,'pe holds '!G:G)</f>
        <v>0</v>
      </c>
      <c r="J3468" s="636" t="s">
        <v>978</v>
      </c>
      <c r="K3468" t="s">
        <v>909</v>
      </c>
    </row>
    <row r="3469" spans="1:11">
      <c r="A3469">
        <v>70001</v>
      </c>
      <c r="B3469" s="46" t="str">
        <f t="shared" si="101"/>
        <v>BP.GRSB009-yellow</v>
      </c>
      <c r="C3469">
        <f t="shared" si="103"/>
        <v>0</v>
      </c>
      <c r="D3469">
        <v>70001</v>
      </c>
      <c r="E3469">
        <f>_xlfn.XLOOKUP(J3469,'pe holds '!Y:Y,'pe holds '!D:D)</f>
        <v>107</v>
      </c>
      <c r="H3469">
        <f>_xlfn.XLOOKUP(J3469,'pe holds '!Y:Y,'pe holds '!G:G)</f>
        <v>0</v>
      </c>
      <c r="J3469" s="636" t="s">
        <v>980</v>
      </c>
      <c r="K3469" t="s">
        <v>909</v>
      </c>
    </row>
    <row r="3470" spans="1:11">
      <c r="A3470">
        <v>70001</v>
      </c>
      <c r="B3470" s="46" t="str">
        <f t="shared" si="101"/>
        <v>BP.GRSB010-yellow</v>
      </c>
      <c r="C3470">
        <f t="shared" si="103"/>
        <v>0</v>
      </c>
      <c r="D3470">
        <v>70001</v>
      </c>
      <c r="E3470">
        <f>_xlfn.XLOOKUP(J3470,'pe holds '!Y:Y,'pe holds '!D:D)</f>
        <v>333</v>
      </c>
      <c r="H3470">
        <f>_xlfn.XLOOKUP(J3470,'pe holds '!Y:Y,'pe holds '!G:G)</f>
        <v>0</v>
      </c>
      <c r="J3470" s="636" t="s">
        <v>982</v>
      </c>
      <c r="K3470" t="s">
        <v>909</v>
      </c>
    </row>
    <row r="3471" spans="1:11">
      <c r="A3471">
        <v>70001</v>
      </c>
      <c r="B3471" s="46" t="str">
        <f t="shared" si="101"/>
        <v>BP.GRSB011-yellow</v>
      </c>
      <c r="C3471">
        <f t="shared" si="103"/>
        <v>0</v>
      </c>
      <c r="D3471">
        <v>70001</v>
      </c>
      <c r="E3471">
        <f>_xlfn.XLOOKUP(J3471,'pe holds '!Y:Y,'pe holds '!D:D)</f>
        <v>118</v>
      </c>
      <c r="H3471">
        <f>_xlfn.XLOOKUP(J3471,'pe holds '!Y:Y,'pe holds '!G:G)</f>
        <v>0</v>
      </c>
      <c r="J3471" s="636" t="s">
        <v>984</v>
      </c>
      <c r="K3471" t="s">
        <v>909</v>
      </c>
    </row>
    <row r="3472" spans="1:11">
      <c r="A3472">
        <v>70001</v>
      </c>
      <c r="B3472" s="46" t="str">
        <f t="shared" si="101"/>
        <v>BP.GRSB012-yellow</v>
      </c>
      <c r="C3472">
        <f t="shared" si="103"/>
        <v>0</v>
      </c>
      <c r="D3472">
        <v>70001</v>
      </c>
      <c r="E3472">
        <f>_xlfn.XLOOKUP(J3472,'pe holds '!Y:Y,'pe holds '!D:D)</f>
        <v>167</v>
      </c>
      <c r="H3472">
        <f>_xlfn.XLOOKUP(J3472,'pe holds '!Y:Y,'pe holds '!G:G)</f>
        <v>0</v>
      </c>
      <c r="J3472" s="636" t="s">
        <v>986</v>
      </c>
      <c r="K3472" t="s">
        <v>909</v>
      </c>
    </row>
    <row r="3473" spans="1:11">
      <c r="A3473">
        <v>70001</v>
      </c>
      <c r="B3473" s="46" t="str">
        <f t="shared" si="101"/>
        <v>BP.GRSB013-yellow</v>
      </c>
      <c r="C3473">
        <f t="shared" si="103"/>
        <v>0</v>
      </c>
      <c r="D3473">
        <v>70001</v>
      </c>
      <c r="E3473">
        <f>_xlfn.XLOOKUP(J3473,'pe holds '!Y:Y,'pe holds '!D:D)</f>
        <v>94</v>
      </c>
      <c r="H3473">
        <f>_xlfn.XLOOKUP(J3473,'pe holds '!Y:Y,'pe holds '!G:G)</f>
        <v>0</v>
      </c>
      <c r="J3473" s="636" t="s">
        <v>988</v>
      </c>
      <c r="K3473" t="s">
        <v>909</v>
      </c>
    </row>
    <row r="3474" spans="1:11">
      <c r="A3474">
        <v>70001</v>
      </c>
      <c r="B3474" s="46" t="str">
        <f t="shared" si="101"/>
        <v>BP.GRSB014-yellow</v>
      </c>
      <c r="C3474">
        <f t="shared" si="103"/>
        <v>0</v>
      </c>
      <c r="D3474">
        <v>70001</v>
      </c>
      <c r="E3474">
        <f>_xlfn.XLOOKUP(J3474,'pe holds '!Y:Y,'pe holds '!D:D)</f>
        <v>87</v>
      </c>
      <c r="H3474">
        <f>_xlfn.XLOOKUP(J3474,'pe holds '!Y:Y,'pe holds '!G:G)</f>
        <v>0</v>
      </c>
      <c r="J3474" s="636" t="s">
        <v>990</v>
      </c>
      <c r="K3474" t="s">
        <v>909</v>
      </c>
    </row>
    <row r="3475" spans="1:11">
      <c r="A3475">
        <v>70001</v>
      </c>
      <c r="B3475" s="46" t="str">
        <f t="shared" si="101"/>
        <v>BP.GRSB015-yellow</v>
      </c>
      <c r="C3475">
        <f t="shared" si="103"/>
        <v>0</v>
      </c>
      <c r="D3475">
        <v>70001</v>
      </c>
      <c r="E3475">
        <f>_xlfn.XLOOKUP(J3475,'pe holds '!Y:Y,'pe holds '!D:D)</f>
        <v>142</v>
      </c>
      <c r="H3475">
        <f>_xlfn.XLOOKUP(J3475,'pe holds '!Y:Y,'pe holds '!G:G)</f>
        <v>0</v>
      </c>
      <c r="J3475" s="636" t="s">
        <v>991</v>
      </c>
      <c r="K3475" t="s">
        <v>909</v>
      </c>
    </row>
    <row r="3476" spans="1:11">
      <c r="A3476">
        <v>70001</v>
      </c>
      <c r="B3476" s="46" t="str">
        <f t="shared" si="101"/>
        <v>BP.GRSB016-yellow</v>
      </c>
      <c r="C3476">
        <f t="shared" si="103"/>
        <v>0</v>
      </c>
      <c r="D3476">
        <v>70001</v>
      </c>
      <c r="E3476">
        <f>_xlfn.XLOOKUP(J3476,'pe holds '!Y:Y,'pe holds '!D:D)</f>
        <v>108</v>
      </c>
      <c r="H3476">
        <f>_xlfn.XLOOKUP(J3476,'pe holds '!Y:Y,'pe holds '!G:G)</f>
        <v>0</v>
      </c>
      <c r="J3476" s="636" t="s">
        <v>993</v>
      </c>
      <c r="K3476" t="s">
        <v>909</v>
      </c>
    </row>
    <row r="3477" spans="1:11">
      <c r="A3477">
        <v>70001</v>
      </c>
      <c r="B3477" s="46" t="str">
        <f t="shared" si="101"/>
        <v>BP.GRSB017-yellow</v>
      </c>
      <c r="C3477">
        <f t="shared" si="103"/>
        <v>0</v>
      </c>
      <c r="D3477">
        <v>70001</v>
      </c>
      <c r="E3477">
        <f>_xlfn.XLOOKUP(J3477,'pe holds '!Y:Y,'pe holds '!D:D)</f>
        <v>106</v>
      </c>
      <c r="H3477">
        <f>_xlfn.XLOOKUP(J3477,'pe holds '!Y:Y,'pe holds '!G:G)</f>
        <v>0</v>
      </c>
      <c r="J3477" s="636" t="s">
        <v>995</v>
      </c>
      <c r="K3477" t="s">
        <v>909</v>
      </c>
    </row>
    <row r="3478" spans="1:11">
      <c r="A3478">
        <v>70001</v>
      </c>
      <c r="B3478" s="46" t="str">
        <f t="shared" si="101"/>
        <v>BP.GRSB018-yellow</v>
      </c>
      <c r="C3478">
        <f t="shared" si="103"/>
        <v>0</v>
      </c>
      <c r="D3478">
        <v>70001</v>
      </c>
      <c r="E3478">
        <f>_xlfn.XLOOKUP(J3478,'pe holds '!Y:Y,'pe holds '!D:D)</f>
        <v>123</v>
      </c>
      <c r="H3478">
        <f>_xlfn.XLOOKUP(J3478,'pe holds '!Y:Y,'pe holds '!G:G)</f>
        <v>0</v>
      </c>
      <c r="J3478" s="636" t="s">
        <v>997</v>
      </c>
      <c r="K3478" t="s">
        <v>909</v>
      </c>
    </row>
    <row r="3479" spans="1:11">
      <c r="A3479">
        <v>70001</v>
      </c>
      <c r="B3479" s="46" t="str">
        <f t="shared" si="101"/>
        <v>BP.GRDC004-orange</v>
      </c>
      <c r="C3479">
        <f t="shared" si="103"/>
        <v>0</v>
      </c>
      <c r="D3479">
        <v>70001</v>
      </c>
      <c r="E3479">
        <f>_xlfn.XLOOKUP(J3479,'pe holds '!Y:Y,'pe holds '!D:D)</f>
        <v>71</v>
      </c>
      <c r="H3479">
        <f>_xlfn.XLOOKUP(J3479,'pe holds '!Y:Y,'pe holds '!H:H)</f>
        <v>0</v>
      </c>
      <c r="J3479" s="636" t="s">
        <v>926</v>
      </c>
      <c r="K3479" t="s">
        <v>910</v>
      </c>
    </row>
    <row r="3480" spans="1:11">
      <c r="A3480">
        <v>70001</v>
      </c>
      <c r="B3480" s="46" t="str">
        <f t="shared" si="101"/>
        <v>BP.GRDC001-orange</v>
      </c>
      <c r="C3480">
        <f t="shared" si="103"/>
        <v>0</v>
      </c>
      <c r="D3480">
        <v>70001</v>
      </c>
      <c r="E3480">
        <f>_xlfn.XLOOKUP(J3480,'pe holds '!Y:Y,'pe holds '!D:D)</f>
        <v>18</v>
      </c>
      <c r="H3480">
        <f>_xlfn.XLOOKUP(J3480,'pe holds '!Y:Y,'pe holds '!H:H)</f>
        <v>0</v>
      </c>
      <c r="J3480" s="636" t="s">
        <v>928</v>
      </c>
      <c r="K3480" t="s">
        <v>910</v>
      </c>
    </row>
    <row r="3481" spans="1:11">
      <c r="A3481">
        <v>70001</v>
      </c>
      <c r="B3481" s="46" t="str">
        <f t="shared" si="101"/>
        <v>BP.GRDC002-orange</v>
      </c>
      <c r="C3481">
        <f t="shared" si="103"/>
        <v>0</v>
      </c>
      <c r="D3481">
        <v>70001</v>
      </c>
      <c r="E3481">
        <f>_xlfn.XLOOKUP(J3481,'pe holds '!Y:Y,'pe holds '!D:D)</f>
        <v>26</v>
      </c>
      <c r="H3481">
        <f>_xlfn.XLOOKUP(J3481,'pe holds '!Y:Y,'pe holds '!H:H)</f>
        <v>0</v>
      </c>
      <c r="J3481" s="636" t="s">
        <v>930</v>
      </c>
      <c r="K3481" t="s">
        <v>910</v>
      </c>
    </row>
    <row r="3482" spans="1:11">
      <c r="A3482">
        <v>70001</v>
      </c>
      <c r="B3482" s="46" t="str">
        <f t="shared" si="101"/>
        <v>BP.GRDC003-orange</v>
      </c>
      <c r="C3482">
        <f t="shared" si="103"/>
        <v>0</v>
      </c>
      <c r="D3482">
        <v>70001</v>
      </c>
      <c r="E3482">
        <f>_xlfn.XLOOKUP(J3482,'pe holds '!Y:Y,'pe holds '!D:D)</f>
        <v>32</v>
      </c>
      <c r="H3482">
        <f>_xlfn.XLOOKUP(J3482,'pe holds '!Y:Y,'pe holds '!H:H)</f>
        <v>0</v>
      </c>
      <c r="J3482" s="636" t="s">
        <v>932</v>
      </c>
      <c r="K3482" t="s">
        <v>910</v>
      </c>
    </row>
    <row r="3483" spans="1:11">
      <c r="A3483">
        <v>70001</v>
      </c>
      <c r="B3483" s="46" t="str">
        <f t="shared" si="101"/>
        <v>BP.GRSG001-orange</v>
      </c>
      <c r="C3483">
        <f t="shared" si="103"/>
        <v>0</v>
      </c>
      <c r="D3483">
        <v>70001</v>
      </c>
      <c r="E3483">
        <f>_xlfn.XLOOKUP(J3483,'pe holds '!Y:Y,'pe holds '!D:D)</f>
        <v>175</v>
      </c>
      <c r="H3483">
        <f>_xlfn.XLOOKUP(J3483,'pe holds '!Y:Y,'pe holds '!H:H)</f>
        <v>0</v>
      </c>
      <c r="J3483" s="636" t="s">
        <v>935</v>
      </c>
      <c r="K3483" t="s">
        <v>910</v>
      </c>
    </row>
    <row r="3484" spans="1:11">
      <c r="A3484">
        <v>70001</v>
      </c>
      <c r="B3484" s="46" t="str">
        <f t="shared" si="101"/>
        <v>BP.GRSG002-orange</v>
      </c>
      <c r="C3484">
        <f t="shared" si="103"/>
        <v>0</v>
      </c>
      <c r="D3484">
        <v>70001</v>
      </c>
      <c r="E3484">
        <f>_xlfn.XLOOKUP(J3484,'pe holds '!Y:Y,'pe holds '!D:D)</f>
        <v>199</v>
      </c>
      <c r="H3484">
        <f>_xlfn.XLOOKUP(J3484,'pe holds '!Y:Y,'pe holds '!H:H)</f>
        <v>0</v>
      </c>
      <c r="J3484" s="636" t="s">
        <v>937</v>
      </c>
      <c r="K3484" t="s">
        <v>910</v>
      </c>
    </row>
    <row r="3485" spans="1:11">
      <c r="A3485">
        <v>70001</v>
      </c>
      <c r="B3485" s="46" t="str">
        <f t="shared" si="101"/>
        <v>BP.GRSG003-orange</v>
      </c>
      <c r="C3485">
        <f t="shared" si="103"/>
        <v>0</v>
      </c>
      <c r="D3485">
        <v>70001</v>
      </c>
      <c r="E3485">
        <f>_xlfn.XLOOKUP(J3485,'pe holds '!Y:Y,'pe holds '!D:D)</f>
        <v>160</v>
      </c>
      <c r="H3485">
        <f>_xlfn.XLOOKUP(J3485,'pe holds '!Y:Y,'pe holds '!H:H)</f>
        <v>0</v>
      </c>
      <c r="J3485" s="636" t="s">
        <v>939</v>
      </c>
      <c r="K3485" t="s">
        <v>910</v>
      </c>
    </row>
    <row r="3486" spans="1:11">
      <c r="A3486">
        <v>70001</v>
      </c>
      <c r="B3486" s="46" t="str">
        <f t="shared" si="101"/>
        <v>BP.GRSG004-orange</v>
      </c>
      <c r="C3486">
        <f t="shared" si="103"/>
        <v>0</v>
      </c>
      <c r="D3486">
        <v>70001</v>
      </c>
      <c r="E3486">
        <f>_xlfn.XLOOKUP(J3486,'pe holds '!Y:Y,'pe holds '!D:D)</f>
        <v>235</v>
      </c>
      <c r="H3486">
        <f>_xlfn.XLOOKUP(J3486,'pe holds '!Y:Y,'pe holds '!H:H)</f>
        <v>0</v>
      </c>
      <c r="J3486" s="636" t="s">
        <v>941</v>
      </c>
      <c r="K3486" t="s">
        <v>910</v>
      </c>
    </row>
    <row r="3487" spans="1:11">
      <c r="A3487">
        <v>70001</v>
      </c>
      <c r="B3487" s="46" t="str">
        <f t="shared" si="101"/>
        <v>BP.GRSG005-orange</v>
      </c>
      <c r="C3487">
        <f t="shared" si="103"/>
        <v>0</v>
      </c>
      <c r="D3487">
        <v>70001</v>
      </c>
      <c r="E3487">
        <f>_xlfn.XLOOKUP(J3487,'pe holds '!Y:Y,'pe holds '!D:D)</f>
        <v>174</v>
      </c>
      <c r="H3487">
        <f>_xlfn.XLOOKUP(J3487,'pe holds '!Y:Y,'pe holds '!H:H)</f>
        <v>0</v>
      </c>
      <c r="J3487" s="636" t="s">
        <v>943</v>
      </c>
      <c r="K3487" t="s">
        <v>910</v>
      </c>
    </row>
    <row r="3488" spans="1:11">
      <c r="A3488">
        <v>70001</v>
      </c>
      <c r="B3488" s="46" t="str">
        <f t="shared" si="101"/>
        <v>BP.GRSG006-orange</v>
      </c>
      <c r="C3488">
        <f t="shared" si="103"/>
        <v>0</v>
      </c>
      <c r="D3488">
        <v>70001</v>
      </c>
      <c r="E3488">
        <f>_xlfn.XLOOKUP(J3488,'pe holds '!Y:Y,'pe holds '!D:D)</f>
        <v>245</v>
      </c>
      <c r="H3488">
        <f>_xlfn.XLOOKUP(J3488,'pe holds '!Y:Y,'pe holds '!H:H)</f>
        <v>0</v>
      </c>
      <c r="J3488" s="636" t="s">
        <v>945</v>
      </c>
      <c r="K3488" t="s">
        <v>910</v>
      </c>
    </row>
    <row r="3489" spans="1:11">
      <c r="A3489">
        <v>70001</v>
      </c>
      <c r="B3489" s="46" t="str">
        <f t="shared" si="101"/>
        <v>BP.GRSG007-orange</v>
      </c>
      <c r="C3489">
        <f t="shared" si="103"/>
        <v>0</v>
      </c>
      <c r="D3489">
        <v>70001</v>
      </c>
      <c r="E3489">
        <f>_xlfn.XLOOKUP(J3489,'pe holds '!Y:Y,'pe holds '!D:D)</f>
        <v>241</v>
      </c>
      <c r="H3489">
        <f>_xlfn.XLOOKUP(J3489,'pe holds '!Y:Y,'pe holds '!H:H)</f>
        <v>0</v>
      </c>
      <c r="J3489" s="636" t="s">
        <v>947</v>
      </c>
      <c r="K3489" t="s">
        <v>910</v>
      </c>
    </row>
    <row r="3490" spans="1:11">
      <c r="A3490">
        <v>70001</v>
      </c>
      <c r="B3490" s="46" t="str">
        <f t="shared" si="101"/>
        <v>BP.GRSG008-orange</v>
      </c>
      <c r="C3490">
        <f t="shared" si="103"/>
        <v>0</v>
      </c>
      <c r="D3490">
        <v>70001</v>
      </c>
      <c r="E3490">
        <f>_xlfn.XLOOKUP(J3490,'pe holds '!Y:Y,'pe holds '!D:D)</f>
        <v>157</v>
      </c>
      <c r="H3490">
        <f>_xlfn.XLOOKUP(J3490,'pe holds '!Y:Y,'pe holds '!H:H)</f>
        <v>0</v>
      </c>
      <c r="J3490" s="636" t="s">
        <v>949</v>
      </c>
      <c r="K3490" t="s">
        <v>910</v>
      </c>
    </row>
    <row r="3491" spans="1:11">
      <c r="A3491">
        <v>70001</v>
      </c>
      <c r="B3491" s="46" t="str">
        <f t="shared" si="101"/>
        <v>BP.GRSG009-orange</v>
      </c>
      <c r="C3491">
        <f t="shared" si="103"/>
        <v>0</v>
      </c>
      <c r="D3491">
        <v>70001</v>
      </c>
      <c r="E3491">
        <f>_xlfn.XLOOKUP(J3491,'pe holds '!Y:Y,'pe holds '!D:D)</f>
        <v>93</v>
      </c>
      <c r="H3491">
        <f>_xlfn.XLOOKUP(J3491,'pe holds '!Y:Y,'pe holds '!H:H)</f>
        <v>0</v>
      </c>
      <c r="J3491" s="636" t="s">
        <v>951</v>
      </c>
      <c r="K3491" t="s">
        <v>910</v>
      </c>
    </row>
    <row r="3492" spans="1:11">
      <c r="A3492">
        <v>70001</v>
      </c>
      <c r="B3492" s="46" t="str">
        <f t="shared" si="101"/>
        <v>BP.GRSG010-orange</v>
      </c>
      <c r="C3492">
        <f t="shared" si="103"/>
        <v>0</v>
      </c>
      <c r="D3492">
        <v>70001</v>
      </c>
      <c r="E3492">
        <f>_xlfn.XLOOKUP(J3492,'pe holds '!Y:Y,'pe holds '!D:D)</f>
        <v>66</v>
      </c>
      <c r="H3492">
        <f>_xlfn.XLOOKUP(J3492,'pe holds '!Y:Y,'pe holds '!H:H)</f>
        <v>0</v>
      </c>
      <c r="J3492" s="636" t="s">
        <v>953</v>
      </c>
      <c r="K3492" t="s">
        <v>910</v>
      </c>
    </row>
    <row r="3493" spans="1:11">
      <c r="A3493">
        <v>70001</v>
      </c>
      <c r="B3493" s="46" t="str">
        <f t="shared" ref="B3493:B3556" si="104">J3493&amp;"-"&amp;K3493</f>
        <v>BP.GRSG011-orange</v>
      </c>
      <c r="C3493">
        <f t="shared" si="103"/>
        <v>0</v>
      </c>
      <c r="D3493">
        <v>70001</v>
      </c>
      <c r="E3493">
        <f>_xlfn.XLOOKUP(J3493,'pe holds '!Y:Y,'pe holds '!D:D)</f>
        <v>63</v>
      </c>
      <c r="H3493">
        <f>_xlfn.XLOOKUP(J3493,'pe holds '!Y:Y,'pe holds '!H:H)</f>
        <v>0</v>
      </c>
      <c r="J3493" s="636" t="s">
        <v>954</v>
      </c>
      <c r="K3493" t="s">
        <v>910</v>
      </c>
    </row>
    <row r="3494" spans="1:11">
      <c r="A3494">
        <v>70001</v>
      </c>
      <c r="B3494" s="46" t="str">
        <f t="shared" si="104"/>
        <v>BP.GRSG012-orange</v>
      </c>
      <c r="C3494">
        <f t="shared" si="103"/>
        <v>0</v>
      </c>
      <c r="D3494">
        <v>70001</v>
      </c>
      <c r="E3494">
        <f>_xlfn.XLOOKUP(J3494,'pe holds '!Y:Y,'pe holds '!D:D)</f>
        <v>55</v>
      </c>
      <c r="H3494">
        <f>_xlfn.XLOOKUP(J3494,'pe holds '!Y:Y,'pe holds '!H:H)</f>
        <v>0</v>
      </c>
      <c r="J3494" s="636" t="s">
        <v>956</v>
      </c>
      <c r="K3494" t="s">
        <v>910</v>
      </c>
    </row>
    <row r="3495" spans="1:11">
      <c r="A3495">
        <v>70001</v>
      </c>
      <c r="B3495" s="46" t="str">
        <f t="shared" si="104"/>
        <v>BP.GRSG013-orange</v>
      </c>
      <c r="C3495">
        <f t="shared" si="103"/>
        <v>0</v>
      </c>
      <c r="D3495">
        <v>70001</v>
      </c>
      <c r="E3495">
        <f>_xlfn.XLOOKUP(J3495,'pe holds '!Y:Y,'pe holds '!D:D)</f>
        <v>94</v>
      </c>
      <c r="H3495">
        <f>_xlfn.XLOOKUP(J3495,'pe holds '!Y:Y,'pe holds '!H:H)</f>
        <v>0</v>
      </c>
      <c r="J3495" s="636" t="s">
        <v>958</v>
      </c>
      <c r="K3495" t="s">
        <v>910</v>
      </c>
    </row>
    <row r="3496" spans="1:11">
      <c r="A3496">
        <v>70001</v>
      </c>
      <c r="B3496" s="46" t="str">
        <f t="shared" si="104"/>
        <v>BP.GRSG014-orange</v>
      </c>
      <c r="C3496">
        <f t="shared" si="103"/>
        <v>0</v>
      </c>
      <c r="D3496">
        <v>70001</v>
      </c>
      <c r="E3496">
        <f>_xlfn.XLOOKUP(J3496,'pe holds '!Y:Y,'pe holds '!D:D)</f>
        <v>53</v>
      </c>
      <c r="H3496">
        <f>_xlfn.XLOOKUP(J3496,'pe holds '!Y:Y,'pe holds '!H:H)</f>
        <v>0</v>
      </c>
      <c r="J3496" s="636" t="s">
        <v>960</v>
      </c>
      <c r="K3496" t="s">
        <v>910</v>
      </c>
    </row>
    <row r="3497" spans="1:11">
      <c r="A3497">
        <v>70001</v>
      </c>
      <c r="B3497" s="46" t="str">
        <f t="shared" si="104"/>
        <v>BP.GRSG015-orange</v>
      </c>
      <c r="C3497">
        <f t="shared" si="103"/>
        <v>0</v>
      </c>
      <c r="D3497">
        <v>70001</v>
      </c>
      <c r="E3497">
        <f>_xlfn.XLOOKUP(J3497,'pe holds '!Y:Y,'pe holds '!D:D)</f>
        <v>41</v>
      </c>
      <c r="H3497">
        <f>_xlfn.XLOOKUP(J3497,'pe holds '!Y:Y,'pe holds '!H:H)</f>
        <v>0</v>
      </c>
      <c r="J3497" s="636" t="s">
        <v>961</v>
      </c>
      <c r="K3497" t="s">
        <v>910</v>
      </c>
    </row>
    <row r="3498" spans="1:11">
      <c r="A3498">
        <v>70001</v>
      </c>
      <c r="B3498" s="46" t="str">
        <f t="shared" si="104"/>
        <v>BP.GRSG016-orange</v>
      </c>
      <c r="C3498">
        <f t="shared" si="103"/>
        <v>0</v>
      </c>
      <c r="D3498">
        <v>70001</v>
      </c>
      <c r="E3498">
        <f>_xlfn.XLOOKUP(J3498,'pe holds '!Y:Y,'pe holds '!D:D)</f>
        <v>63</v>
      </c>
      <c r="H3498">
        <f>_xlfn.XLOOKUP(J3498,'pe holds '!Y:Y,'pe holds '!H:H)</f>
        <v>0</v>
      </c>
      <c r="J3498" s="636" t="s">
        <v>963</v>
      </c>
      <c r="K3498" t="s">
        <v>910</v>
      </c>
    </row>
    <row r="3499" spans="1:11">
      <c r="A3499">
        <v>70001</v>
      </c>
      <c r="B3499" s="46" t="str">
        <f t="shared" si="104"/>
        <v>BP.GRSB001-orange</v>
      </c>
      <c r="C3499">
        <f t="shared" si="103"/>
        <v>0</v>
      </c>
      <c r="D3499">
        <v>70001</v>
      </c>
      <c r="E3499">
        <f>_xlfn.XLOOKUP(J3499,'pe holds '!Y:Y,'pe holds '!D:D)</f>
        <v>191</v>
      </c>
      <c r="H3499">
        <f>_xlfn.XLOOKUP(J3499,'pe holds '!Y:Y,'pe holds '!H:H)</f>
        <v>0</v>
      </c>
      <c r="J3499" s="636" t="s">
        <v>966</v>
      </c>
      <c r="K3499" t="s">
        <v>910</v>
      </c>
    </row>
    <row r="3500" spans="1:11">
      <c r="A3500">
        <v>70001</v>
      </c>
      <c r="B3500" s="46" t="str">
        <f t="shared" si="104"/>
        <v>BP.GRSB003-orange</v>
      </c>
      <c r="C3500">
        <f t="shared" si="103"/>
        <v>0</v>
      </c>
      <c r="D3500">
        <v>70001</v>
      </c>
      <c r="E3500">
        <f>_xlfn.XLOOKUP(J3500,'pe holds '!Y:Y,'pe holds '!D:D)</f>
        <v>245</v>
      </c>
      <c r="H3500">
        <f>_xlfn.XLOOKUP(J3500,'pe holds '!Y:Y,'pe holds '!H:H)</f>
        <v>0</v>
      </c>
      <c r="J3500" s="636" t="s">
        <v>968</v>
      </c>
      <c r="K3500" t="s">
        <v>910</v>
      </c>
    </row>
    <row r="3501" spans="1:11">
      <c r="A3501">
        <v>70001</v>
      </c>
      <c r="B3501" s="46" t="str">
        <f t="shared" si="104"/>
        <v>BP.GRSB004-orange</v>
      </c>
      <c r="C3501">
        <f t="shared" si="103"/>
        <v>0</v>
      </c>
      <c r="D3501">
        <v>70001</v>
      </c>
      <c r="E3501">
        <f>_xlfn.XLOOKUP(J3501,'pe holds '!Y:Y,'pe holds '!D:D)</f>
        <v>195</v>
      </c>
      <c r="H3501">
        <f>_xlfn.XLOOKUP(J3501,'pe holds '!Y:Y,'pe holds '!H:H)</f>
        <v>0</v>
      </c>
      <c r="J3501" s="636" t="s">
        <v>970</v>
      </c>
      <c r="K3501" t="s">
        <v>910</v>
      </c>
    </row>
    <row r="3502" spans="1:11">
      <c r="A3502">
        <v>70001</v>
      </c>
      <c r="B3502" s="46" t="str">
        <f t="shared" si="104"/>
        <v>BP.GRSB005-orange</v>
      </c>
      <c r="C3502">
        <f t="shared" si="103"/>
        <v>0</v>
      </c>
      <c r="D3502">
        <v>70001</v>
      </c>
      <c r="E3502">
        <f>_xlfn.XLOOKUP(J3502,'pe holds '!Y:Y,'pe holds '!D:D)</f>
        <v>201</v>
      </c>
      <c r="H3502">
        <f>_xlfn.XLOOKUP(J3502,'pe holds '!Y:Y,'pe holds '!H:H)</f>
        <v>0</v>
      </c>
      <c r="J3502" s="636" t="s">
        <v>972</v>
      </c>
      <c r="K3502" t="s">
        <v>910</v>
      </c>
    </row>
    <row r="3503" spans="1:11">
      <c r="A3503">
        <v>70001</v>
      </c>
      <c r="B3503" s="46" t="str">
        <f t="shared" si="104"/>
        <v>BP.GRSB006-orange</v>
      </c>
      <c r="C3503">
        <f t="shared" si="103"/>
        <v>0</v>
      </c>
      <c r="D3503">
        <v>70001</v>
      </c>
      <c r="E3503">
        <f>_xlfn.XLOOKUP(J3503,'pe holds '!Y:Y,'pe holds '!D:D)</f>
        <v>162</v>
      </c>
      <c r="H3503">
        <f>_xlfn.XLOOKUP(J3503,'pe holds '!Y:Y,'pe holds '!H:H)</f>
        <v>0</v>
      </c>
      <c r="J3503" s="636" t="s">
        <v>974</v>
      </c>
      <c r="K3503" t="s">
        <v>910</v>
      </c>
    </row>
    <row r="3504" spans="1:11">
      <c r="A3504">
        <v>70001</v>
      </c>
      <c r="B3504" s="46" t="str">
        <f t="shared" si="104"/>
        <v>BP.GRSB007-orange</v>
      </c>
      <c r="C3504">
        <f t="shared" si="103"/>
        <v>0</v>
      </c>
      <c r="D3504">
        <v>70001</v>
      </c>
      <c r="E3504">
        <f>_xlfn.XLOOKUP(J3504,'pe holds '!Y:Y,'pe holds '!D:D)</f>
        <v>329</v>
      </c>
      <c r="H3504">
        <f>_xlfn.XLOOKUP(J3504,'pe holds '!Y:Y,'pe holds '!H:H)</f>
        <v>0</v>
      </c>
      <c r="J3504" s="636" t="s">
        <v>976</v>
      </c>
      <c r="K3504" t="s">
        <v>910</v>
      </c>
    </row>
    <row r="3505" spans="1:11">
      <c r="A3505">
        <v>70001</v>
      </c>
      <c r="B3505" s="46" t="str">
        <f t="shared" si="104"/>
        <v>BP.GRSB008-orange</v>
      </c>
      <c r="C3505">
        <f t="shared" si="103"/>
        <v>0</v>
      </c>
      <c r="D3505">
        <v>70001</v>
      </c>
      <c r="E3505">
        <f>_xlfn.XLOOKUP(J3505,'pe holds '!Y:Y,'pe holds '!D:D)</f>
        <v>155</v>
      </c>
      <c r="H3505">
        <f>_xlfn.XLOOKUP(J3505,'pe holds '!Y:Y,'pe holds '!H:H)</f>
        <v>0</v>
      </c>
      <c r="J3505" s="636" t="s">
        <v>978</v>
      </c>
      <c r="K3505" t="s">
        <v>910</v>
      </c>
    </row>
    <row r="3506" spans="1:11">
      <c r="A3506">
        <v>70001</v>
      </c>
      <c r="B3506" s="46" t="str">
        <f t="shared" si="104"/>
        <v>BP.GRSB009-orange</v>
      </c>
      <c r="C3506">
        <f t="shared" si="103"/>
        <v>0</v>
      </c>
      <c r="D3506">
        <v>70001</v>
      </c>
      <c r="E3506">
        <f>_xlfn.XLOOKUP(J3506,'pe holds '!Y:Y,'pe holds '!D:D)</f>
        <v>107</v>
      </c>
      <c r="H3506">
        <f>_xlfn.XLOOKUP(J3506,'pe holds '!Y:Y,'pe holds '!H:H)</f>
        <v>0</v>
      </c>
      <c r="J3506" s="636" t="s">
        <v>980</v>
      </c>
      <c r="K3506" t="s">
        <v>910</v>
      </c>
    </row>
    <row r="3507" spans="1:11">
      <c r="A3507">
        <v>70001</v>
      </c>
      <c r="B3507" s="46" t="str">
        <f t="shared" si="104"/>
        <v>BP.GRSB010-orange</v>
      </c>
      <c r="C3507">
        <f t="shared" si="103"/>
        <v>0</v>
      </c>
      <c r="D3507">
        <v>70001</v>
      </c>
      <c r="E3507">
        <f>_xlfn.XLOOKUP(J3507,'pe holds '!Y:Y,'pe holds '!D:D)</f>
        <v>333</v>
      </c>
      <c r="H3507">
        <f>_xlfn.XLOOKUP(J3507,'pe holds '!Y:Y,'pe holds '!H:H)</f>
        <v>0</v>
      </c>
      <c r="J3507" s="636" t="s">
        <v>982</v>
      </c>
      <c r="K3507" t="s">
        <v>910</v>
      </c>
    </row>
    <row r="3508" spans="1:11">
      <c r="A3508">
        <v>70001</v>
      </c>
      <c r="B3508" s="46" t="str">
        <f t="shared" si="104"/>
        <v>BP.GRSB011-orange</v>
      </c>
      <c r="C3508">
        <f t="shared" si="103"/>
        <v>0</v>
      </c>
      <c r="D3508">
        <v>70001</v>
      </c>
      <c r="E3508">
        <f>_xlfn.XLOOKUP(J3508,'pe holds '!Y:Y,'pe holds '!D:D)</f>
        <v>118</v>
      </c>
      <c r="H3508">
        <f>_xlfn.XLOOKUP(J3508,'pe holds '!Y:Y,'pe holds '!H:H)</f>
        <v>0</v>
      </c>
      <c r="J3508" s="636" t="s">
        <v>984</v>
      </c>
      <c r="K3508" t="s">
        <v>910</v>
      </c>
    </row>
    <row r="3509" spans="1:11">
      <c r="A3509">
        <v>70001</v>
      </c>
      <c r="B3509" s="46" t="str">
        <f t="shared" si="104"/>
        <v>BP.GRSB012-orange</v>
      </c>
      <c r="C3509">
        <f t="shared" si="103"/>
        <v>0</v>
      </c>
      <c r="D3509">
        <v>70001</v>
      </c>
      <c r="E3509">
        <f>_xlfn.XLOOKUP(J3509,'pe holds '!Y:Y,'pe holds '!D:D)</f>
        <v>167</v>
      </c>
      <c r="H3509">
        <f>_xlfn.XLOOKUP(J3509,'pe holds '!Y:Y,'pe holds '!H:H)</f>
        <v>0</v>
      </c>
      <c r="J3509" s="636" t="s">
        <v>986</v>
      </c>
      <c r="K3509" t="s">
        <v>910</v>
      </c>
    </row>
    <row r="3510" spans="1:11">
      <c r="A3510">
        <v>70001</v>
      </c>
      <c r="B3510" s="46" t="str">
        <f t="shared" si="104"/>
        <v>BP.GRSB013-orange</v>
      </c>
      <c r="C3510">
        <f t="shared" si="103"/>
        <v>0</v>
      </c>
      <c r="D3510">
        <v>70001</v>
      </c>
      <c r="E3510">
        <f>_xlfn.XLOOKUP(J3510,'pe holds '!Y:Y,'pe holds '!D:D)</f>
        <v>94</v>
      </c>
      <c r="H3510">
        <f>_xlfn.XLOOKUP(J3510,'pe holds '!Y:Y,'pe holds '!H:H)</f>
        <v>0</v>
      </c>
      <c r="J3510" s="636" t="s">
        <v>988</v>
      </c>
      <c r="K3510" t="s">
        <v>910</v>
      </c>
    </row>
    <row r="3511" spans="1:11">
      <c r="A3511">
        <v>70001</v>
      </c>
      <c r="B3511" s="46" t="str">
        <f t="shared" si="104"/>
        <v>BP.GRSB014-orange</v>
      </c>
      <c r="C3511">
        <f t="shared" si="103"/>
        <v>0</v>
      </c>
      <c r="D3511">
        <v>70001</v>
      </c>
      <c r="E3511">
        <f>_xlfn.XLOOKUP(J3511,'pe holds '!Y:Y,'pe holds '!D:D)</f>
        <v>87</v>
      </c>
      <c r="H3511">
        <f>_xlfn.XLOOKUP(J3511,'pe holds '!Y:Y,'pe holds '!H:H)</f>
        <v>0</v>
      </c>
      <c r="J3511" s="636" t="s">
        <v>990</v>
      </c>
      <c r="K3511" t="s">
        <v>910</v>
      </c>
    </row>
    <row r="3512" spans="1:11">
      <c r="A3512">
        <v>70001</v>
      </c>
      <c r="B3512" s="46" t="str">
        <f t="shared" si="104"/>
        <v>BP.GRSB015-orange</v>
      </c>
      <c r="C3512">
        <f t="shared" si="103"/>
        <v>0</v>
      </c>
      <c r="D3512">
        <v>70001</v>
      </c>
      <c r="E3512">
        <f>_xlfn.XLOOKUP(J3512,'pe holds '!Y:Y,'pe holds '!D:D)</f>
        <v>142</v>
      </c>
      <c r="H3512">
        <f>_xlfn.XLOOKUP(J3512,'pe holds '!Y:Y,'pe holds '!H:H)</f>
        <v>0</v>
      </c>
      <c r="J3512" s="636" t="s">
        <v>991</v>
      </c>
      <c r="K3512" t="s">
        <v>910</v>
      </c>
    </row>
    <row r="3513" spans="1:11">
      <c r="A3513">
        <v>70001</v>
      </c>
      <c r="B3513" s="46" t="str">
        <f t="shared" si="104"/>
        <v>BP.GRSB016-orange</v>
      </c>
      <c r="C3513">
        <f t="shared" si="103"/>
        <v>0</v>
      </c>
      <c r="D3513">
        <v>70001</v>
      </c>
      <c r="E3513">
        <f>_xlfn.XLOOKUP(J3513,'pe holds '!Y:Y,'pe holds '!D:D)</f>
        <v>108</v>
      </c>
      <c r="H3513">
        <f>_xlfn.XLOOKUP(J3513,'pe holds '!Y:Y,'pe holds '!H:H)</f>
        <v>0</v>
      </c>
      <c r="J3513" s="636" t="s">
        <v>993</v>
      </c>
      <c r="K3513" t="s">
        <v>910</v>
      </c>
    </row>
    <row r="3514" spans="1:11">
      <c r="A3514">
        <v>70001</v>
      </c>
      <c r="B3514" s="46" t="str">
        <f t="shared" si="104"/>
        <v>BP.GRSB017-orange</v>
      </c>
      <c r="C3514">
        <f t="shared" si="103"/>
        <v>0</v>
      </c>
      <c r="D3514">
        <v>70001</v>
      </c>
      <c r="E3514">
        <f>_xlfn.XLOOKUP(J3514,'pe holds '!Y:Y,'pe holds '!D:D)</f>
        <v>106</v>
      </c>
      <c r="H3514">
        <f>_xlfn.XLOOKUP(J3514,'pe holds '!Y:Y,'pe holds '!H:H)</f>
        <v>0</v>
      </c>
      <c r="J3514" s="636" t="s">
        <v>995</v>
      </c>
      <c r="K3514" t="s">
        <v>910</v>
      </c>
    </row>
    <row r="3515" spans="1:11">
      <c r="A3515">
        <v>70001</v>
      </c>
      <c r="B3515" s="46" t="str">
        <f t="shared" si="104"/>
        <v>BP.GRSB018-orange</v>
      </c>
      <c r="C3515">
        <f t="shared" si="103"/>
        <v>0</v>
      </c>
      <c r="D3515">
        <v>70001</v>
      </c>
      <c r="E3515">
        <f>_xlfn.XLOOKUP(J3515,'pe holds '!Y:Y,'pe holds '!D:D)</f>
        <v>123</v>
      </c>
      <c r="H3515">
        <f>_xlfn.XLOOKUP(J3515,'pe holds '!Y:Y,'pe holds '!H:H)</f>
        <v>0</v>
      </c>
      <c r="J3515" s="636" t="s">
        <v>997</v>
      </c>
      <c r="K3515" t="s">
        <v>910</v>
      </c>
    </row>
    <row r="3516" spans="1:11">
      <c r="A3516">
        <v>70001</v>
      </c>
      <c r="B3516" s="46" t="str">
        <f t="shared" si="104"/>
        <v>BP.GRDC004-red</v>
      </c>
      <c r="C3516">
        <f t="shared" si="103"/>
        <v>0</v>
      </c>
      <c r="D3516">
        <v>70001</v>
      </c>
      <c r="E3516">
        <f>_xlfn.XLOOKUP(J3516,'pe holds '!Y:Y,'pe holds '!D:D)</f>
        <v>71</v>
      </c>
      <c r="H3516">
        <f>_xlfn.XLOOKUP(J3516,'pe holds '!Y:Y,'pe holds '!I:I)</f>
        <v>0</v>
      </c>
      <c r="J3516" s="636" t="s">
        <v>926</v>
      </c>
      <c r="K3516" t="s">
        <v>911</v>
      </c>
    </row>
    <row r="3517" spans="1:11">
      <c r="A3517">
        <v>70001</v>
      </c>
      <c r="B3517" s="46" t="str">
        <f t="shared" si="104"/>
        <v>BP.GRDC001-red</v>
      </c>
      <c r="C3517">
        <f t="shared" si="103"/>
        <v>0</v>
      </c>
      <c r="D3517">
        <v>70001</v>
      </c>
      <c r="E3517">
        <f>_xlfn.XLOOKUP(J3517,'pe holds '!Y:Y,'pe holds '!D:D)</f>
        <v>18</v>
      </c>
      <c r="H3517">
        <f>_xlfn.XLOOKUP(J3517,'pe holds '!Y:Y,'pe holds '!I:I)</f>
        <v>0</v>
      </c>
      <c r="J3517" s="636" t="s">
        <v>928</v>
      </c>
      <c r="K3517" t="s">
        <v>911</v>
      </c>
    </row>
    <row r="3518" spans="1:11">
      <c r="A3518">
        <v>70001</v>
      </c>
      <c r="B3518" s="46" t="str">
        <f t="shared" si="104"/>
        <v>BP.GRDC002-red</v>
      </c>
      <c r="C3518">
        <f t="shared" si="103"/>
        <v>0</v>
      </c>
      <c r="D3518">
        <v>70001</v>
      </c>
      <c r="E3518">
        <f>_xlfn.XLOOKUP(J3518,'pe holds '!Y:Y,'pe holds '!D:D)</f>
        <v>26</v>
      </c>
      <c r="H3518">
        <f>_xlfn.XLOOKUP(J3518,'pe holds '!Y:Y,'pe holds '!I:I)</f>
        <v>0</v>
      </c>
      <c r="J3518" s="636" t="s">
        <v>930</v>
      </c>
      <c r="K3518" t="s">
        <v>911</v>
      </c>
    </row>
    <row r="3519" spans="1:11">
      <c r="A3519">
        <v>70001</v>
      </c>
      <c r="B3519" s="46" t="str">
        <f t="shared" si="104"/>
        <v>BP.GRDC003-red</v>
      </c>
      <c r="C3519">
        <f t="shared" si="103"/>
        <v>0</v>
      </c>
      <c r="D3519">
        <v>70001</v>
      </c>
      <c r="E3519">
        <f>_xlfn.XLOOKUP(J3519,'pe holds '!Y:Y,'pe holds '!D:D)</f>
        <v>32</v>
      </c>
      <c r="H3519">
        <f>_xlfn.XLOOKUP(J3519,'pe holds '!Y:Y,'pe holds '!I:I)</f>
        <v>0</v>
      </c>
      <c r="J3519" s="636" t="s">
        <v>932</v>
      </c>
      <c r="K3519" t="s">
        <v>911</v>
      </c>
    </row>
    <row r="3520" spans="1:11">
      <c r="A3520">
        <v>70001</v>
      </c>
      <c r="B3520" s="46" t="str">
        <f t="shared" si="104"/>
        <v>BP.GRSG001-red</v>
      </c>
      <c r="C3520">
        <f t="shared" si="103"/>
        <v>0</v>
      </c>
      <c r="D3520">
        <v>70001</v>
      </c>
      <c r="E3520">
        <f>_xlfn.XLOOKUP(J3520,'pe holds '!Y:Y,'pe holds '!D:D)</f>
        <v>175</v>
      </c>
      <c r="H3520">
        <f>_xlfn.XLOOKUP(J3520,'pe holds '!Y:Y,'pe holds '!I:I)</f>
        <v>0</v>
      </c>
      <c r="J3520" s="636" t="s">
        <v>935</v>
      </c>
      <c r="K3520" t="s">
        <v>911</v>
      </c>
    </row>
    <row r="3521" spans="1:11">
      <c r="A3521">
        <v>70001</v>
      </c>
      <c r="B3521" s="46" t="str">
        <f t="shared" si="104"/>
        <v>BP.GRSG002-red</v>
      </c>
      <c r="C3521">
        <f t="shared" si="103"/>
        <v>0</v>
      </c>
      <c r="D3521">
        <v>70001</v>
      </c>
      <c r="E3521">
        <f>_xlfn.XLOOKUP(J3521,'pe holds '!Y:Y,'pe holds '!D:D)</f>
        <v>199</v>
      </c>
      <c r="H3521">
        <f>_xlfn.XLOOKUP(J3521,'pe holds '!Y:Y,'pe holds '!I:I)</f>
        <v>0</v>
      </c>
      <c r="J3521" s="636" t="s">
        <v>937</v>
      </c>
      <c r="K3521" t="s">
        <v>911</v>
      </c>
    </row>
    <row r="3522" spans="1:11">
      <c r="A3522">
        <v>70001</v>
      </c>
      <c r="B3522" s="46" t="str">
        <f t="shared" si="104"/>
        <v>BP.GRSG003-red</v>
      </c>
      <c r="C3522">
        <f t="shared" ref="C3522:C3585" si="105">SUM(G3522:H3522)</f>
        <v>0</v>
      </c>
      <c r="D3522">
        <v>70001</v>
      </c>
      <c r="E3522">
        <f>_xlfn.XLOOKUP(J3522,'pe holds '!Y:Y,'pe holds '!D:D)</f>
        <v>160</v>
      </c>
      <c r="H3522">
        <f>_xlfn.XLOOKUP(J3522,'pe holds '!Y:Y,'pe holds '!I:I)</f>
        <v>0</v>
      </c>
      <c r="J3522" s="636" t="s">
        <v>939</v>
      </c>
      <c r="K3522" t="s">
        <v>911</v>
      </c>
    </row>
    <row r="3523" spans="1:11">
      <c r="A3523">
        <v>70001</v>
      </c>
      <c r="B3523" s="46" t="str">
        <f t="shared" si="104"/>
        <v>BP.GRSG004-red</v>
      </c>
      <c r="C3523">
        <f t="shared" si="105"/>
        <v>0</v>
      </c>
      <c r="D3523">
        <v>70001</v>
      </c>
      <c r="E3523">
        <f>_xlfn.XLOOKUP(J3523,'pe holds '!Y:Y,'pe holds '!D:D)</f>
        <v>235</v>
      </c>
      <c r="H3523">
        <f>_xlfn.XLOOKUP(J3523,'pe holds '!Y:Y,'pe holds '!I:I)</f>
        <v>0</v>
      </c>
      <c r="J3523" s="636" t="s">
        <v>941</v>
      </c>
      <c r="K3523" t="s">
        <v>911</v>
      </c>
    </row>
    <row r="3524" spans="1:11">
      <c r="A3524">
        <v>70001</v>
      </c>
      <c r="B3524" s="46" t="str">
        <f t="shared" si="104"/>
        <v>BP.GRSG005-red</v>
      </c>
      <c r="C3524">
        <f t="shared" si="105"/>
        <v>0</v>
      </c>
      <c r="D3524">
        <v>70001</v>
      </c>
      <c r="E3524">
        <f>_xlfn.XLOOKUP(J3524,'pe holds '!Y:Y,'pe holds '!D:D)</f>
        <v>174</v>
      </c>
      <c r="H3524">
        <f>_xlfn.XLOOKUP(J3524,'pe holds '!Y:Y,'pe holds '!I:I)</f>
        <v>0</v>
      </c>
      <c r="J3524" s="636" t="s">
        <v>943</v>
      </c>
      <c r="K3524" t="s">
        <v>911</v>
      </c>
    </row>
    <row r="3525" spans="1:11">
      <c r="A3525">
        <v>70001</v>
      </c>
      <c r="B3525" s="46" t="str">
        <f t="shared" si="104"/>
        <v>BP.GRSG006-red</v>
      </c>
      <c r="C3525">
        <f t="shared" si="105"/>
        <v>0</v>
      </c>
      <c r="D3525">
        <v>70001</v>
      </c>
      <c r="E3525">
        <f>_xlfn.XLOOKUP(J3525,'pe holds '!Y:Y,'pe holds '!D:D)</f>
        <v>245</v>
      </c>
      <c r="H3525">
        <f>_xlfn.XLOOKUP(J3525,'pe holds '!Y:Y,'pe holds '!I:I)</f>
        <v>0</v>
      </c>
      <c r="J3525" s="636" t="s">
        <v>945</v>
      </c>
      <c r="K3525" t="s">
        <v>911</v>
      </c>
    </row>
    <row r="3526" spans="1:11">
      <c r="A3526">
        <v>70001</v>
      </c>
      <c r="B3526" s="46" t="str">
        <f t="shared" si="104"/>
        <v>BP.GRSG007-red</v>
      </c>
      <c r="C3526">
        <f t="shared" si="105"/>
        <v>0</v>
      </c>
      <c r="D3526">
        <v>70001</v>
      </c>
      <c r="E3526">
        <f>_xlfn.XLOOKUP(J3526,'pe holds '!Y:Y,'pe holds '!D:D)</f>
        <v>241</v>
      </c>
      <c r="H3526">
        <f>_xlfn.XLOOKUP(J3526,'pe holds '!Y:Y,'pe holds '!I:I)</f>
        <v>0</v>
      </c>
      <c r="J3526" s="636" t="s">
        <v>947</v>
      </c>
      <c r="K3526" t="s">
        <v>911</v>
      </c>
    </row>
    <row r="3527" spans="1:11">
      <c r="A3527">
        <v>70001</v>
      </c>
      <c r="B3527" s="46" t="str">
        <f t="shared" si="104"/>
        <v>BP.GRSG008-red</v>
      </c>
      <c r="C3527">
        <f t="shared" si="105"/>
        <v>0</v>
      </c>
      <c r="D3527">
        <v>70001</v>
      </c>
      <c r="E3527">
        <f>_xlfn.XLOOKUP(J3527,'pe holds '!Y:Y,'pe holds '!D:D)</f>
        <v>157</v>
      </c>
      <c r="H3527">
        <f>_xlfn.XLOOKUP(J3527,'pe holds '!Y:Y,'pe holds '!I:I)</f>
        <v>0</v>
      </c>
      <c r="J3527" s="636" t="s">
        <v>949</v>
      </c>
      <c r="K3527" t="s">
        <v>911</v>
      </c>
    </row>
    <row r="3528" spans="1:11">
      <c r="A3528">
        <v>70001</v>
      </c>
      <c r="B3528" s="46" t="str">
        <f t="shared" si="104"/>
        <v>BP.GRSG009-red</v>
      </c>
      <c r="C3528">
        <f t="shared" si="105"/>
        <v>0</v>
      </c>
      <c r="D3528">
        <v>70001</v>
      </c>
      <c r="E3528">
        <f>_xlfn.XLOOKUP(J3528,'pe holds '!Y:Y,'pe holds '!D:D)</f>
        <v>93</v>
      </c>
      <c r="H3528">
        <f>_xlfn.XLOOKUP(J3528,'pe holds '!Y:Y,'pe holds '!I:I)</f>
        <v>0</v>
      </c>
      <c r="J3528" s="636" t="s">
        <v>951</v>
      </c>
      <c r="K3528" t="s">
        <v>911</v>
      </c>
    </row>
    <row r="3529" spans="1:11">
      <c r="A3529">
        <v>70001</v>
      </c>
      <c r="B3529" s="46" t="str">
        <f t="shared" si="104"/>
        <v>BP.GRSG010-red</v>
      </c>
      <c r="C3529">
        <f t="shared" si="105"/>
        <v>0</v>
      </c>
      <c r="D3529">
        <v>70001</v>
      </c>
      <c r="E3529">
        <f>_xlfn.XLOOKUP(J3529,'pe holds '!Y:Y,'pe holds '!D:D)</f>
        <v>66</v>
      </c>
      <c r="H3529">
        <f>_xlfn.XLOOKUP(J3529,'pe holds '!Y:Y,'pe holds '!I:I)</f>
        <v>0</v>
      </c>
      <c r="J3529" s="636" t="s">
        <v>953</v>
      </c>
      <c r="K3529" t="s">
        <v>911</v>
      </c>
    </row>
    <row r="3530" spans="1:11">
      <c r="A3530">
        <v>70001</v>
      </c>
      <c r="B3530" s="46" t="str">
        <f t="shared" si="104"/>
        <v>BP.GRSG011-red</v>
      </c>
      <c r="C3530">
        <f t="shared" si="105"/>
        <v>0</v>
      </c>
      <c r="D3530">
        <v>70001</v>
      </c>
      <c r="E3530">
        <f>_xlfn.XLOOKUP(J3530,'pe holds '!Y:Y,'pe holds '!D:D)</f>
        <v>63</v>
      </c>
      <c r="H3530">
        <f>_xlfn.XLOOKUP(J3530,'pe holds '!Y:Y,'pe holds '!I:I)</f>
        <v>0</v>
      </c>
      <c r="J3530" s="636" t="s">
        <v>954</v>
      </c>
      <c r="K3530" t="s">
        <v>911</v>
      </c>
    </row>
    <row r="3531" spans="1:11">
      <c r="A3531">
        <v>70001</v>
      </c>
      <c r="B3531" s="46" t="str">
        <f t="shared" si="104"/>
        <v>BP.GRSG012-red</v>
      </c>
      <c r="C3531">
        <f t="shared" si="105"/>
        <v>0</v>
      </c>
      <c r="D3531">
        <v>70001</v>
      </c>
      <c r="E3531">
        <f>_xlfn.XLOOKUP(J3531,'pe holds '!Y:Y,'pe holds '!D:D)</f>
        <v>55</v>
      </c>
      <c r="H3531">
        <f>_xlfn.XLOOKUP(J3531,'pe holds '!Y:Y,'pe holds '!I:I)</f>
        <v>0</v>
      </c>
      <c r="J3531" s="636" t="s">
        <v>956</v>
      </c>
      <c r="K3531" t="s">
        <v>911</v>
      </c>
    </row>
    <row r="3532" spans="1:11">
      <c r="A3532">
        <v>70001</v>
      </c>
      <c r="B3532" s="46" t="str">
        <f t="shared" si="104"/>
        <v>BP.GRSG013-red</v>
      </c>
      <c r="C3532">
        <f t="shared" si="105"/>
        <v>0</v>
      </c>
      <c r="D3532">
        <v>70001</v>
      </c>
      <c r="E3532">
        <f>_xlfn.XLOOKUP(J3532,'pe holds '!Y:Y,'pe holds '!D:D)</f>
        <v>94</v>
      </c>
      <c r="H3532">
        <f>_xlfn.XLOOKUP(J3532,'pe holds '!Y:Y,'pe holds '!I:I)</f>
        <v>0</v>
      </c>
      <c r="J3532" s="636" t="s">
        <v>958</v>
      </c>
      <c r="K3532" t="s">
        <v>911</v>
      </c>
    </row>
    <row r="3533" spans="1:11">
      <c r="A3533">
        <v>70001</v>
      </c>
      <c r="B3533" s="46" t="str">
        <f t="shared" si="104"/>
        <v>BP.GRSG014-red</v>
      </c>
      <c r="C3533">
        <f t="shared" si="105"/>
        <v>0</v>
      </c>
      <c r="D3533">
        <v>70001</v>
      </c>
      <c r="E3533">
        <f>_xlfn.XLOOKUP(J3533,'pe holds '!Y:Y,'pe holds '!D:D)</f>
        <v>53</v>
      </c>
      <c r="H3533">
        <f>_xlfn.XLOOKUP(J3533,'pe holds '!Y:Y,'pe holds '!I:I)</f>
        <v>0</v>
      </c>
      <c r="J3533" s="636" t="s">
        <v>960</v>
      </c>
      <c r="K3533" t="s">
        <v>911</v>
      </c>
    </row>
    <row r="3534" spans="1:11">
      <c r="A3534">
        <v>70001</v>
      </c>
      <c r="B3534" s="46" t="str">
        <f t="shared" si="104"/>
        <v>BP.GRSG015-red</v>
      </c>
      <c r="C3534">
        <f t="shared" si="105"/>
        <v>0</v>
      </c>
      <c r="D3534">
        <v>70001</v>
      </c>
      <c r="E3534">
        <f>_xlfn.XLOOKUP(J3534,'pe holds '!Y:Y,'pe holds '!D:D)</f>
        <v>41</v>
      </c>
      <c r="H3534">
        <f>_xlfn.XLOOKUP(J3534,'pe holds '!Y:Y,'pe holds '!I:I)</f>
        <v>0</v>
      </c>
      <c r="J3534" s="636" t="s">
        <v>961</v>
      </c>
      <c r="K3534" t="s">
        <v>911</v>
      </c>
    </row>
    <row r="3535" spans="1:11">
      <c r="A3535">
        <v>70001</v>
      </c>
      <c r="B3535" s="46" t="str">
        <f t="shared" si="104"/>
        <v>BP.GRSG016-red</v>
      </c>
      <c r="C3535">
        <f t="shared" si="105"/>
        <v>0</v>
      </c>
      <c r="D3535">
        <v>70001</v>
      </c>
      <c r="E3535">
        <f>_xlfn.XLOOKUP(J3535,'pe holds '!Y:Y,'pe holds '!D:D)</f>
        <v>63</v>
      </c>
      <c r="H3535">
        <f>_xlfn.XLOOKUP(J3535,'pe holds '!Y:Y,'pe holds '!I:I)</f>
        <v>0</v>
      </c>
      <c r="J3535" s="636" t="s">
        <v>963</v>
      </c>
      <c r="K3535" t="s">
        <v>911</v>
      </c>
    </row>
    <row r="3536" spans="1:11">
      <c r="A3536">
        <v>70001</v>
      </c>
      <c r="B3536" s="46" t="str">
        <f t="shared" si="104"/>
        <v>BP.GRSB001-red</v>
      </c>
      <c r="C3536">
        <f t="shared" si="105"/>
        <v>0</v>
      </c>
      <c r="D3536">
        <v>70001</v>
      </c>
      <c r="E3536">
        <f>_xlfn.XLOOKUP(J3536,'pe holds '!Y:Y,'pe holds '!D:D)</f>
        <v>191</v>
      </c>
      <c r="H3536">
        <f>_xlfn.XLOOKUP(J3536,'pe holds '!Y:Y,'pe holds '!I:I)</f>
        <v>0</v>
      </c>
      <c r="J3536" s="636" t="s">
        <v>966</v>
      </c>
      <c r="K3536" t="s">
        <v>911</v>
      </c>
    </row>
    <row r="3537" spans="1:11">
      <c r="A3537">
        <v>70001</v>
      </c>
      <c r="B3537" s="46" t="str">
        <f t="shared" si="104"/>
        <v>BP.GRSB003-red</v>
      </c>
      <c r="C3537">
        <f t="shared" si="105"/>
        <v>0</v>
      </c>
      <c r="D3537">
        <v>70001</v>
      </c>
      <c r="E3537">
        <f>_xlfn.XLOOKUP(J3537,'pe holds '!Y:Y,'pe holds '!D:D)</f>
        <v>245</v>
      </c>
      <c r="H3537">
        <f>_xlfn.XLOOKUP(J3537,'pe holds '!Y:Y,'pe holds '!I:I)</f>
        <v>0</v>
      </c>
      <c r="J3537" s="636" t="s">
        <v>968</v>
      </c>
      <c r="K3537" t="s">
        <v>911</v>
      </c>
    </row>
    <row r="3538" spans="1:11">
      <c r="A3538">
        <v>70001</v>
      </c>
      <c r="B3538" s="46" t="str">
        <f t="shared" si="104"/>
        <v>BP.GRSB004-red</v>
      </c>
      <c r="C3538">
        <f t="shared" si="105"/>
        <v>0</v>
      </c>
      <c r="D3538">
        <v>70001</v>
      </c>
      <c r="E3538">
        <f>_xlfn.XLOOKUP(J3538,'pe holds '!Y:Y,'pe holds '!D:D)</f>
        <v>195</v>
      </c>
      <c r="H3538">
        <f>_xlfn.XLOOKUP(J3538,'pe holds '!Y:Y,'pe holds '!I:I)</f>
        <v>0</v>
      </c>
      <c r="J3538" s="636" t="s">
        <v>970</v>
      </c>
      <c r="K3538" t="s">
        <v>911</v>
      </c>
    </row>
    <row r="3539" spans="1:11">
      <c r="A3539">
        <v>70001</v>
      </c>
      <c r="B3539" s="46" t="str">
        <f t="shared" si="104"/>
        <v>BP.GRSB005-red</v>
      </c>
      <c r="C3539">
        <f t="shared" si="105"/>
        <v>0</v>
      </c>
      <c r="D3539">
        <v>70001</v>
      </c>
      <c r="E3539">
        <f>_xlfn.XLOOKUP(J3539,'pe holds '!Y:Y,'pe holds '!D:D)</f>
        <v>201</v>
      </c>
      <c r="H3539">
        <f>_xlfn.XLOOKUP(J3539,'pe holds '!Y:Y,'pe holds '!I:I)</f>
        <v>0</v>
      </c>
      <c r="J3539" s="636" t="s">
        <v>972</v>
      </c>
      <c r="K3539" t="s">
        <v>911</v>
      </c>
    </row>
    <row r="3540" spans="1:11">
      <c r="A3540">
        <v>70001</v>
      </c>
      <c r="B3540" s="46" t="str">
        <f t="shared" si="104"/>
        <v>BP.GRSB006-red</v>
      </c>
      <c r="C3540">
        <f t="shared" si="105"/>
        <v>0</v>
      </c>
      <c r="D3540">
        <v>70001</v>
      </c>
      <c r="E3540">
        <f>_xlfn.XLOOKUP(J3540,'pe holds '!Y:Y,'pe holds '!D:D)</f>
        <v>162</v>
      </c>
      <c r="H3540">
        <f>_xlfn.XLOOKUP(J3540,'pe holds '!Y:Y,'pe holds '!I:I)</f>
        <v>0</v>
      </c>
      <c r="J3540" s="636" t="s">
        <v>974</v>
      </c>
      <c r="K3540" t="s">
        <v>911</v>
      </c>
    </row>
    <row r="3541" spans="1:11">
      <c r="A3541">
        <v>70001</v>
      </c>
      <c r="B3541" s="46" t="str">
        <f t="shared" si="104"/>
        <v>BP.GRSB007-red</v>
      </c>
      <c r="C3541">
        <f t="shared" si="105"/>
        <v>0</v>
      </c>
      <c r="D3541">
        <v>70001</v>
      </c>
      <c r="E3541">
        <f>_xlfn.XLOOKUP(J3541,'pe holds '!Y:Y,'pe holds '!D:D)</f>
        <v>329</v>
      </c>
      <c r="H3541">
        <f>_xlfn.XLOOKUP(J3541,'pe holds '!Y:Y,'pe holds '!I:I)</f>
        <v>0</v>
      </c>
      <c r="J3541" s="636" t="s">
        <v>976</v>
      </c>
      <c r="K3541" t="s">
        <v>911</v>
      </c>
    </row>
    <row r="3542" spans="1:11">
      <c r="A3542">
        <v>70001</v>
      </c>
      <c r="B3542" s="46" t="str">
        <f t="shared" si="104"/>
        <v>BP.GRSB008-red</v>
      </c>
      <c r="C3542">
        <f t="shared" si="105"/>
        <v>0</v>
      </c>
      <c r="D3542">
        <v>70001</v>
      </c>
      <c r="E3542">
        <f>_xlfn.XLOOKUP(J3542,'pe holds '!Y:Y,'pe holds '!D:D)</f>
        <v>155</v>
      </c>
      <c r="H3542">
        <f>_xlfn.XLOOKUP(J3542,'pe holds '!Y:Y,'pe holds '!I:I)</f>
        <v>0</v>
      </c>
      <c r="J3542" s="636" t="s">
        <v>978</v>
      </c>
      <c r="K3542" t="s">
        <v>911</v>
      </c>
    </row>
    <row r="3543" spans="1:11">
      <c r="A3543">
        <v>70001</v>
      </c>
      <c r="B3543" s="46" t="str">
        <f t="shared" si="104"/>
        <v>BP.GRSB009-red</v>
      </c>
      <c r="C3543">
        <f t="shared" si="105"/>
        <v>0</v>
      </c>
      <c r="D3543">
        <v>70001</v>
      </c>
      <c r="E3543">
        <f>_xlfn.XLOOKUP(J3543,'pe holds '!Y:Y,'pe holds '!D:D)</f>
        <v>107</v>
      </c>
      <c r="H3543">
        <f>_xlfn.XLOOKUP(J3543,'pe holds '!Y:Y,'pe holds '!I:I)</f>
        <v>0</v>
      </c>
      <c r="J3543" s="636" t="s">
        <v>980</v>
      </c>
      <c r="K3543" t="s">
        <v>911</v>
      </c>
    </row>
    <row r="3544" spans="1:11">
      <c r="A3544">
        <v>70001</v>
      </c>
      <c r="B3544" s="46" t="str">
        <f t="shared" si="104"/>
        <v>BP.GRSB010-red</v>
      </c>
      <c r="C3544">
        <f t="shared" si="105"/>
        <v>0</v>
      </c>
      <c r="D3544">
        <v>70001</v>
      </c>
      <c r="E3544">
        <f>_xlfn.XLOOKUP(J3544,'pe holds '!Y:Y,'pe holds '!D:D)</f>
        <v>333</v>
      </c>
      <c r="H3544">
        <f>_xlfn.XLOOKUP(J3544,'pe holds '!Y:Y,'pe holds '!I:I)</f>
        <v>0</v>
      </c>
      <c r="J3544" s="636" t="s">
        <v>982</v>
      </c>
      <c r="K3544" t="s">
        <v>911</v>
      </c>
    </row>
    <row r="3545" spans="1:11">
      <c r="A3545">
        <v>70001</v>
      </c>
      <c r="B3545" s="46" t="str">
        <f t="shared" si="104"/>
        <v>BP.GRSB011-red</v>
      </c>
      <c r="C3545">
        <f t="shared" si="105"/>
        <v>0</v>
      </c>
      <c r="D3545">
        <v>70001</v>
      </c>
      <c r="E3545">
        <f>_xlfn.XLOOKUP(J3545,'pe holds '!Y:Y,'pe holds '!D:D)</f>
        <v>118</v>
      </c>
      <c r="H3545">
        <f>_xlfn.XLOOKUP(J3545,'pe holds '!Y:Y,'pe holds '!I:I)</f>
        <v>0</v>
      </c>
      <c r="J3545" s="636" t="s">
        <v>984</v>
      </c>
      <c r="K3545" t="s">
        <v>911</v>
      </c>
    </row>
    <row r="3546" spans="1:11">
      <c r="A3546">
        <v>70001</v>
      </c>
      <c r="B3546" s="46" t="str">
        <f t="shared" si="104"/>
        <v>BP.GRSB012-red</v>
      </c>
      <c r="C3546">
        <f t="shared" si="105"/>
        <v>0</v>
      </c>
      <c r="D3546">
        <v>70001</v>
      </c>
      <c r="E3546">
        <f>_xlfn.XLOOKUP(J3546,'pe holds '!Y:Y,'pe holds '!D:D)</f>
        <v>167</v>
      </c>
      <c r="H3546">
        <f>_xlfn.XLOOKUP(J3546,'pe holds '!Y:Y,'pe holds '!I:I)</f>
        <v>0</v>
      </c>
      <c r="J3546" s="636" t="s">
        <v>986</v>
      </c>
      <c r="K3546" t="s">
        <v>911</v>
      </c>
    </row>
    <row r="3547" spans="1:11">
      <c r="A3547">
        <v>70001</v>
      </c>
      <c r="B3547" s="46" t="str">
        <f t="shared" si="104"/>
        <v>BP.GRSB013-red</v>
      </c>
      <c r="C3547">
        <f t="shared" si="105"/>
        <v>0</v>
      </c>
      <c r="D3547">
        <v>70001</v>
      </c>
      <c r="E3547">
        <f>_xlfn.XLOOKUP(J3547,'pe holds '!Y:Y,'pe holds '!D:D)</f>
        <v>94</v>
      </c>
      <c r="H3547">
        <f>_xlfn.XLOOKUP(J3547,'pe holds '!Y:Y,'pe holds '!I:I)</f>
        <v>0</v>
      </c>
      <c r="J3547" s="636" t="s">
        <v>988</v>
      </c>
      <c r="K3547" t="s">
        <v>911</v>
      </c>
    </row>
    <row r="3548" spans="1:11">
      <c r="A3548">
        <v>70001</v>
      </c>
      <c r="B3548" s="46" t="str">
        <f t="shared" si="104"/>
        <v>BP.GRSB014-red</v>
      </c>
      <c r="C3548">
        <f t="shared" si="105"/>
        <v>0</v>
      </c>
      <c r="D3548">
        <v>70001</v>
      </c>
      <c r="E3548">
        <f>_xlfn.XLOOKUP(J3548,'pe holds '!Y:Y,'pe holds '!D:D)</f>
        <v>87</v>
      </c>
      <c r="H3548">
        <f>_xlfn.XLOOKUP(J3548,'pe holds '!Y:Y,'pe holds '!I:I)</f>
        <v>0</v>
      </c>
      <c r="J3548" s="636" t="s">
        <v>990</v>
      </c>
      <c r="K3548" t="s">
        <v>911</v>
      </c>
    </row>
    <row r="3549" spans="1:11">
      <c r="A3549">
        <v>70001</v>
      </c>
      <c r="B3549" s="46" t="str">
        <f t="shared" si="104"/>
        <v>BP.GRSB015-red</v>
      </c>
      <c r="C3549">
        <f t="shared" si="105"/>
        <v>0</v>
      </c>
      <c r="D3549">
        <v>70001</v>
      </c>
      <c r="E3549">
        <f>_xlfn.XLOOKUP(J3549,'pe holds '!Y:Y,'pe holds '!D:D)</f>
        <v>142</v>
      </c>
      <c r="H3549">
        <f>_xlfn.XLOOKUP(J3549,'pe holds '!Y:Y,'pe holds '!I:I)</f>
        <v>0</v>
      </c>
      <c r="J3549" s="636" t="s">
        <v>991</v>
      </c>
      <c r="K3549" t="s">
        <v>911</v>
      </c>
    </row>
    <row r="3550" spans="1:11">
      <c r="A3550">
        <v>70001</v>
      </c>
      <c r="B3550" s="46" t="str">
        <f t="shared" si="104"/>
        <v>BP.GRSB016-red</v>
      </c>
      <c r="C3550">
        <f t="shared" si="105"/>
        <v>0</v>
      </c>
      <c r="D3550">
        <v>70001</v>
      </c>
      <c r="E3550">
        <f>_xlfn.XLOOKUP(J3550,'pe holds '!Y:Y,'pe holds '!D:D)</f>
        <v>108</v>
      </c>
      <c r="H3550">
        <f>_xlfn.XLOOKUP(J3550,'pe holds '!Y:Y,'pe holds '!I:I)</f>
        <v>0</v>
      </c>
      <c r="J3550" s="636" t="s">
        <v>993</v>
      </c>
      <c r="K3550" t="s">
        <v>911</v>
      </c>
    </row>
    <row r="3551" spans="1:11">
      <c r="A3551">
        <v>70001</v>
      </c>
      <c r="B3551" s="46" t="str">
        <f t="shared" si="104"/>
        <v>BP.GRSB017-red</v>
      </c>
      <c r="C3551">
        <f t="shared" si="105"/>
        <v>0</v>
      </c>
      <c r="D3551">
        <v>70001</v>
      </c>
      <c r="E3551">
        <f>_xlfn.XLOOKUP(J3551,'pe holds '!Y:Y,'pe holds '!D:D)</f>
        <v>106</v>
      </c>
      <c r="H3551">
        <f>_xlfn.XLOOKUP(J3551,'pe holds '!Y:Y,'pe holds '!I:I)</f>
        <v>0</v>
      </c>
      <c r="J3551" s="636" t="s">
        <v>995</v>
      </c>
      <c r="K3551" t="s">
        <v>911</v>
      </c>
    </row>
    <row r="3552" spans="1:11">
      <c r="A3552">
        <v>70001</v>
      </c>
      <c r="B3552" s="46" t="str">
        <f t="shared" si="104"/>
        <v>BP.GRSB018-red</v>
      </c>
      <c r="C3552">
        <f t="shared" si="105"/>
        <v>0</v>
      </c>
      <c r="D3552">
        <v>70001</v>
      </c>
      <c r="E3552">
        <f>_xlfn.XLOOKUP(J3552,'pe holds '!Y:Y,'pe holds '!D:D)</f>
        <v>123</v>
      </c>
      <c r="H3552">
        <f>_xlfn.XLOOKUP(J3552,'pe holds '!Y:Y,'pe holds '!I:I)</f>
        <v>0</v>
      </c>
      <c r="J3552" s="636" t="s">
        <v>997</v>
      </c>
      <c r="K3552" t="s">
        <v>911</v>
      </c>
    </row>
    <row r="3553" spans="1:11">
      <c r="A3553">
        <v>70001</v>
      </c>
      <c r="B3553" s="46" t="str">
        <f t="shared" si="104"/>
        <v>BP.GRDC004-purple</v>
      </c>
      <c r="C3553">
        <f t="shared" si="105"/>
        <v>0</v>
      </c>
      <c r="D3553">
        <v>70001</v>
      </c>
      <c r="E3553">
        <f>_xlfn.XLOOKUP(J3553,'pe holds '!Y:Y,'pe holds '!D:D)</f>
        <v>71</v>
      </c>
      <c r="H3553">
        <f>_xlfn.XLOOKUP(J3553,'pe holds '!Y:Y,'pe holds '!J:J)</f>
        <v>0</v>
      </c>
      <c r="J3553" s="636" t="s">
        <v>926</v>
      </c>
      <c r="K3553" t="s">
        <v>912</v>
      </c>
    </row>
    <row r="3554" spans="1:11">
      <c r="A3554">
        <v>70001</v>
      </c>
      <c r="B3554" s="46" t="str">
        <f t="shared" si="104"/>
        <v>BP.GRDC001-purple</v>
      </c>
      <c r="C3554">
        <f t="shared" si="105"/>
        <v>0</v>
      </c>
      <c r="D3554">
        <v>70001</v>
      </c>
      <c r="E3554">
        <f>_xlfn.XLOOKUP(J3554,'pe holds '!Y:Y,'pe holds '!D:D)</f>
        <v>18</v>
      </c>
      <c r="H3554">
        <f>_xlfn.XLOOKUP(J3554,'pe holds '!Y:Y,'pe holds '!J:J)</f>
        <v>0</v>
      </c>
      <c r="J3554" s="636" t="s">
        <v>928</v>
      </c>
      <c r="K3554" t="s">
        <v>912</v>
      </c>
    </row>
    <row r="3555" spans="1:11">
      <c r="A3555">
        <v>70001</v>
      </c>
      <c r="B3555" s="46" t="str">
        <f t="shared" si="104"/>
        <v>BP.GRDC002-purple</v>
      </c>
      <c r="C3555">
        <f t="shared" si="105"/>
        <v>0</v>
      </c>
      <c r="D3555">
        <v>70001</v>
      </c>
      <c r="E3555">
        <f>_xlfn.XLOOKUP(J3555,'pe holds '!Y:Y,'pe holds '!D:D)</f>
        <v>26</v>
      </c>
      <c r="H3555">
        <f>_xlfn.XLOOKUP(J3555,'pe holds '!Y:Y,'pe holds '!J:J)</f>
        <v>0</v>
      </c>
      <c r="J3555" s="636" t="s">
        <v>930</v>
      </c>
      <c r="K3555" t="s">
        <v>912</v>
      </c>
    </row>
    <row r="3556" spans="1:11">
      <c r="A3556">
        <v>70001</v>
      </c>
      <c r="B3556" s="46" t="str">
        <f t="shared" si="104"/>
        <v>BP.GRDC003-purple</v>
      </c>
      <c r="C3556">
        <f t="shared" si="105"/>
        <v>0</v>
      </c>
      <c r="D3556">
        <v>70001</v>
      </c>
      <c r="E3556">
        <f>_xlfn.XLOOKUP(J3556,'pe holds '!Y:Y,'pe holds '!D:D)</f>
        <v>32</v>
      </c>
      <c r="H3556">
        <f>_xlfn.XLOOKUP(J3556,'pe holds '!Y:Y,'pe holds '!J:J)</f>
        <v>0</v>
      </c>
      <c r="J3556" s="636" t="s">
        <v>932</v>
      </c>
      <c r="K3556" t="s">
        <v>912</v>
      </c>
    </row>
    <row r="3557" spans="1:11">
      <c r="A3557">
        <v>70001</v>
      </c>
      <c r="B3557" s="46" t="str">
        <f t="shared" ref="B3557:B3620" si="106">J3557&amp;"-"&amp;K3557</f>
        <v>BP.GRSG001-purple</v>
      </c>
      <c r="C3557">
        <f t="shared" si="105"/>
        <v>0</v>
      </c>
      <c r="D3557">
        <v>70001</v>
      </c>
      <c r="E3557">
        <f>_xlfn.XLOOKUP(J3557,'pe holds '!Y:Y,'pe holds '!D:D)</f>
        <v>175</v>
      </c>
      <c r="H3557">
        <f>_xlfn.XLOOKUP(J3557,'pe holds '!Y:Y,'pe holds '!J:J)</f>
        <v>0</v>
      </c>
      <c r="J3557" s="636" t="s">
        <v>935</v>
      </c>
      <c r="K3557" t="s">
        <v>912</v>
      </c>
    </row>
    <row r="3558" spans="1:11">
      <c r="A3558">
        <v>70001</v>
      </c>
      <c r="B3558" s="46" t="str">
        <f t="shared" si="106"/>
        <v>BP.GRSG002-purple</v>
      </c>
      <c r="C3558">
        <f t="shared" si="105"/>
        <v>0</v>
      </c>
      <c r="D3558">
        <v>70001</v>
      </c>
      <c r="E3558">
        <f>_xlfn.XLOOKUP(J3558,'pe holds '!Y:Y,'pe holds '!D:D)</f>
        <v>199</v>
      </c>
      <c r="H3558">
        <f>_xlfn.XLOOKUP(J3558,'pe holds '!Y:Y,'pe holds '!J:J)</f>
        <v>0</v>
      </c>
      <c r="J3558" s="636" t="s">
        <v>937</v>
      </c>
      <c r="K3558" t="s">
        <v>912</v>
      </c>
    </row>
    <row r="3559" spans="1:11">
      <c r="A3559">
        <v>70001</v>
      </c>
      <c r="B3559" s="46" t="str">
        <f t="shared" si="106"/>
        <v>BP.GRSG003-purple</v>
      </c>
      <c r="C3559">
        <f t="shared" si="105"/>
        <v>0</v>
      </c>
      <c r="D3559">
        <v>70001</v>
      </c>
      <c r="E3559">
        <f>_xlfn.XLOOKUP(J3559,'pe holds '!Y:Y,'pe holds '!D:D)</f>
        <v>160</v>
      </c>
      <c r="H3559">
        <f>_xlfn.XLOOKUP(J3559,'pe holds '!Y:Y,'pe holds '!J:J)</f>
        <v>0</v>
      </c>
      <c r="J3559" s="636" t="s">
        <v>939</v>
      </c>
      <c r="K3559" t="s">
        <v>912</v>
      </c>
    </row>
    <row r="3560" spans="1:11">
      <c r="A3560">
        <v>70001</v>
      </c>
      <c r="B3560" s="46" t="str">
        <f t="shared" si="106"/>
        <v>BP.GRSG004-purple</v>
      </c>
      <c r="C3560">
        <f t="shared" si="105"/>
        <v>0</v>
      </c>
      <c r="D3560">
        <v>70001</v>
      </c>
      <c r="E3560">
        <f>_xlfn.XLOOKUP(J3560,'pe holds '!Y:Y,'pe holds '!D:D)</f>
        <v>235</v>
      </c>
      <c r="H3560">
        <f>_xlfn.XLOOKUP(J3560,'pe holds '!Y:Y,'pe holds '!J:J)</f>
        <v>0</v>
      </c>
      <c r="J3560" s="636" t="s">
        <v>941</v>
      </c>
      <c r="K3560" t="s">
        <v>912</v>
      </c>
    </row>
    <row r="3561" spans="1:11">
      <c r="A3561">
        <v>70001</v>
      </c>
      <c r="B3561" s="46" t="str">
        <f t="shared" si="106"/>
        <v>BP.GRSG005-purple</v>
      </c>
      <c r="C3561">
        <f t="shared" si="105"/>
        <v>0</v>
      </c>
      <c r="D3561">
        <v>70001</v>
      </c>
      <c r="E3561">
        <f>_xlfn.XLOOKUP(J3561,'pe holds '!Y:Y,'pe holds '!D:D)</f>
        <v>174</v>
      </c>
      <c r="H3561">
        <f>_xlfn.XLOOKUP(J3561,'pe holds '!Y:Y,'pe holds '!J:J)</f>
        <v>0</v>
      </c>
      <c r="J3561" s="636" t="s">
        <v>943</v>
      </c>
      <c r="K3561" t="s">
        <v>912</v>
      </c>
    </row>
    <row r="3562" spans="1:11">
      <c r="A3562">
        <v>70001</v>
      </c>
      <c r="B3562" s="46" t="str">
        <f t="shared" si="106"/>
        <v>BP.GRSG006-purple</v>
      </c>
      <c r="C3562">
        <f t="shared" si="105"/>
        <v>0</v>
      </c>
      <c r="D3562">
        <v>70001</v>
      </c>
      <c r="E3562">
        <f>_xlfn.XLOOKUP(J3562,'pe holds '!Y:Y,'pe holds '!D:D)</f>
        <v>245</v>
      </c>
      <c r="H3562">
        <f>_xlfn.XLOOKUP(J3562,'pe holds '!Y:Y,'pe holds '!J:J)</f>
        <v>0</v>
      </c>
      <c r="J3562" s="636" t="s">
        <v>945</v>
      </c>
      <c r="K3562" t="s">
        <v>912</v>
      </c>
    </row>
    <row r="3563" spans="1:11">
      <c r="A3563">
        <v>70001</v>
      </c>
      <c r="B3563" s="46" t="str">
        <f t="shared" si="106"/>
        <v>BP.GRSG007-purple</v>
      </c>
      <c r="C3563">
        <f t="shared" si="105"/>
        <v>0</v>
      </c>
      <c r="D3563">
        <v>70001</v>
      </c>
      <c r="E3563">
        <f>_xlfn.XLOOKUP(J3563,'pe holds '!Y:Y,'pe holds '!D:D)</f>
        <v>241</v>
      </c>
      <c r="H3563">
        <f>_xlfn.XLOOKUP(J3563,'pe holds '!Y:Y,'pe holds '!J:J)</f>
        <v>0</v>
      </c>
      <c r="J3563" s="636" t="s">
        <v>947</v>
      </c>
      <c r="K3563" t="s">
        <v>912</v>
      </c>
    </row>
    <row r="3564" spans="1:11">
      <c r="A3564">
        <v>70001</v>
      </c>
      <c r="B3564" s="46" t="str">
        <f t="shared" si="106"/>
        <v>BP.GRSG008-purple</v>
      </c>
      <c r="C3564">
        <f t="shared" si="105"/>
        <v>0</v>
      </c>
      <c r="D3564">
        <v>70001</v>
      </c>
      <c r="E3564">
        <f>_xlfn.XLOOKUP(J3564,'pe holds '!Y:Y,'pe holds '!D:D)</f>
        <v>157</v>
      </c>
      <c r="H3564">
        <f>_xlfn.XLOOKUP(J3564,'pe holds '!Y:Y,'pe holds '!J:J)</f>
        <v>0</v>
      </c>
      <c r="J3564" s="636" t="s">
        <v>949</v>
      </c>
      <c r="K3564" t="s">
        <v>912</v>
      </c>
    </row>
    <row r="3565" spans="1:11">
      <c r="A3565">
        <v>70001</v>
      </c>
      <c r="B3565" s="46" t="str">
        <f t="shared" si="106"/>
        <v>BP.GRSG009-purple</v>
      </c>
      <c r="C3565">
        <f t="shared" si="105"/>
        <v>0</v>
      </c>
      <c r="D3565">
        <v>70001</v>
      </c>
      <c r="E3565">
        <f>_xlfn.XLOOKUP(J3565,'pe holds '!Y:Y,'pe holds '!D:D)</f>
        <v>93</v>
      </c>
      <c r="H3565">
        <f>_xlfn.XLOOKUP(J3565,'pe holds '!Y:Y,'pe holds '!J:J)</f>
        <v>0</v>
      </c>
      <c r="J3565" s="636" t="s">
        <v>951</v>
      </c>
      <c r="K3565" t="s">
        <v>912</v>
      </c>
    </row>
    <row r="3566" spans="1:11">
      <c r="A3566">
        <v>70001</v>
      </c>
      <c r="B3566" s="46" t="str">
        <f t="shared" si="106"/>
        <v>BP.GRSG010-purple</v>
      </c>
      <c r="C3566">
        <f t="shared" si="105"/>
        <v>0</v>
      </c>
      <c r="D3566">
        <v>70001</v>
      </c>
      <c r="E3566">
        <f>_xlfn.XLOOKUP(J3566,'pe holds '!Y:Y,'pe holds '!D:D)</f>
        <v>66</v>
      </c>
      <c r="H3566">
        <f>_xlfn.XLOOKUP(J3566,'pe holds '!Y:Y,'pe holds '!J:J)</f>
        <v>0</v>
      </c>
      <c r="J3566" s="636" t="s">
        <v>953</v>
      </c>
      <c r="K3566" t="s">
        <v>912</v>
      </c>
    </row>
    <row r="3567" spans="1:11">
      <c r="A3567">
        <v>70001</v>
      </c>
      <c r="B3567" s="46" t="str">
        <f t="shared" si="106"/>
        <v>BP.GRSG011-purple</v>
      </c>
      <c r="C3567">
        <f t="shared" si="105"/>
        <v>0</v>
      </c>
      <c r="D3567">
        <v>70001</v>
      </c>
      <c r="E3567">
        <f>_xlfn.XLOOKUP(J3567,'pe holds '!Y:Y,'pe holds '!D:D)</f>
        <v>63</v>
      </c>
      <c r="H3567">
        <f>_xlfn.XLOOKUP(J3567,'pe holds '!Y:Y,'pe holds '!J:J)</f>
        <v>0</v>
      </c>
      <c r="J3567" s="636" t="s">
        <v>954</v>
      </c>
      <c r="K3567" t="s">
        <v>912</v>
      </c>
    </row>
    <row r="3568" spans="1:11">
      <c r="A3568">
        <v>70001</v>
      </c>
      <c r="B3568" s="46" t="str">
        <f t="shared" si="106"/>
        <v>BP.GRSG012-purple</v>
      </c>
      <c r="C3568">
        <f t="shared" si="105"/>
        <v>0</v>
      </c>
      <c r="D3568">
        <v>70001</v>
      </c>
      <c r="E3568">
        <f>_xlfn.XLOOKUP(J3568,'pe holds '!Y:Y,'pe holds '!D:D)</f>
        <v>55</v>
      </c>
      <c r="H3568">
        <f>_xlfn.XLOOKUP(J3568,'pe holds '!Y:Y,'pe holds '!J:J)</f>
        <v>0</v>
      </c>
      <c r="J3568" s="636" t="s">
        <v>956</v>
      </c>
      <c r="K3568" t="s">
        <v>912</v>
      </c>
    </row>
    <row r="3569" spans="1:11">
      <c r="A3569">
        <v>70001</v>
      </c>
      <c r="B3569" s="46" t="str">
        <f t="shared" si="106"/>
        <v>BP.GRSG013-purple</v>
      </c>
      <c r="C3569">
        <f t="shared" si="105"/>
        <v>0</v>
      </c>
      <c r="D3569">
        <v>70001</v>
      </c>
      <c r="E3569">
        <f>_xlfn.XLOOKUP(J3569,'pe holds '!Y:Y,'pe holds '!D:D)</f>
        <v>94</v>
      </c>
      <c r="H3569">
        <f>_xlfn.XLOOKUP(J3569,'pe holds '!Y:Y,'pe holds '!J:J)</f>
        <v>0</v>
      </c>
      <c r="J3569" s="636" t="s">
        <v>958</v>
      </c>
      <c r="K3569" t="s">
        <v>912</v>
      </c>
    </row>
    <row r="3570" spans="1:11">
      <c r="A3570">
        <v>70001</v>
      </c>
      <c r="B3570" s="46" t="str">
        <f t="shared" si="106"/>
        <v>BP.GRSG014-purple</v>
      </c>
      <c r="C3570">
        <f t="shared" si="105"/>
        <v>0</v>
      </c>
      <c r="D3570">
        <v>70001</v>
      </c>
      <c r="E3570">
        <f>_xlfn.XLOOKUP(J3570,'pe holds '!Y:Y,'pe holds '!D:D)</f>
        <v>53</v>
      </c>
      <c r="H3570">
        <f>_xlfn.XLOOKUP(J3570,'pe holds '!Y:Y,'pe holds '!J:J)</f>
        <v>0</v>
      </c>
      <c r="J3570" s="636" t="s">
        <v>960</v>
      </c>
      <c r="K3570" t="s">
        <v>912</v>
      </c>
    </row>
    <row r="3571" spans="1:11">
      <c r="A3571">
        <v>70001</v>
      </c>
      <c r="B3571" s="46" t="str">
        <f t="shared" si="106"/>
        <v>BP.GRSG015-purple</v>
      </c>
      <c r="C3571">
        <f t="shared" si="105"/>
        <v>0</v>
      </c>
      <c r="D3571">
        <v>70001</v>
      </c>
      <c r="E3571">
        <f>_xlfn.XLOOKUP(J3571,'pe holds '!Y:Y,'pe holds '!D:D)</f>
        <v>41</v>
      </c>
      <c r="H3571">
        <f>_xlfn.XLOOKUP(J3571,'pe holds '!Y:Y,'pe holds '!J:J)</f>
        <v>0</v>
      </c>
      <c r="J3571" s="636" t="s">
        <v>961</v>
      </c>
      <c r="K3571" t="s">
        <v>912</v>
      </c>
    </row>
    <row r="3572" spans="1:11">
      <c r="A3572">
        <v>70001</v>
      </c>
      <c r="B3572" s="46" t="str">
        <f t="shared" si="106"/>
        <v>BP.GRSG016-purple</v>
      </c>
      <c r="C3572">
        <f t="shared" si="105"/>
        <v>0</v>
      </c>
      <c r="D3572">
        <v>70001</v>
      </c>
      <c r="E3572">
        <f>_xlfn.XLOOKUP(J3572,'pe holds '!Y:Y,'pe holds '!D:D)</f>
        <v>63</v>
      </c>
      <c r="H3572">
        <f>_xlfn.XLOOKUP(J3572,'pe holds '!Y:Y,'pe holds '!J:J)</f>
        <v>0</v>
      </c>
      <c r="J3572" s="636" t="s">
        <v>963</v>
      </c>
      <c r="K3572" t="s">
        <v>912</v>
      </c>
    </row>
    <row r="3573" spans="1:11">
      <c r="A3573">
        <v>70001</v>
      </c>
      <c r="B3573" s="46" t="str">
        <f t="shared" si="106"/>
        <v>BP.GRSB001-purple</v>
      </c>
      <c r="C3573">
        <f t="shared" si="105"/>
        <v>0</v>
      </c>
      <c r="D3573">
        <v>70001</v>
      </c>
      <c r="E3573">
        <f>_xlfn.XLOOKUP(J3573,'pe holds '!Y:Y,'pe holds '!D:D)</f>
        <v>191</v>
      </c>
      <c r="H3573">
        <f>_xlfn.XLOOKUP(J3573,'pe holds '!Y:Y,'pe holds '!J:J)</f>
        <v>0</v>
      </c>
      <c r="J3573" s="636" t="s">
        <v>966</v>
      </c>
      <c r="K3573" t="s">
        <v>912</v>
      </c>
    </row>
    <row r="3574" spans="1:11">
      <c r="A3574">
        <v>70001</v>
      </c>
      <c r="B3574" s="46" t="str">
        <f t="shared" si="106"/>
        <v>BP.GRSB003-purple</v>
      </c>
      <c r="C3574">
        <f t="shared" si="105"/>
        <v>0</v>
      </c>
      <c r="D3574">
        <v>70001</v>
      </c>
      <c r="E3574">
        <f>_xlfn.XLOOKUP(J3574,'pe holds '!Y:Y,'pe holds '!D:D)</f>
        <v>245</v>
      </c>
      <c r="H3574">
        <f>_xlfn.XLOOKUP(J3574,'pe holds '!Y:Y,'pe holds '!J:J)</f>
        <v>0</v>
      </c>
      <c r="J3574" s="636" t="s">
        <v>968</v>
      </c>
      <c r="K3574" t="s">
        <v>912</v>
      </c>
    </row>
    <row r="3575" spans="1:11">
      <c r="A3575">
        <v>70001</v>
      </c>
      <c r="B3575" s="46" t="str">
        <f t="shared" si="106"/>
        <v>BP.GRSB004-purple</v>
      </c>
      <c r="C3575">
        <f t="shared" si="105"/>
        <v>0</v>
      </c>
      <c r="D3575">
        <v>70001</v>
      </c>
      <c r="E3575">
        <f>_xlfn.XLOOKUP(J3575,'pe holds '!Y:Y,'pe holds '!D:D)</f>
        <v>195</v>
      </c>
      <c r="H3575">
        <f>_xlfn.XLOOKUP(J3575,'pe holds '!Y:Y,'pe holds '!J:J)</f>
        <v>0</v>
      </c>
      <c r="J3575" s="636" t="s">
        <v>970</v>
      </c>
      <c r="K3575" t="s">
        <v>912</v>
      </c>
    </row>
    <row r="3576" spans="1:11">
      <c r="A3576">
        <v>70001</v>
      </c>
      <c r="B3576" s="46" t="str">
        <f t="shared" si="106"/>
        <v>BP.GRSB005-purple</v>
      </c>
      <c r="C3576">
        <f t="shared" si="105"/>
        <v>0</v>
      </c>
      <c r="D3576">
        <v>70001</v>
      </c>
      <c r="E3576">
        <f>_xlfn.XLOOKUP(J3576,'pe holds '!Y:Y,'pe holds '!D:D)</f>
        <v>201</v>
      </c>
      <c r="H3576">
        <f>_xlfn.XLOOKUP(J3576,'pe holds '!Y:Y,'pe holds '!J:J)</f>
        <v>0</v>
      </c>
      <c r="J3576" s="636" t="s">
        <v>972</v>
      </c>
      <c r="K3576" t="s">
        <v>912</v>
      </c>
    </row>
    <row r="3577" spans="1:11">
      <c r="A3577">
        <v>70001</v>
      </c>
      <c r="B3577" s="46" t="str">
        <f t="shared" si="106"/>
        <v>BP.GRSB006-purple</v>
      </c>
      <c r="C3577">
        <f t="shared" si="105"/>
        <v>0</v>
      </c>
      <c r="D3577">
        <v>70001</v>
      </c>
      <c r="E3577">
        <f>_xlfn.XLOOKUP(J3577,'pe holds '!Y:Y,'pe holds '!D:D)</f>
        <v>162</v>
      </c>
      <c r="H3577">
        <f>_xlfn.XLOOKUP(J3577,'pe holds '!Y:Y,'pe holds '!J:J)</f>
        <v>0</v>
      </c>
      <c r="J3577" s="636" t="s">
        <v>974</v>
      </c>
      <c r="K3577" t="s">
        <v>912</v>
      </c>
    </row>
    <row r="3578" spans="1:11">
      <c r="A3578">
        <v>70001</v>
      </c>
      <c r="B3578" s="46" t="str">
        <f t="shared" si="106"/>
        <v>BP.GRSB007-purple</v>
      </c>
      <c r="C3578">
        <f t="shared" si="105"/>
        <v>0</v>
      </c>
      <c r="D3578">
        <v>70001</v>
      </c>
      <c r="E3578">
        <f>_xlfn.XLOOKUP(J3578,'pe holds '!Y:Y,'pe holds '!D:D)</f>
        <v>329</v>
      </c>
      <c r="H3578">
        <f>_xlfn.XLOOKUP(J3578,'pe holds '!Y:Y,'pe holds '!J:J)</f>
        <v>0</v>
      </c>
      <c r="J3578" s="636" t="s">
        <v>976</v>
      </c>
      <c r="K3578" t="s">
        <v>912</v>
      </c>
    </row>
    <row r="3579" spans="1:11">
      <c r="A3579">
        <v>70001</v>
      </c>
      <c r="B3579" s="46" t="str">
        <f t="shared" si="106"/>
        <v>BP.GRSB008-purple</v>
      </c>
      <c r="C3579">
        <f t="shared" si="105"/>
        <v>0</v>
      </c>
      <c r="D3579">
        <v>70001</v>
      </c>
      <c r="E3579">
        <f>_xlfn.XLOOKUP(J3579,'pe holds '!Y:Y,'pe holds '!D:D)</f>
        <v>155</v>
      </c>
      <c r="H3579">
        <f>_xlfn.XLOOKUP(J3579,'pe holds '!Y:Y,'pe holds '!J:J)</f>
        <v>0</v>
      </c>
      <c r="J3579" s="636" t="s">
        <v>978</v>
      </c>
      <c r="K3579" t="s">
        <v>912</v>
      </c>
    </row>
    <row r="3580" spans="1:11">
      <c r="A3580">
        <v>70001</v>
      </c>
      <c r="B3580" s="46" t="str">
        <f t="shared" si="106"/>
        <v>BP.GRSB009-purple</v>
      </c>
      <c r="C3580">
        <f t="shared" si="105"/>
        <v>0</v>
      </c>
      <c r="D3580">
        <v>70001</v>
      </c>
      <c r="E3580">
        <f>_xlfn.XLOOKUP(J3580,'pe holds '!Y:Y,'pe holds '!D:D)</f>
        <v>107</v>
      </c>
      <c r="H3580">
        <f>_xlfn.XLOOKUP(J3580,'pe holds '!Y:Y,'pe holds '!J:J)</f>
        <v>0</v>
      </c>
      <c r="J3580" s="636" t="s">
        <v>980</v>
      </c>
      <c r="K3580" t="s">
        <v>912</v>
      </c>
    </row>
    <row r="3581" spans="1:11">
      <c r="A3581">
        <v>70001</v>
      </c>
      <c r="B3581" s="46" t="str">
        <f t="shared" si="106"/>
        <v>BP.GRSB010-purple</v>
      </c>
      <c r="C3581">
        <f t="shared" si="105"/>
        <v>0</v>
      </c>
      <c r="D3581">
        <v>70001</v>
      </c>
      <c r="E3581">
        <f>_xlfn.XLOOKUP(J3581,'pe holds '!Y:Y,'pe holds '!D:D)</f>
        <v>333</v>
      </c>
      <c r="H3581">
        <f>_xlfn.XLOOKUP(J3581,'pe holds '!Y:Y,'pe holds '!J:J)</f>
        <v>0</v>
      </c>
      <c r="J3581" s="636" t="s">
        <v>982</v>
      </c>
      <c r="K3581" t="s">
        <v>912</v>
      </c>
    </row>
    <row r="3582" spans="1:11">
      <c r="A3582">
        <v>70001</v>
      </c>
      <c r="B3582" s="46" t="str">
        <f t="shared" si="106"/>
        <v>BP.GRSB011-purple</v>
      </c>
      <c r="C3582">
        <f t="shared" si="105"/>
        <v>0</v>
      </c>
      <c r="D3582">
        <v>70001</v>
      </c>
      <c r="E3582">
        <f>_xlfn.XLOOKUP(J3582,'pe holds '!Y:Y,'pe holds '!D:D)</f>
        <v>118</v>
      </c>
      <c r="H3582">
        <f>_xlfn.XLOOKUP(J3582,'pe holds '!Y:Y,'pe holds '!J:J)</f>
        <v>0</v>
      </c>
      <c r="J3582" s="636" t="s">
        <v>984</v>
      </c>
      <c r="K3582" t="s">
        <v>912</v>
      </c>
    </row>
    <row r="3583" spans="1:11">
      <c r="A3583">
        <v>70001</v>
      </c>
      <c r="B3583" s="46" t="str">
        <f t="shared" si="106"/>
        <v>BP.GRSB012-purple</v>
      </c>
      <c r="C3583">
        <f t="shared" si="105"/>
        <v>0</v>
      </c>
      <c r="D3583">
        <v>70001</v>
      </c>
      <c r="E3583">
        <f>_xlfn.XLOOKUP(J3583,'pe holds '!Y:Y,'pe holds '!D:D)</f>
        <v>167</v>
      </c>
      <c r="H3583">
        <f>_xlfn.XLOOKUP(J3583,'pe holds '!Y:Y,'pe holds '!J:J)</f>
        <v>0</v>
      </c>
      <c r="J3583" s="636" t="s">
        <v>986</v>
      </c>
      <c r="K3583" t="s">
        <v>912</v>
      </c>
    </row>
    <row r="3584" spans="1:11">
      <c r="A3584">
        <v>70001</v>
      </c>
      <c r="B3584" s="46" t="str">
        <f t="shared" si="106"/>
        <v>BP.GRSB013-purple</v>
      </c>
      <c r="C3584">
        <f t="shared" si="105"/>
        <v>0</v>
      </c>
      <c r="D3584">
        <v>70001</v>
      </c>
      <c r="E3584">
        <f>_xlfn.XLOOKUP(J3584,'pe holds '!Y:Y,'pe holds '!D:D)</f>
        <v>94</v>
      </c>
      <c r="H3584">
        <f>_xlfn.XLOOKUP(J3584,'pe holds '!Y:Y,'pe holds '!J:J)</f>
        <v>0</v>
      </c>
      <c r="J3584" s="636" t="s">
        <v>988</v>
      </c>
      <c r="K3584" t="s">
        <v>912</v>
      </c>
    </row>
    <row r="3585" spans="1:11">
      <c r="A3585">
        <v>70001</v>
      </c>
      <c r="B3585" s="46" t="str">
        <f t="shared" si="106"/>
        <v>BP.GRSB014-purple</v>
      </c>
      <c r="C3585">
        <f t="shared" si="105"/>
        <v>0</v>
      </c>
      <c r="D3585">
        <v>70001</v>
      </c>
      <c r="E3585">
        <f>_xlfn.XLOOKUP(J3585,'pe holds '!Y:Y,'pe holds '!D:D)</f>
        <v>87</v>
      </c>
      <c r="H3585">
        <f>_xlfn.XLOOKUP(J3585,'pe holds '!Y:Y,'pe holds '!J:J)</f>
        <v>0</v>
      </c>
      <c r="J3585" s="636" t="s">
        <v>990</v>
      </c>
      <c r="K3585" t="s">
        <v>912</v>
      </c>
    </row>
    <row r="3586" spans="1:11">
      <c r="A3586">
        <v>70001</v>
      </c>
      <c r="B3586" s="46" t="str">
        <f t="shared" si="106"/>
        <v>BP.GRSB015-purple</v>
      </c>
      <c r="C3586">
        <f t="shared" ref="C3586:C3649" si="107">SUM(G3586:H3586)</f>
        <v>0</v>
      </c>
      <c r="D3586">
        <v>70001</v>
      </c>
      <c r="E3586">
        <f>_xlfn.XLOOKUP(J3586,'pe holds '!Y:Y,'pe holds '!D:D)</f>
        <v>142</v>
      </c>
      <c r="H3586">
        <f>_xlfn.XLOOKUP(J3586,'pe holds '!Y:Y,'pe holds '!J:J)</f>
        <v>0</v>
      </c>
      <c r="J3586" s="636" t="s">
        <v>991</v>
      </c>
      <c r="K3586" t="s">
        <v>912</v>
      </c>
    </row>
    <row r="3587" spans="1:11">
      <c r="A3587">
        <v>70001</v>
      </c>
      <c r="B3587" s="46" t="str">
        <f t="shared" si="106"/>
        <v>BP.GRSB016-purple</v>
      </c>
      <c r="C3587">
        <f t="shared" si="107"/>
        <v>0</v>
      </c>
      <c r="D3587">
        <v>70001</v>
      </c>
      <c r="E3587">
        <f>_xlfn.XLOOKUP(J3587,'pe holds '!Y:Y,'pe holds '!D:D)</f>
        <v>108</v>
      </c>
      <c r="H3587">
        <f>_xlfn.XLOOKUP(J3587,'pe holds '!Y:Y,'pe holds '!J:J)</f>
        <v>0</v>
      </c>
      <c r="J3587" s="636" t="s">
        <v>993</v>
      </c>
      <c r="K3587" t="s">
        <v>912</v>
      </c>
    </row>
    <row r="3588" spans="1:11">
      <c r="A3588">
        <v>70001</v>
      </c>
      <c r="B3588" s="46" t="str">
        <f t="shared" si="106"/>
        <v>BP.GRSB017-purple</v>
      </c>
      <c r="C3588">
        <f t="shared" si="107"/>
        <v>0</v>
      </c>
      <c r="D3588">
        <v>70001</v>
      </c>
      <c r="E3588">
        <f>_xlfn.XLOOKUP(J3588,'pe holds '!Y:Y,'pe holds '!D:D)</f>
        <v>106</v>
      </c>
      <c r="H3588">
        <f>_xlfn.XLOOKUP(J3588,'pe holds '!Y:Y,'pe holds '!J:J)</f>
        <v>0</v>
      </c>
      <c r="J3588" s="636" t="s">
        <v>995</v>
      </c>
      <c r="K3588" t="s">
        <v>912</v>
      </c>
    </row>
    <row r="3589" spans="1:11">
      <c r="A3589">
        <v>70001</v>
      </c>
      <c r="B3589" s="46" t="str">
        <f t="shared" si="106"/>
        <v>BP.GRSB018-purple</v>
      </c>
      <c r="C3589">
        <f t="shared" si="107"/>
        <v>0</v>
      </c>
      <c r="D3589">
        <v>70001</v>
      </c>
      <c r="E3589">
        <f>_xlfn.XLOOKUP(J3589,'pe holds '!Y:Y,'pe holds '!D:D)</f>
        <v>123</v>
      </c>
      <c r="H3589">
        <f>_xlfn.XLOOKUP(J3589,'pe holds '!Y:Y,'pe holds '!J:J)</f>
        <v>0</v>
      </c>
      <c r="J3589" s="636" t="s">
        <v>997</v>
      </c>
      <c r="K3589" t="s">
        <v>912</v>
      </c>
    </row>
    <row r="3590" spans="1:11">
      <c r="A3590">
        <v>70001</v>
      </c>
      <c r="B3590" s="46" t="str">
        <f t="shared" si="106"/>
        <v>BP.GRDC004-blue</v>
      </c>
      <c r="C3590">
        <f t="shared" si="107"/>
        <v>0</v>
      </c>
      <c r="D3590">
        <v>70001</v>
      </c>
      <c r="E3590">
        <f>_xlfn.XLOOKUP(J3590,'pe holds '!Y:Y,'pe holds '!D:D)</f>
        <v>71</v>
      </c>
      <c r="H3590">
        <f>_xlfn.XLOOKUP(J3590,'pe holds '!Y:Y,'pe holds '!K:K)</f>
        <v>0</v>
      </c>
      <c r="J3590" s="636" t="s">
        <v>926</v>
      </c>
      <c r="K3590" t="s">
        <v>913</v>
      </c>
    </row>
    <row r="3591" spans="1:11">
      <c r="A3591">
        <v>70001</v>
      </c>
      <c r="B3591" s="46" t="str">
        <f t="shared" si="106"/>
        <v>BP.GRDC001-blue</v>
      </c>
      <c r="C3591">
        <f t="shared" si="107"/>
        <v>0</v>
      </c>
      <c r="D3591">
        <v>70001</v>
      </c>
      <c r="E3591">
        <f>_xlfn.XLOOKUP(J3591,'pe holds '!Y:Y,'pe holds '!D:D)</f>
        <v>18</v>
      </c>
      <c r="H3591">
        <f>_xlfn.XLOOKUP(J3591,'pe holds '!Y:Y,'pe holds '!K:K)</f>
        <v>0</v>
      </c>
      <c r="J3591" s="636" t="s">
        <v>928</v>
      </c>
      <c r="K3591" t="s">
        <v>913</v>
      </c>
    </row>
    <row r="3592" spans="1:11">
      <c r="A3592">
        <v>70001</v>
      </c>
      <c r="B3592" s="46" t="str">
        <f t="shared" si="106"/>
        <v>BP.GRDC002-blue</v>
      </c>
      <c r="C3592">
        <f t="shared" si="107"/>
        <v>0</v>
      </c>
      <c r="D3592">
        <v>70001</v>
      </c>
      <c r="E3592">
        <f>_xlfn.XLOOKUP(J3592,'pe holds '!Y:Y,'pe holds '!D:D)</f>
        <v>26</v>
      </c>
      <c r="H3592">
        <f>_xlfn.XLOOKUP(J3592,'pe holds '!Y:Y,'pe holds '!K:K)</f>
        <v>0</v>
      </c>
      <c r="J3592" s="636" t="s">
        <v>930</v>
      </c>
      <c r="K3592" t="s">
        <v>913</v>
      </c>
    </row>
    <row r="3593" spans="1:11">
      <c r="A3593">
        <v>70001</v>
      </c>
      <c r="B3593" s="46" t="str">
        <f t="shared" si="106"/>
        <v>BP.GRDC003-blue</v>
      </c>
      <c r="C3593">
        <f t="shared" si="107"/>
        <v>0</v>
      </c>
      <c r="D3593">
        <v>70001</v>
      </c>
      <c r="E3593">
        <f>_xlfn.XLOOKUP(J3593,'pe holds '!Y:Y,'pe holds '!D:D)</f>
        <v>32</v>
      </c>
      <c r="H3593">
        <f>_xlfn.XLOOKUP(J3593,'pe holds '!Y:Y,'pe holds '!K:K)</f>
        <v>0</v>
      </c>
      <c r="J3593" s="636" t="s">
        <v>932</v>
      </c>
      <c r="K3593" t="s">
        <v>913</v>
      </c>
    </row>
    <row r="3594" spans="1:11">
      <c r="A3594">
        <v>70001</v>
      </c>
      <c r="B3594" s="46" t="str">
        <f t="shared" si="106"/>
        <v>BP.GRSG001-blue</v>
      </c>
      <c r="C3594">
        <f t="shared" si="107"/>
        <v>0</v>
      </c>
      <c r="D3594">
        <v>70001</v>
      </c>
      <c r="E3594">
        <f>_xlfn.XLOOKUP(J3594,'pe holds '!Y:Y,'pe holds '!D:D)</f>
        <v>175</v>
      </c>
      <c r="H3594">
        <f>_xlfn.XLOOKUP(J3594,'pe holds '!Y:Y,'pe holds '!K:K)</f>
        <v>0</v>
      </c>
      <c r="J3594" s="636" t="s">
        <v>935</v>
      </c>
      <c r="K3594" t="s">
        <v>913</v>
      </c>
    </row>
    <row r="3595" spans="1:11">
      <c r="A3595">
        <v>70001</v>
      </c>
      <c r="B3595" s="46" t="str">
        <f t="shared" si="106"/>
        <v>BP.GRSG002-blue</v>
      </c>
      <c r="C3595">
        <f t="shared" si="107"/>
        <v>0</v>
      </c>
      <c r="D3595">
        <v>70001</v>
      </c>
      <c r="E3595">
        <f>_xlfn.XLOOKUP(J3595,'pe holds '!Y:Y,'pe holds '!D:D)</f>
        <v>199</v>
      </c>
      <c r="H3595">
        <f>_xlfn.XLOOKUP(J3595,'pe holds '!Y:Y,'pe holds '!K:K)</f>
        <v>0</v>
      </c>
      <c r="J3595" s="636" t="s">
        <v>937</v>
      </c>
      <c r="K3595" t="s">
        <v>913</v>
      </c>
    </row>
    <row r="3596" spans="1:11">
      <c r="A3596">
        <v>70001</v>
      </c>
      <c r="B3596" s="46" t="str">
        <f t="shared" si="106"/>
        <v>BP.GRSG003-blue</v>
      </c>
      <c r="C3596">
        <f t="shared" si="107"/>
        <v>0</v>
      </c>
      <c r="D3596">
        <v>70001</v>
      </c>
      <c r="E3596">
        <f>_xlfn.XLOOKUP(J3596,'pe holds '!Y:Y,'pe holds '!D:D)</f>
        <v>160</v>
      </c>
      <c r="H3596">
        <f>_xlfn.XLOOKUP(J3596,'pe holds '!Y:Y,'pe holds '!K:K)</f>
        <v>0</v>
      </c>
      <c r="J3596" s="636" t="s">
        <v>939</v>
      </c>
      <c r="K3596" t="s">
        <v>913</v>
      </c>
    </row>
    <row r="3597" spans="1:11">
      <c r="A3597">
        <v>70001</v>
      </c>
      <c r="B3597" s="46" t="str">
        <f t="shared" si="106"/>
        <v>BP.GRSG004-blue</v>
      </c>
      <c r="C3597">
        <f t="shared" si="107"/>
        <v>0</v>
      </c>
      <c r="D3597">
        <v>70001</v>
      </c>
      <c r="E3597">
        <f>_xlfn.XLOOKUP(J3597,'pe holds '!Y:Y,'pe holds '!D:D)</f>
        <v>235</v>
      </c>
      <c r="H3597">
        <f>_xlfn.XLOOKUP(J3597,'pe holds '!Y:Y,'pe holds '!K:K)</f>
        <v>0</v>
      </c>
      <c r="J3597" s="636" t="s">
        <v>941</v>
      </c>
      <c r="K3597" t="s">
        <v>913</v>
      </c>
    </row>
    <row r="3598" spans="1:11">
      <c r="A3598">
        <v>70001</v>
      </c>
      <c r="B3598" s="46" t="str">
        <f t="shared" si="106"/>
        <v>BP.GRSG005-blue</v>
      </c>
      <c r="C3598">
        <f t="shared" si="107"/>
        <v>0</v>
      </c>
      <c r="D3598">
        <v>70001</v>
      </c>
      <c r="E3598">
        <f>_xlfn.XLOOKUP(J3598,'pe holds '!Y:Y,'pe holds '!D:D)</f>
        <v>174</v>
      </c>
      <c r="H3598">
        <f>_xlfn.XLOOKUP(J3598,'pe holds '!Y:Y,'pe holds '!K:K)</f>
        <v>0</v>
      </c>
      <c r="J3598" s="636" t="s">
        <v>943</v>
      </c>
      <c r="K3598" t="s">
        <v>913</v>
      </c>
    </row>
    <row r="3599" spans="1:11">
      <c r="A3599">
        <v>70001</v>
      </c>
      <c r="B3599" s="46" t="str">
        <f t="shared" si="106"/>
        <v>BP.GRSG006-blue</v>
      </c>
      <c r="C3599">
        <f t="shared" si="107"/>
        <v>0</v>
      </c>
      <c r="D3599">
        <v>70001</v>
      </c>
      <c r="E3599">
        <f>_xlfn.XLOOKUP(J3599,'pe holds '!Y:Y,'pe holds '!D:D)</f>
        <v>245</v>
      </c>
      <c r="H3599">
        <f>_xlfn.XLOOKUP(J3599,'pe holds '!Y:Y,'pe holds '!K:K)</f>
        <v>0</v>
      </c>
      <c r="J3599" s="636" t="s">
        <v>945</v>
      </c>
      <c r="K3599" t="s">
        <v>913</v>
      </c>
    </row>
    <row r="3600" spans="1:11">
      <c r="A3600">
        <v>70001</v>
      </c>
      <c r="B3600" s="46" t="str">
        <f t="shared" si="106"/>
        <v>BP.GRSG007-blue</v>
      </c>
      <c r="C3600">
        <f t="shared" si="107"/>
        <v>0</v>
      </c>
      <c r="D3600">
        <v>70001</v>
      </c>
      <c r="E3600">
        <f>_xlfn.XLOOKUP(J3600,'pe holds '!Y:Y,'pe holds '!D:D)</f>
        <v>241</v>
      </c>
      <c r="H3600">
        <f>_xlfn.XLOOKUP(J3600,'pe holds '!Y:Y,'pe holds '!K:K)</f>
        <v>0</v>
      </c>
      <c r="J3600" s="636" t="s">
        <v>947</v>
      </c>
      <c r="K3600" t="s">
        <v>913</v>
      </c>
    </row>
    <row r="3601" spans="1:11">
      <c r="A3601">
        <v>70001</v>
      </c>
      <c r="B3601" s="46" t="str">
        <f t="shared" si="106"/>
        <v>BP.GRSG008-blue</v>
      </c>
      <c r="C3601">
        <f t="shared" si="107"/>
        <v>0</v>
      </c>
      <c r="D3601">
        <v>70001</v>
      </c>
      <c r="E3601">
        <f>_xlfn.XLOOKUP(J3601,'pe holds '!Y:Y,'pe holds '!D:D)</f>
        <v>157</v>
      </c>
      <c r="H3601">
        <f>_xlfn.XLOOKUP(J3601,'pe holds '!Y:Y,'pe holds '!K:K)</f>
        <v>0</v>
      </c>
      <c r="J3601" s="636" t="s">
        <v>949</v>
      </c>
      <c r="K3601" t="s">
        <v>913</v>
      </c>
    </row>
    <row r="3602" spans="1:11">
      <c r="A3602">
        <v>70001</v>
      </c>
      <c r="B3602" s="46" t="str">
        <f t="shared" si="106"/>
        <v>BP.GRSG009-blue</v>
      </c>
      <c r="C3602">
        <f t="shared" si="107"/>
        <v>0</v>
      </c>
      <c r="D3602">
        <v>70001</v>
      </c>
      <c r="E3602">
        <f>_xlfn.XLOOKUP(J3602,'pe holds '!Y:Y,'pe holds '!D:D)</f>
        <v>93</v>
      </c>
      <c r="H3602">
        <f>_xlfn.XLOOKUP(J3602,'pe holds '!Y:Y,'pe holds '!K:K)</f>
        <v>0</v>
      </c>
      <c r="J3602" s="636" t="s">
        <v>951</v>
      </c>
      <c r="K3602" t="s">
        <v>913</v>
      </c>
    </row>
    <row r="3603" spans="1:11">
      <c r="A3603">
        <v>70001</v>
      </c>
      <c r="B3603" s="46" t="str">
        <f t="shared" si="106"/>
        <v>BP.GRSG010-blue</v>
      </c>
      <c r="C3603">
        <f t="shared" si="107"/>
        <v>0</v>
      </c>
      <c r="D3603">
        <v>70001</v>
      </c>
      <c r="E3603">
        <f>_xlfn.XLOOKUP(J3603,'pe holds '!Y:Y,'pe holds '!D:D)</f>
        <v>66</v>
      </c>
      <c r="H3603">
        <f>_xlfn.XLOOKUP(J3603,'pe holds '!Y:Y,'pe holds '!K:K)</f>
        <v>0</v>
      </c>
      <c r="J3603" s="636" t="s">
        <v>953</v>
      </c>
      <c r="K3603" t="s">
        <v>913</v>
      </c>
    </row>
    <row r="3604" spans="1:11">
      <c r="A3604">
        <v>70001</v>
      </c>
      <c r="B3604" s="46" t="str">
        <f t="shared" si="106"/>
        <v>BP.GRSG011-blue</v>
      </c>
      <c r="C3604">
        <f t="shared" si="107"/>
        <v>0</v>
      </c>
      <c r="D3604">
        <v>70001</v>
      </c>
      <c r="E3604">
        <f>_xlfn.XLOOKUP(J3604,'pe holds '!Y:Y,'pe holds '!D:D)</f>
        <v>63</v>
      </c>
      <c r="H3604">
        <f>_xlfn.XLOOKUP(J3604,'pe holds '!Y:Y,'pe holds '!K:K)</f>
        <v>0</v>
      </c>
      <c r="J3604" s="636" t="s">
        <v>954</v>
      </c>
      <c r="K3604" t="s">
        <v>913</v>
      </c>
    </row>
    <row r="3605" spans="1:11">
      <c r="A3605">
        <v>70001</v>
      </c>
      <c r="B3605" s="46" t="str">
        <f t="shared" si="106"/>
        <v>BP.GRSG012-blue</v>
      </c>
      <c r="C3605">
        <f t="shared" si="107"/>
        <v>0</v>
      </c>
      <c r="D3605">
        <v>70001</v>
      </c>
      <c r="E3605">
        <f>_xlfn.XLOOKUP(J3605,'pe holds '!Y:Y,'pe holds '!D:D)</f>
        <v>55</v>
      </c>
      <c r="H3605">
        <f>_xlfn.XLOOKUP(J3605,'pe holds '!Y:Y,'pe holds '!K:K)</f>
        <v>0</v>
      </c>
      <c r="J3605" s="636" t="s">
        <v>956</v>
      </c>
      <c r="K3605" t="s">
        <v>913</v>
      </c>
    </row>
    <row r="3606" spans="1:11">
      <c r="A3606">
        <v>70001</v>
      </c>
      <c r="B3606" s="46" t="str">
        <f t="shared" si="106"/>
        <v>BP.GRSG013-blue</v>
      </c>
      <c r="C3606">
        <f t="shared" si="107"/>
        <v>0</v>
      </c>
      <c r="D3606">
        <v>70001</v>
      </c>
      <c r="E3606">
        <f>_xlfn.XLOOKUP(J3606,'pe holds '!Y:Y,'pe holds '!D:D)</f>
        <v>94</v>
      </c>
      <c r="H3606">
        <f>_xlfn.XLOOKUP(J3606,'pe holds '!Y:Y,'pe holds '!K:K)</f>
        <v>0</v>
      </c>
      <c r="J3606" s="636" t="s">
        <v>958</v>
      </c>
      <c r="K3606" t="s">
        <v>913</v>
      </c>
    </row>
    <row r="3607" spans="1:11">
      <c r="A3607">
        <v>70001</v>
      </c>
      <c r="B3607" s="46" t="str">
        <f t="shared" si="106"/>
        <v>BP.GRSG014-blue</v>
      </c>
      <c r="C3607">
        <f t="shared" si="107"/>
        <v>0</v>
      </c>
      <c r="D3607">
        <v>70001</v>
      </c>
      <c r="E3607">
        <f>_xlfn.XLOOKUP(J3607,'pe holds '!Y:Y,'pe holds '!D:D)</f>
        <v>53</v>
      </c>
      <c r="H3607">
        <f>_xlfn.XLOOKUP(J3607,'pe holds '!Y:Y,'pe holds '!K:K)</f>
        <v>0</v>
      </c>
      <c r="J3607" s="636" t="s">
        <v>960</v>
      </c>
      <c r="K3607" t="s">
        <v>913</v>
      </c>
    </row>
    <row r="3608" spans="1:11">
      <c r="A3608">
        <v>70001</v>
      </c>
      <c r="B3608" s="46" t="str">
        <f t="shared" si="106"/>
        <v>BP.GRSG015-blue</v>
      </c>
      <c r="C3608">
        <f t="shared" si="107"/>
        <v>0</v>
      </c>
      <c r="D3608">
        <v>70001</v>
      </c>
      <c r="E3608">
        <f>_xlfn.XLOOKUP(J3608,'pe holds '!Y:Y,'pe holds '!D:D)</f>
        <v>41</v>
      </c>
      <c r="H3608">
        <f>_xlfn.XLOOKUP(J3608,'pe holds '!Y:Y,'pe holds '!K:K)</f>
        <v>0</v>
      </c>
      <c r="J3608" s="636" t="s">
        <v>961</v>
      </c>
      <c r="K3608" t="s">
        <v>913</v>
      </c>
    </row>
    <row r="3609" spans="1:11">
      <c r="A3609">
        <v>70001</v>
      </c>
      <c r="B3609" s="46" t="str">
        <f t="shared" si="106"/>
        <v>BP.GRSG016-blue</v>
      </c>
      <c r="C3609">
        <f t="shared" si="107"/>
        <v>0</v>
      </c>
      <c r="D3609">
        <v>70001</v>
      </c>
      <c r="E3609">
        <f>_xlfn.XLOOKUP(J3609,'pe holds '!Y:Y,'pe holds '!D:D)</f>
        <v>63</v>
      </c>
      <c r="H3609">
        <f>_xlfn.XLOOKUP(J3609,'pe holds '!Y:Y,'pe holds '!K:K)</f>
        <v>0</v>
      </c>
      <c r="J3609" s="636" t="s">
        <v>963</v>
      </c>
      <c r="K3609" t="s">
        <v>913</v>
      </c>
    </row>
    <row r="3610" spans="1:11">
      <c r="A3610">
        <v>70001</v>
      </c>
      <c r="B3610" s="46" t="str">
        <f t="shared" si="106"/>
        <v>BP.GRSB001-blue</v>
      </c>
      <c r="C3610">
        <f t="shared" si="107"/>
        <v>0</v>
      </c>
      <c r="D3610">
        <v>70001</v>
      </c>
      <c r="E3610">
        <f>_xlfn.XLOOKUP(J3610,'pe holds '!Y:Y,'pe holds '!D:D)</f>
        <v>191</v>
      </c>
      <c r="H3610">
        <f>_xlfn.XLOOKUP(J3610,'pe holds '!Y:Y,'pe holds '!K:K)</f>
        <v>0</v>
      </c>
      <c r="J3610" s="636" t="s">
        <v>966</v>
      </c>
      <c r="K3610" t="s">
        <v>913</v>
      </c>
    </row>
    <row r="3611" spans="1:11">
      <c r="A3611">
        <v>70001</v>
      </c>
      <c r="B3611" s="46" t="str">
        <f t="shared" si="106"/>
        <v>BP.GRSB003-blue</v>
      </c>
      <c r="C3611">
        <f t="shared" si="107"/>
        <v>0</v>
      </c>
      <c r="D3611">
        <v>70001</v>
      </c>
      <c r="E3611">
        <f>_xlfn.XLOOKUP(J3611,'pe holds '!Y:Y,'pe holds '!D:D)</f>
        <v>245</v>
      </c>
      <c r="H3611">
        <f>_xlfn.XLOOKUP(J3611,'pe holds '!Y:Y,'pe holds '!K:K)</f>
        <v>0</v>
      </c>
      <c r="J3611" s="636" t="s">
        <v>968</v>
      </c>
      <c r="K3611" t="s">
        <v>913</v>
      </c>
    </row>
    <row r="3612" spans="1:11">
      <c r="A3612">
        <v>70001</v>
      </c>
      <c r="B3612" s="46" t="str">
        <f t="shared" si="106"/>
        <v>BP.GRSB004-blue</v>
      </c>
      <c r="C3612">
        <f t="shared" si="107"/>
        <v>0</v>
      </c>
      <c r="D3612">
        <v>70001</v>
      </c>
      <c r="E3612">
        <f>_xlfn.XLOOKUP(J3612,'pe holds '!Y:Y,'pe holds '!D:D)</f>
        <v>195</v>
      </c>
      <c r="H3612">
        <f>_xlfn.XLOOKUP(J3612,'pe holds '!Y:Y,'pe holds '!K:K)</f>
        <v>0</v>
      </c>
      <c r="J3612" s="636" t="s">
        <v>970</v>
      </c>
      <c r="K3612" t="s">
        <v>913</v>
      </c>
    </row>
    <row r="3613" spans="1:11">
      <c r="A3613">
        <v>70001</v>
      </c>
      <c r="B3613" s="46" t="str">
        <f t="shared" si="106"/>
        <v>BP.GRSB005-blue</v>
      </c>
      <c r="C3613">
        <f t="shared" si="107"/>
        <v>0</v>
      </c>
      <c r="D3613">
        <v>70001</v>
      </c>
      <c r="E3613">
        <f>_xlfn.XLOOKUP(J3613,'pe holds '!Y:Y,'pe holds '!D:D)</f>
        <v>201</v>
      </c>
      <c r="H3613">
        <f>_xlfn.XLOOKUP(J3613,'pe holds '!Y:Y,'pe holds '!K:K)</f>
        <v>0</v>
      </c>
      <c r="J3613" s="636" t="s">
        <v>972</v>
      </c>
      <c r="K3613" t="s">
        <v>913</v>
      </c>
    </row>
    <row r="3614" spans="1:11">
      <c r="A3614">
        <v>70001</v>
      </c>
      <c r="B3614" s="46" t="str">
        <f t="shared" si="106"/>
        <v>BP.GRSB006-blue</v>
      </c>
      <c r="C3614">
        <f t="shared" si="107"/>
        <v>0</v>
      </c>
      <c r="D3614">
        <v>70001</v>
      </c>
      <c r="E3614">
        <f>_xlfn.XLOOKUP(J3614,'pe holds '!Y:Y,'pe holds '!D:D)</f>
        <v>162</v>
      </c>
      <c r="H3614">
        <f>_xlfn.XLOOKUP(J3614,'pe holds '!Y:Y,'pe holds '!K:K)</f>
        <v>0</v>
      </c>
      <c r="J3614" s="636" t="s">
        <v>974</v>
      </c>
      <c r="K3614" t="s">
        <v>913</v>
      </c>
    </row>
    <row r="3615" spans="1:11">
      <c r="A3615">
        <v>70001</v>
      </c>
      <c r="B3615" s="46" t="str">
        <f t="shared" si="106"/>
        <v>BP.GRSB007-blue</v>
      </c>
      <c r="C3615">
        <f t="shared" si="107"/>
        <v>0</v>
      </c>
      <c r="D3615">
        <v>70001</v>
      </c>
      <c r="E3615">
        <f>_xlfn.XLOOKUP(J3615,'pe holds '!Y:Y,'pe holds '!D:D)</f>
        <v>329</v>
      </c>
      <c r="H3615">
        <f>_xlfn.XLOOKUP(J3615,'pe holds '!Y:Y,'pe holds '!K:K)</f>
        <v>0</v>
      </c>
      <c r="J3615" s="636" t="s">
        <v>976</v>
      </c>
      <c r="K3615" t="s">
        <v>913</v>
      </c>
    </row>
    <row r="3616" spans="1:11">
      <c r="A3616">
        <v>70001</v>
      </c>
      <c r="B3616" s="46" t="str">
        <f t="shared" si="106"/>
        <v>BP.GRSB008-blue</v>
      </c>
      <c r="C3616">
        <f t="shared" si="107"/>
        <v>0</v>
      </c>
      <c r="D3616">
        <v>70001</v>
      </c>
      <c r="E3616">
        <f>_xlfn.XLOOKUP(J3616,'pe holds '!Y:Y,'pe holds '!D:D)</f>
        <v>155</v>
      </c>
      <c r="H3616">
        <f>_xlfn.XLOOKUP(J3616,'pe holds '!Y:Y,'pe holds '!K:K)</f>
        <v>0</v>
      </c>
      <c r="J3616" s="636" t="s">
        <v>978</v>
      </c>
      <c r="K3616" t="s">
        <v>913</v>
      </c>
    </row>
    <row r="3617" spans="1:11">
      <c r="A3617">
        <v>70001</v>
      </c>
      <c r="B3617" s="46" t="str">
        <f t="shared" si="106"/>
        <v>BP.GRSB009-blue</v>
      </c>
      <c r="C3617">
        <f t="shared" si="107"/>
        <v>0</v>
      </c>
      <c r="D3617">
        <v>70001</v>
      </c>
      <c r="E3617">
        <f>_xlfn.XLOOKUP(J3617,'pe holds '!Y:Y,'pe holds '!D:D)</f>
        <v>107</v>
      </c>
      <c r="H3617">
        <f>_xlfn.XLOOKUP(J3617,'pe holds '!Y:Y,'pe holds '!K:K)</f>
        <v>0</v>
      </c>
      <c r="J3617" s="636" t="s">
        <v>980</v>
      </c>
      <c r="K3617" t="s">
        <v>913</v>
      </c>
    </row>
    <row r="3618" spans="1:11">
      <c r="A3618">
        <v>70001</v>
      </c>
      <c r="B3618" s="46" t="str">
        <f t="shared" si="106"/>
        <v>BP.GRSB010-blue</v>
      </c>
      <c r="C3618">
        <f t="shared" si="107"/>
        <v>0</v>
      </c>
      <c r="D3618">
        <v>70001</v>
      </c>
      <c r="E3618">
        <f>_xlfn.XLOOKUP(J3618,'pe holds '!Y:Y,'pe holds '!D:D)</f>
        <v>333</v>
      </c>
      <c r="H3618">
        <f>_xlfn.XLOOKUP(J3618,'pe holds '!Y:Y,'pe holds '!K:K)</f>
        <v>0</v>
      </c>
      <c r="J3618" s="636" t="s">
        <v>982</v>
      </c>
      <c r="K3618" t="s">
        <v>913</v>
      </c>
    </row>
    <row r="3619" spans="1:11">
      <c r="A3619">
        <v>70001</v>
      </c>
      <c r="B3619" s="46" t="str">
        <f t="shared" si="106"/>
        <v>BP.GRSB011-blue</v>
      </c>
      <c r="C3619">
        <f t="shared" si="107"/>
        <v>0</v>
      </c>
      <c r="D3619">
        <v>70001</v>
      </c>
      <c r="E3619">
        <f>_xlfn.XLOOKUP(J3619,'pe holds '!Y:Y,'pe holds '!D:D)</f>
        <v>118</v>
      </c>
      <c r="H3619">
        <f>_xlfn.XLOOKUP(J3619,'pe holds '!Y:Y,'pe holds '!K:K)</f>
        <v>0</v>
      </c>
      <c r="J3619" s="636" t="s">
        <v>984</v>
      </c>
      <c r="K3619" t="s">
        <v>913</v>
      </c>
    </row>
    <row r="3620" spans="1:11">
      <c r="A3620">
        <v>70001</v>
      </c>
      <c r="B3620" s="46" t="str">
        <f t="shared" si="106"/>
        <v>BP.GRSB012-blue</v>
      </c>
      <c r="C3620">
        <f t="shared" si="107"/>
        <v>0</v>
      </c>
      <c r="D3620">
        <v>70001</v>
      </c>
      <c r="E3620">
        <f>_xlfn.XLOOKUP(J3620,'pe holds '!Y:Y,'pe holds '!D:D)</f>
        <v>167</v>
      </c>
      <c r="H3620">
        <f>_xlfn.XLOOKUP(J3620,'pe holds '!Y:Y,'pe holds '!K:K)</f>
        <v>0</v>
      </c>
      <c r="J3620" s="636" t="s">
        <v>986</v>
      </c>
      <c r="K3620" t="s">
        <v>913</v>
      </c>
    </row>
    <row r="3621" spans="1:11">
      <c r="A3621">
        <v>70001</v>
      </c>
      <c r="B3621" s="46" t="str">
        <f t="shared" ref="B3621:B3684" si="108">J3621&amp;"-"&amp;K3621</f>
        <v>BP.GRSB013-blue</v>
      </c>
      <c r="C3621">
        <f t="shared" si="107"/>
        <v>0</v>
      </c>
      <c r="D3621">
        <v>70001</v>
      </c>
      <c r="E3621">
        <f>_xlfn.XLOOKUP(J3621,'pe holds '!Y:Y,'pe holds '!D:D)</f>
        <v>94</v>
      </c>
      <c r="H3621">
        <f>_xlfn.XLOOKUP(J3621,'pe holds '!Y:Y,'pe holds '!K:K)</f>
        <v>0</v>
      </c>
      <c r="J3621" s="636" t="s">
        <v>988</v>
      </c>
      <c r="K3621" t="s">
        <v>913</v>
      </c>
    </row>
    <row r="3622" spans="1:11">
      <c r="A3622">
        <v>70001</v>
      </c>
      <c r="B3622" s="46" t="str">
        <f t="shared" si="108"/>
        <v>BP.GRSB014-blue</v>
      </c>
      <c r="C3622">
        <f t="shared" si="107"/>
        <v>0</v>
      </c>
      <c r="D3622">
        <v>70001</v>
      </c>
      <c r="E3622">
        <f>_xlfn.XLOOKUP(J3622,'pe holds '!Y:Y,'pe holds '!D:D)</f>
        <v>87</v>
      </c>
      <c r="H3622">
        <f>_xlfn.XLOOKUP(J3622,'pe holds '!Y:Y,'pe holds '!K:K)</f>
        <v>0</v>
      </c>
      <c r="J3622" s="636" t="s">
        <v>990</v>
      </c>
      <c r="K3622" t="s">
        <v>913</v>
      </c>
    </row>
    <row r="3623" spans="1:11">
      <c r="A3623">
        <v>70001</v>
      </c>
      <c r="B3623" s="46" t="str">
        <f t="shared" si="108"/>
        <v>BP.GRSB015-blue</v>
      </c>
      <c r="C3623">
        <f t="shared" si="107"/>
        <v>0</v>
      </c>
      <c r="D3623">
        <v>70001</v>
      </c>
      <c r="E3623">
        <f>_xlfn.XLOOKUP(J3623,'pe holds '!Y:Y,'pe holds '!D:D)</f>
        <v>142</v>
      </c>
      <c r="H3623">
        <f>_xlfn.XLOOKUP(J3623,'pe holds '!Y:Y,'pe holds '!K:K)</f>
        <v>0</v>
      </c>
      <c r="J3623" s="636" t="s">
        <v>991</v>
      </c>
      <c r="K3623" t="s">
        <v>913</v>
      </c>
    </row>
    <row r="3624" spans="1:11">
      <c r="A3624">
        <v>70001</v>
      </c>
      <c r="B3624" s="46" t="str">
        <f t="shared" si="108"/>
        <v>BP.GRSB016-blue</v>
      </c>
      <c r="C3624">
        <f t="shared" si="107"/>
        <v>0</v>
      </c>
      <c r="D3624">
        <v>70001</v>
      </c>
      <c r="E3624">
        <f>_xlfn.XLOOKUP(J3624,'pe holds '!Y:Y,'pe holds '!D:D)</f>
        <v>108</v>
      </c>
      <c r="H3624">
        <f>_xlfn.XLOOKUP(J3624,'pe holds '!Y:Y,'pe holds '!K:K)</f>
        <v>0</v>
      </c>
      <c r="J3624" s="636" t="s">
        <v>993</v>
      </c>
      <c r="K3624" t="s">
        <v>913</v>
      </c>
    </row>
    <row r="3625" spans="1:11">
      <c r="A3625">
        <v>70001</v>
      </c>
      <c r="B3625" s="46" t="str">
        <f t="shared" si="108"/>
        <v>BP.GRSB017-blue</v>
      </c>
      <c r="C3625">
        <f t="shared" si="107"/>
        <v>0</v>
      </c>
      <c r="D3625">
        <v>70001</v>
      </c>
      <c r="E3625">
        <f>_xlfn.XLOOKUP(J3625,'pe holds '!Y:Y,'pe holds '!D:D)</f>
        <v>106</v>
      </c>
      <c r="H3625">
        <f>_xlfn.XLOOKUP(J3625,'pe holds '!Y:Y,'pe holds '!K:K)</f>
        <v>0</v>
      </c>
      <c r="J3625" s="636" t="s">
        <v>995</v>
      </c>
      <c r="K3625" t="s">
        <v>913</v>
      </c>
    </row>
    <row r="3626" spans="1:11">
      <c r="A3626">
        <v>70001</v>
      </c>
      <c r="B3626" s="46" t="str">
        <f t="shared" si="108"/>
        <v>BP.GRSB018-blue</v>
      </c>
      <c r="C3626">
        <f t="shared" si="107"/>
        <v>0</v>
      </c>
      <c r="D3626">
        <v>70001</v>
      </c>
      <c r="E3626">
        <f>_xlfn.XLOOKUP(J3626,'pe holds '!Y:Y,'pe holds '!D:D)</f>
        <v>123</v>
      </c>
      <c r="H3626">
        <f>_xlfn.XLOOKUP(J3626,'pe holds '!Y:Y,'pe holds '!K:K)</f>
        <v>0</v>
      </c>
      <c r="J3626" s="636" t="s">
        <v>997</v>
      </c>
      <c r="K3626" t="s">
        <v>913</v>
      </c>
    </row>
    <row r="3627" spans="1:11">
      <c r="A3627">
        <v>70001</v>
      </c>
      <c r="B3627" s="46" t="str">
        <f t="shared" si="108"/>
        <v>BP.GRDC004-mint</v>
      </c>
      <c r="C3627">
        <f t="shared" si="107"/>
        <v>0</v>
      </c>
      <c r="D3627">
        <v>70001</v>
      </c>
      <c r="E3627">
        <f>_xlfn.XLOOKUP(J3627,'pe holds '!Y:Y,'pe holds '!D:D)</f>
        <v>71</v>
      </c>
      <c r="H3627">
        <f>_xlfn.XLOOKUP(J3627,'pe holds '!Y:Y,'pe holds '!L:L)</f>
        <v>0</v>
      </c>
      <c r="J3627" s="636" t="s">
        <v>926</v>
      </c>
      <c r="K3627" t="s">
        <v>914</v>
      </c>
    </row>
    <row r="3628" spans="1:11">
      <c r="A3628">
        <v>70001</v>
      </c>
      <c r="B3628" s="46" t="str">
        <f t="shared" si="108"/>
        <v>BP.GRDC001-mint</v>
      </c>
      <c r="C3628">
        <f t="shared" si="107"/>
        <v>0</v>
      </c>
      <c r="D3628">
        <v>70001</v>
      </c>
      <c r="E3628">
        <f>_xlfn.XLOOKUP(J3628,'pe holds '!Y:Y,'pe holds '!D:D)</f>
        <v>18</v>
      </c>
      <c r="H3628">
        <f>_xlfn.XLOOKUP(J3628,'pe holds '!Y:Y,'pe holds '!L:L)</f>
        <v>0</v>
      </c>
      <c r="J3628" s="636" t="s">
        <v>928</v>
      </c>
      <c r="K3628" t="s">
        <v>914</v>
      </c>
    </row>
    <row r="3629" spans="1:11">
      <c r="A3629">
        <v>70001</v>
      </c>
      <c r="B3629" s="46" t="str">
        <f t="shared" si="108"/>
        <v>BP.GRDC002-mint</v>
      </c>
      <c r="C3629">
        <f t="shared" si="107"/>
        <v>0</v>
      </c>
      <c r="D3629">
        <v>70001</v>
      </c>
      <c r="E3629">
        <f>_xlfn.XLOOKUP(J3629,'pe holds '!Y:Y,'pe holds '!D:D)</f>
        <v>26</v>
      </c>
      <c r="H3629">
        <f>_xlfn.XLOOKUP(J3629,'pe holds '!Y:Y,'pe holds '!L:L)</f>
        <v>0</v>
      </c>
      <c r="J3629" s="636" t="s">
        <v>930</v>
      </c>
      <c r="K3629" t="s">
        <v>914</v>
      </c>
    </row>
    <row r="3630" spans="1:11">
      <c r="A3630">
        <v>70001</v>
      </c>
      <c r="B3630" s="46" t="str">
        <f t="shared" si="108"/>
        <v>BP.GRDC003-mint</v>
      </c>
      <c r="C3630">
        <f t="shared" si="107"/>
        <v>0</v>
      </c>
      <c r="D3630">
        <v>70001</v>
      </c>
      <c r="E3630">
        <f>_xlfn.XLOOKUP(J3630,'pe holds '!Y:Y,'pe holds '!D:D)</f>
        <v>32</v>
      </c>
      <c r="H3630">
        <f>_xlfn.XLOOKUP(J3630,'pe holds '!Y:Y,'pe holds '!L:L)</f>
        <v>0</v>
      </c>
      <c r="J3630" s="636" t="s">
        <v>932</v>
      </c>
      <c r="K3630" t="s">
        <v>914</v>
      </c>
    </row>
    <row r="3631" spans="1:11">
      <c r="A3631">
        <v>70001</v>
      </c>
      <c r="B3631" s="46" t="str">
        <f t="shared" si="108"/>
        <v>BP.GRSG001-mint</v>
      </c>
      <c r="C3631">
        <f t="shared" si="107"/>
        <v>0</v>
      </c>
      <c r="D3631">
        <v>70001</v>
      </c>
      <c r="E3631">
        <f>_xlfn.XLOOKUP(J3631,'pe holds '!Y:Y,'pe holds '!D:D)</f>
        <v>175</v>
      </c>
      <c r="H3631">
        <f>_xlfn.XLOOKUP(J3631,'pe holds '!Y:Y,'pe holds '!L:L)</f>
        <v>0</v>
      </c>
      <c r="J3631" s="636" t="s">
        <v>935</v>
      </c>
      <c r="K3631" t="s">
        <v>914</v>
      </c>
    </row>
    <row r="3632" spans="1:11">
      <c r="A3632">
        <v>70001</v>
      </c>
      <c r="B3632" s="46" t="str">
        <f t="shared" si="108"/>
        <v>BP.GRSG002-mint</v>
      </c>
      <c r="C3632">
        <f t="shared" si="107"/>
        <v>0</v>
      </c>
      <c r="D3632">
        <v>70001</v>
      </c>
      <c r="E3632">
        <f>_xlfn.XLOOKUP(J3632,'pe holds '!Y:Y,'pe holds '!D:D)</f>
        <v>199</v>
      </c>
      <c r="H3632">
        <f>_xlfn.XLOOKUP(J3632,'pe holds '!Y:Y,'pe holds '!L:L)</f>
        <v>0</v>
      </c>
      <c r="J3632" s="636" t="s">
        <v>937</v>
      </c>
      <c r="K3632" t="s">
        <v>914</v>
      </c>
    </row>
    <row r="3633" spans="1:11">
      <c r="A3633">
        <v>70001</v>
      </c>
      <c r="B3633" s="46" t="str">
        <f t="shared" si="108"/>
        <v>BP.GRSG003-mint</v>
      </c>
      <c r="C3633">
        <f t="shared" si="107"/>
        <v>0</v>
      </c>
      <c r="D3633">
        <v>70001</v>
      </c>
      <c r="E3633">
        <f>_xlfn.XLOOKUP(J3633,'pe holds '!Y:Y,'pe holds '!D:D)</f>
        <v>160</v>
      </c>
      <c r="H3633">
        <f>_xlfn.XLOOKUP(J3633,'pe holds '!Y:Y,'pe holds '!L:L)</f>
        <v>0</v>
      </c>
      <c r="J3633" s="636" t="s">
        <v>939</v>
      </c>
      <c r="K3633" t="s">
        <v>914</v>
      </c>
    </row>
    <row r="3634" spans="1:11">
      <c r="A3634">
        <v>70001</v>
      </c>
      <c r="B3634" s="46" t="str">
        <f t="shared" si="108"/>
        <v>BP.GRSG004-mint</v>
      </c>
      <c r="C3634">
        <f t="shared" si="107"/>
        <v>0</v>
      </c>
      <c r="D3634">
        <v>70001</v>
      </c>
      <c r="E3634">
        <f>_xlfn.XLOOKUP(J3634,'pe holds '!Y:Y,'pe holds '!D:D)</f>
        <v>235</v>
      </c>
      <c r="H3634">
        <f>_xlfn.XLOOKUP(J3634,'pe holds '!Y:Y,'pe holds '!L:L)</f>
        <v>0</v>
      </c>
      <c r="J3634" s="636" t="s">
        <v>941</v>
      </c>
      <c r="K3634" t="s">
        <v>914</v>
      </c>
    </row>
    <row r="3635" spans="1:11">
      <c r="A3635">
        <v>70001</v>
      </c>
      <c r="B3635" s="46" t="str">
        <f t="shared" si="108"/>
        <v>BP.GRSG005-mint</v>
      </c>
      <c r="C3635">
        <f t="shared" si="107"/>
        <v>0</v>
      </c>
      <c r="D3635">
        <v>70001</v>
      </c>
      <c r="E3635">
        <f>_xlfn.XLOOKUP(J3635,'pe holds '!Y:Y,'pe holds '!D:D)</f>
        <v>174</v>
      </c>
      <c r="H3635">
        <f>_xlfn.XLOOKUP(J3635,'pe holds '!Y:Y,'pe holds '!L:L)</f>
        <v>0</v>
      </c>
      <c r="J3635" s="636" t="s">
        <v>943</v>
      </c>
      <c r="K3635" t="s">
        <v>914</v>
      </c>
    </row>
    <row r="3636" spans="1:11">
      <c r="A3636">
        <v>70001</v>
      </c>
      <c r="B3636" s="46" t="str">
        <f t="shared" si="108"/>
        <v>BP.GRSG006-mint</v>
      </c>
      <c r="C3636">
        <f t="shared" si="107"/>
        <v>0</v>
      </c>
      <c r="D3636">
        <v>70001</v>
      </c>
      <c r="E3636">
        <f>_xlfn.XLOOKUP(J3636,'pe holds '!Y:Y,'pe holds '!D:D)</f>
        <v>245</v>
      </c>
      <c r="H3636">
        <f>_xlfn.XLOOKUP(J3636,'pe holds '!Y:Y,'pe holds '!L:L)</f>
        <v>0</v>
      </c>
      <c r="J3636" s="636" t="s">
        <v>945</v>
      </c>
      <c r="K3636" t="s">
        <v>914</v>
      </c>
    </row>
    <row r="3637" spans="1:11">
      <c r="A3637">
        <v>70001</v>
      </c>
      <c r="B3637" s="46" t="str">
        <f t="shared" si="108"/>
        <v>BP.GRSG007-mint</v>
      </c>
      <c r="C3637">
        <f t="shared" si="107"/>
        <v>0</v>
      </c>
      <c r="D3637">
        <v>70001</v>
      </c>
      <c r="E3637">
        <f>_xlfn.XLOOKUP(J3637,'pe holds '!Y:Y,'pe holds '!D:D)</f>
        <v>241</v>
      </c>
      <c r="H3637">
        <f>_xlfn.XLOOKUP(J3637,'pe holds '!Y:Y,'pe holds '!L:L)</f>
        <v>0</v>
      </c>
      <c r="J3637" s="636" t="s">
        <v>947</v>
      </c>
      <c r="K3637" t="s">
        <v>914</v>
      </c>
    </row>
    <row r="3638" spans="1:11">
      <c r="A3638">
        <v>70001</v>
      </c>
      <c r="B3638" s="46" t="str">
        <f t="shared" si="108"/>
        <v>BP.GRSG008-mint</v>
      </c>
      <c r="C3638">
        <f t="shared" si="107"/>
        <v>0</v>
      </c>
      <c r="D3638">
        <v>70001</v>
      </c>
      <c r="E3638">
        <f>_xlfn.XLOOKUP(J3638,'pe holds '!Y:Y,'pe holds '!D:D)</f>
        <v>157</v>
      </c>
      <c r="H3638">
        <f>_xlfn.XLOOKUP(J3638,'pe holds '!Y:Y,'pe holds '!L:L)</f>
        <v>0</v>
      </c>
      <c r="J3638" s="636" t="s">
        <v>949</v>
      </c>
      <c r="K3638" t="s">
        <v>914</v>
      </c>
    </row>
    <row r="3639" spans="1:11">
      <c r="A3639">
        <v>70001</v>
      </c>
      <c r="B3639" s="46" t="str">
        <f t="shared" si="108"/>
        <v>BP.GRSG009-mint</v>
      </c>
      <c r="C3639">
        <f t="shared" si="107"/>
        <v>0</v>
      </c>
      <c r="D3639">
        <v>70001</v>
      </c>
      <c r="E3639">
        <f>_xlfn.XLOOKUP(J3639,'pe holds '!Y:Y,'pe holds '!D:D)</f>
        <v>93</v>
      </c>
      <c r="H3639">
        <f>_xlfn.XLOOKUP(J3639,'pe holds '!Y:Y,'pe holds '!L:L)</f>
        <v>0</v>
      </c>
      <c r="J3639" s="636" t="s">
        <v>951</v>
      </c>
      <c r="K3639" t="s">
        <v>914</v>
      </c>
    </row>
    <row r="3640" spans="1:11">
      <c r="A3640">
        <v>70001</v>
      </c>
      <c r="B3640" s="46" t="str">
        <f t="shared" si="108"/>
        <v>BP.GRSG010-mint</v>
      </c>
      <c r="C3640">
        <f t="shared" si="107"/>
        <v>0</v>
      </c>
      <c r="D3640">
        <v>70001</v>
      </c>
      <c r="E3640">
        <f>_xlfn.XLOOKUP(J3640,'pe holds '!Y:Y,'pe holds '!D:D)</f>
        <v>66</v>
      </c>
      <c r="H3640">
        <f>_xlfn.XLOOKUP(J3640,'pe holds '!Y:Y,'pe holds '!L:L)</f>
        <v>0</v>
      </c>
      <c r="J3640" s="636" t="s">
        <v>953</v>
      </c>
      <c r="K3640" t="s">
        <v>914</v>
      </c>
    </row>
    <row r="3641" spans="1:11">
      <c r="A3641">
        <v>70001</v>
      </c>
      <c r="B3641" s="46" t="str">
        <f t="shared" si="108"/>
        <v>BP.GRSG011-mint</v>
      </c>
      <c r="C3641">
        <f t="shared" si="107"/>
        <v>0</v>
      </c>
      <c r="D3641">
        <v>70001</v>
      </c>
      <c r="E3641">
        <f>_xlfn.XLOOKUP(J3641,'pe holds '!Y:Y,'pe holds '!D:D)</f>
        <v>63</v>
      </c>
      <c r="H3641">
        <f>_xlfn.XLOOKUP(J3641,'pe holds '!Y:Y,'pe holds '!L:L)</f>
        <v>0</v>
      </c>
      <c r="J3641" s="636" t="s">
        <v>954</v>
      </c>
      <c r="K3641" t="s">
        <v>914</v>
      </c>
    </row>
    <row r="3642" spans="1:11">
      <c r="A3642">
        <v>70001</v>
      </c>
      <c r="B3642" s="46" t="str">
        <f t="shared" si="108"/>
        <v>BP.GRSG012-mint</v>
      </c>
      <c r="C3642">
        <f t="shared" si="107"/>
        <v>0</v>
      </c>
      <c r="D3642">
        <v>70001</v>
      </c>
      <c r="E3642">
        <f>_xlfn.XLOOKUP(J3642,'pe holds '!Y:Y,'pe holds '!D:D)</f>
        <v>55</v>
      </c>
      <c r="H3642">
        <f>_xlfn.XLOOKUP(J3642,'pe holds '!Y:Y,'pe holds '!L:L)</f>
        <v>0</v>
      </c>
      <c r="J3642" s="636" t="s">
        <v>956</v>
      </c>
      <c r="K3642" t="s">
        <v>914</v>
      </c>
    </row>
    <row r="3643" spans="1:11">
      <c r="A3643">
        <v>70001</v>
      </c>
      <c r="B3643" s="46" t="str">
        <f t="shared" si="108"/>
        <v>BP.GRSG013-mint</v>
      </c>
      <c r="C3643">
        <f t="shared" si="107"/>
        <v>0</v>
      </c>
      <c r="D3643">
        <v>70001</v>
      </c>
      <c r="E3643">
        <f>_xlfn.XLOOKUP(J3643,'pe holds '!Y:Y,'pe holds '!D:D)</f>
        <v>94</v>
      </c>
      <c r="H3643">
        <f>_xlfn.XLOOKUP(J3643,'pe holds '!Y:Y,'pe holds '!L:L)</f>
        <v>0</v>
      </c>
      <c r="J3643" s="636" t="s">
        <v>958</v>
      </c>
      <c r="K3643" t="s">
        <v>914</v>
      </c>
    </row>
    <row r="3644" spans="1:11">
      <c r="A3644">
        <v>70001</v>
      </c>
      <c r="B3644" s="46" t="str">
        <f t="shared" si="108"/>
        <v>BP.GRSG014-mint</v>
      </c>
      <c r="C3644">
        <f t="shared" si="107"/>
        <v>0</v>
      </c>
      <c r="D3644">
        <v>70001</v>
      </c>
      <c r="E3644">
        <f>_xlfn.XLOOKUP(J3644,'pe holds '!Y:Y,'pe holds '!D:D)</f>
        <v>53</v>
      </c>
      <c r="H3644">
        <f>_xlfn.XLOOKUP(J3644,'pe holds '!Y:Y,'pe holds '!L:L)</f>
        <v>0</v>
      </c>
      <c r="J3644" s="636" t="s">
        <v>960</v>
      </c>
      <c r="K3644" t="s">
        <v>914</v>
      </c>
    </row>
    <row r="3645" spans="1:11">
      <c r="A3645">
        <v>70001</v>
      </c>
      <c r="B3645" s="46" t="str">
        <f t="shared" si="108"/>
        <v>BP.GRSG015-mint</v>
      </c>
      <c r="C3645">
        <f t="shared" si="107"/>
        <v>0</v>
      </c>
      <c r="D3645">
        <v>70001</v>
      </c>
      <c r="E3645">
        <f>_xlfn.XLOOKUP(J3645,'pe holds '!Y:Y,'pe holds '!D:D)</f>
        <v>41</v>
      </c>
      <c r="H3645">
        <f>_xlfn.XLOOKUP(J3645,'pe holds '!Y:Y,'pe holds '!L:L)</f>
        <v>0</v>
      </c>
      <c r="J3645" s="636" t="s">
        <v>961</v>
      </c>
      <c r="K3645" t="s">
        <v>914</v>
      </c>
    </row>
    <row r="3646" spans="1:11">
      <c r="A3646">
        <v>70001</v>
      </c>
      <c r="B3646" s="46" t="str">
        <f t="shared" si="108"/>
        <v>BP.GRSG016-mint</v>
      </c>
      <c r="C3646">
        <f t="shared" si="107"/>
        <v>0</v>
      </c>
      <c r="D3646">
        <v>70001</v>
      </c>
      <c r="E3646">
        <f>_xlfn.XLOOKUP(J3646,'pe holds '!Y:Y,'pe holds '!D:D)</f>
        <v>63</v>
      </c>
      <c r="H3646">
        <f>_xlfn.XLOOKUP(J3646,'pe holds '!Y:Y,'pe holds '!L:L)</f>
        <v>0</v>
      </c>
      <c r="J3646" s="636" t="s">
        <v>963</v>
      </c>
      <c r="K3646" t="s">
        <v>914</v>
      </c>
    </row>
    <row r="3647" spans="1:11">
      <c r="A3647">
        <v>70001</v>
      </c>
      <c r="B3647" s="46" t="str">
        <f t="shared" si="108"/>
        <v>BP.GRSB001-mint</v>
      </c>
      <c r="C3647">
        <f t="shared" si="107"/>
        <v>0</v>
      </c>
      <c r="D3647">
        <v>70001</v>
      </c>
      <c r="E3647">
        <f>_xlfn.XLOOKUP(J3647,'pe holds '!Y:Y,'pe holds '!D:D)</f>
        <v>191</v>
      </c>
      <c r="H3647">
        <f>_xlfn.XLOOKUP(J3647,'pe holds '!Y:Y,'pe holds '!L:L)</f>
        <v>0</v>
      </c>
      <c r="J3647" s="636" t="s">
        <v>966</v>
      </c>
      <c r="K3647" t="s">
        <v>914</v>
      </c>
    </row>
    <row r="3648" spans="1:11">
      <c r="A3648">
        <v>70001</v>
      </c>
      <c r="B3648" s="46" t="str">
        <f t="shared" si="108"/>
        <v>BP.GRSB003-mint</v>
      </c>
      <c r="C3648">
        <f t="shared" si="107"/>
        <v>0</v>
      </c>
      <c r="D3648">
        <v>70001</v>
      </c>
      <c r="E3648">
        <f>_xlfn.XLOOKUP(J3648,'pe holds '!Y:Y,'pe holds '!D:D)</f>
        <v>245</v>
      </c>
      <c r="H3648">
        <f>_xlfn.XLOOKUP(J3648,'pe holds '!Y:Y,'pe holds '!L:L)</f>
        <v>0</v>
      </c>
      <c r="J3648" s="636" t="s">
        <v>968</v>
      </c>
      <c r="K3648" t="s">
        <v>914</v>
      </c>
    </row>
    <row r="3649" spans="1:11">
      <c r="A3649">
        <v>70001</v>
      </c>
      <c r="B3649" s="46" t="str">
        <f t="shared" si="108"/>
        <v>BP.GRSB004-mint</v>
      </c>
      <c r="C3649">
        <f t="shared" si="107"/>
        <v>0</v>
      </c>
      <c r="D3649">
        <v>70001</v>
      </c>
      <c r="E3649">
        <f>_xlfn.XLOOKUP(J3649,'pe holds '!Y:Y,'pe holds '!D:D)</f>
        <v>195</v>
      </c>
      <c r="H3649">
        <f>_xlfn.XLOOKUP(J3649,'pe holds '!Y:Y,'pe holds '!L:L)</f>
        <v>0</v>
      </c>
      <c r="J3649" s="636" t="s">
        <v>970</v>
      </c>
      <c r="K3649" t="s">
        <v>914</v>
      </c>
    </row>
    <row r="3650" spans="1:11">
      <c r="A3650">
        <v>70001</v>
      </c>
      <c r="B3650" s="46" t="str">
        <f t="shared" si="108"/>
        <v>BP.GRSB005-mint</v>
      </c>
      <c r="C3650">
        <f t="shared" ref="C3650:C3713" si="109">SUM(G3650:H3650)</f>
        <v>0</v>
      </c>
      <c r="D3650">
        <v>70001</v>
      </c>
      <c r="E3650">
        <f>_xlfn.XLOOKUP(J3650,'pe holds '!Y:Y,'pe holds '!D:D)</f>
        <v>201</v>
      </c>
      <c r="H3650">
        <f>_xlfn.XLOOKUP(J3650,'pe holds '!Y:Y,'pe holds '!L:L)</f>
        <v>0</v>
      </c>
      <c r="J3650" s="636" t="s">
        <v>972</v>
      </c>
      <c r="K3650" t="s">
        <v>914</v>
      </c>
    </row>
    <row r="3651" spans="1:11">
      <c r="A3651">
        <v>70001</v>
      </c>
      <c r="B3651" s="46" t="str">
        <f t="shared" si="108"/>
        <v>BP.GRSB006-mint</v>
      </c>
      <c r="C3651">
        <f t="shared" si="109"/>
        <v>0</v>
      </c>
      <c r="D3651">
        <v>70001</v>
      </c>
      <c r="E3651">
        <f>_xlfn.XLOOKUP(J3651,'pe holds '!Y:Y,'pe holds '!D:D)</f>
        <v>162</v>
      </c>
      <c r="H3651">
        <f>_xlfn.XLOOKUP(J3651,'pe holds '!Y:Y,'pe holds '!L:L)</f>
        <v>0</v>
      </c>
      <c r="J3651" s="636" t="s">
        <v>974</v>
      </c>
      <c r="K3651" t="s">
        <v>914</v>
      </c>
    </row>
    <row r="3652" spans="1:11">
      <c r="A3652">
        <v>70001</v>
      </c>
      <c r="B3652" s="46" t="str">
        <f t="shared" si="108"/>
        <v>BP.GRSB007-mint</v>
      </c>
      <c r="C3652">
        <f t="shared" si="109"/>
        <v>0</v>
      </c>
      <c r="D3652">
        <v>70001</v>
      </c>
      <c r="E3652">
        <f>_xlfn.XLOOKUP(J3652,'pe holds '!Y:Y,'pe holds '!D:D)</f>
        <v>329</v>
      </c>
      <c r="H3652">
        <f>_xlfn.XLOOKUP(J3652,'pe holds '!Y:Y,'pe holds '!L:L)</f>
        <v>0</v>
      </c>
      <c r="J3652" s="636" t="s">
        <v>976</v>
      </c>
      <c r="K3652" t="s">
        <v>914</v>
      </c>
    </row>
    <row r="3653" spans="1:11">
      <c r="A3653">
        <v>70001</v>
      </c>
      <c r="B3653" s="46" t="str">
        <f t="shared" si="108"/>
        <v>BP.GRSB008-mint</v>
      </c>
      <c r="C3653">
        <f t="shared" si="109"/>
        <v>0</v>
      </c>
      <c r="D3653">
        <v>70001</v>
      </c>
      <c r="E3653">
        <f>_xlfn.XLOOKUP(J3653,'pe holds '!Y:Y,'pe holds '!D:D)</f>
        <v>155</v>
      </c>
      <c r="H3653">
        <f>_xlfn.XLOOKUP(J3653,'pe holds '!Y:Y,'pe holds '!L:L)</f>
        <v>0</v>
      </c>
      <c r="J3653" s="636" t="s">
        <v>978</v>
      </c>
      <c r="K3653" t="s">
        <v>914</v>
      </c>
    </row>
    <row r="3654" spans="1:11">
      <c r="A3654">
        <v>70001</v>
      </c>
      <c r="B3654" s="46" t="str">
        <f t="shared" si="108"/>
        <v>BP.GRSB009-mint</v>
      </c>
      <c r="C3654">
        <f t="shared" si="109"/>
        <v>0</v>
      </c>
      <c r="D3654">
        <v>70001</v>
      </c>
      <c r="E3654">
        <f>_xlfn.XLOOKUP(J3654,'pe holds '!Y:Y,'pe holds '!D:D)</f>
        <v>107</v>
      </c>
      <c r="H3654">
        <f>_xlfn.XLOOKUP(J3654,'pe holds '!Y:Y,'pe holds '!L:L)</f>
        <v>0</v>
      </c>
      <c r="J3654" s="636" t="s">
        <v>980</v>
      </c>
      <c r="K3654" t="s">
        <v>914</v>
      </c>
    </row>
    <row r="3655" spans="1:11">
      <c r="A3655">
        <v>70001</v>
      </c>
      <c r="B3655" s="46" t="str">
        <f t="shared" si="108"/>
        <v>BP.GRSB010-mint</v>
      </c>
      <c r="C3655">
        <f t="shared" si="109"/>
        <v>0</v>
      </c>
      <c r="D3655">
        <v>70001</v>
      </c>
      <c r="E3655">
        <f>_xlfn.XLOOKUP(J3655,'pe holds '!Y:Y,'pe holds '!D:D)</f>
        <v>333</v>
      </c>
      <c r="H3655">
        <f>_xlfn.XLOOKUP(J3655,'pe holds '!Y:Y,'pe holds '!L:L)</f>
        <v>0</v>
      </c>
      <c r="J3655" s="636" t="s">
        <v>982</v>
      </c>
      <c r="K3655" t="s">
        <v>914</v>
      </c>
    </row>
    <row r="3656" spans="1:11">
      <c r="A3656">
        <v>70001</v>
      </c>
      <c r="B3656" s="46" t="str">
        <f t="shared" si="108"/>
        <v>BP.GRSB011-mint</v>
      </c>
      <c r="C3656">
        <f t="shared" si="109"/>
        <v>0</v>
      </c>
      <c r="D3656">
        <v>70001</v>
      </c>
      <c r="E3656">
        <f>_xlfn.XLOOKUP(J3656,'pe holds '!Y:Y,'pe holds '!D:D)</f>
        <v>118</v>
      </c>
      <c r="H3656">
        <f>_xlfn.XLOOKUP(J3656,'pe holds '!Y:Y,'pe holds '!L:L)</f>
        <v>0</v>
      </c>
      <c r="J3656" s="636" t="s">
        <v>984</v>
      </c>
      <c r="K3656" t="s">
        <v>914</v>
      </c>
    </row>
    <row r="3657" spans="1:11">
      <c r="A3657">
        <v>70001</v>
      </c>
      <c r="B3657" s="46" t="str">
        <f t="shared" si="108"/>
        <v>BP.GRSB012-mint</v>
      </c>
      <c r="C3657">
        <f t="shared" si="109"/>
        <v>0</v>
      </c>
      <c r="D3657">
        <v>70001</v>
      </c>
      <c r="E3657">
        <f>_xlfn.XLOOKUP(J3657,'pe holds '!Y:Y,'pe holds '!D:D)</f>
        <v>167</v>
      </c>
      <c r="H3657">
        <f>_xlfn.XLOOKUP(J3657,'pe holds '!Y:Y,'pe holds '!L:L)</f>
        <v>0</v>
      </c>
      <c r="J3657" s="636" t="s">
        <v>986</v>
      </c>
      <c r="K3657" t="s">
        <v>914</v>
      </c>
    </row>
    <row r="3658" spans="1:11">
      <c r="A3658">
        <v>70001</v>
      </c>
      <c r="B3658" s="46" t="str">
        <f t="shared" si="108"/>
        <v>BP.GRSB013-mint</v>
      </c>
      <c r="C3658">
        <f t="shared" si="109"/>
        <v>0</v>
      </c>
      <c r="D3658">
        <v>70001</v>
      </c>
      <c r="E3658">
        <f>_xlfn.XLOOKUP(J3658,'pe holds '!Y:Y,'pe holds '!D:D)</f>
        <v>94</v>
      </c>
      <c r="H3658">
        <f>_xlfn.XLOOKUP(J3658,'pe holds '!Y:Y,'pe holds '!L:L)</f>
        <v>0</v>
      </c>
      <c r="J3658" s="636" t="s">
        <v>988</v>
      </c>
      <c r="K3658" t="s">
        <v>914</v>
      </c>
    </row>
    <row r="3659" spans="1:11">
      <c r="A3659">
        <v>70001</v>
      </c>
      <c r="B3659" s="46" t="str">
        <f t="shared" si="108"/>
        <v>BP.GRSB014-mint</v>
      </c>
      <c r="C3659">
        <f t="shared" si="109"/>
        <v>0</v>
      </c>
      <c r="D3659">
        <v>70001</v>
      </c>
      <c r="E3659">
        <f>_xlfn.XLOOKUP(J3659,'pe holds '!Y:Y,'pe holds '!D:D)</f>
        <v>87</v>
      </c>
      <c r="H3659">
        <f>_xlfn.XLOOKUP(J3659,'pe holds '!Y:Y,'pe holds '!L:L)</f>
        <v>0</v>
      </c>
      <c r="J3659" s="636" t="s">
        <v>990</v>
      </c>
      <c r="K3659" t="s">
        <v>914</v>
      </c>
    </row>
    <row r="3660" spans="1:11">
      <c r="A3660">
        <v>70001</v>
      </c>
      <c r="B3660" s="46" t="str">
        <f t="shared" si="108"/>
        <v>BP.GRSB015-mint</v>
      </c>
      <c r="C3660">
        <f t="shared" si="109"/>
        <v>0</v>
      </c>
      <c r="D3660">
        <v>70001</v>
      </c>
      <c r="E3660">
        <f>_xlfn.XLOOKUP(J3660,'pe holds '!Y:Y,'pe holds '!D:D)</f>
        <v>142</v>
      </c>
      <c r="H3660">
        <f>_xlfn.XLOOKUP(J3660,'pe holds '!Y:Y,'pe holds '!L:L)</f>
        <v>0</v>
      </c>
      <c r="J3660" s="636" t="s">
        <v>991</v>
      </c>
      <c r="K3660" t="s">
        <v>914</v>
      </c>
    </row>
    <row r="3661" spans="1:11">
      <c r="A3661">
        <v>70001</v>
      </c>
      <c r="B3661" s="46" t="str">
        <f t="shared" si="108"/>
        <v>BP.GRSB016-mint</v>
      </c>
      <c r="C3661">
        <f t="shared" si="109"/>
        <v>0</v>
      </c>
      <c r="D3661">
        <v>70001</v>
      </c>
      <c r="E3661">
        <f>_xlfn.XLOOKUP(J3661,'pe holds '!Y:Y,'pe holds '!D:D)</f>
        <v>108</v>
      </c>
      <c r="H3661">
        <f>_xlfn.XLOOKUP(J3661,'pe holds '!Y:Y,'pe holds '!L:L)</f>
        <v>0</v>
      </c>
      <c r="J3661" s="636" t="s">
        <v>993</v>
      </c>
      <c r="K3661" t="s">
        <v>914</v>
      </c>
    </row>
    <row r="3662" spans="1:11">
      <c r="A3662">
        <v>70001</v>
      </c>
      <c r="B3662" s="46" t="str">
        <f t="shared" si="108"/>
        <v>BP.GRSB017-mint</v>
      </c>
      <c r="C3662">
        <f t="shared" si="109"/>
        <v>0</v>
      </c>
      <c r="D3662">
        <v>70001</v>
      </c>
      <c r="E3662">
        <f>_xlfn.XLOOKUP(J3662,'pe holds '!Y:Y,'pe holds '!D:D)</f>
        <v>106</v>
      </c>
      <c r="H3662">
        <f>_xlfn.XLOOKUP(J3662,'pe holds '!Y:Y,'pe holds '!L:L)</f>
        <v>0</v>
      </c>
      <c r="J3662" s="636" t="s">
        <v>995</v>
      </c>
      <c r="K3662" t="s">
        <v>914</v>
      </c>
    </row>
    <row r="3663" spans="1:11">
      <c r="A3663">
        <v>70001</v>
      </c>
      <c r="B3663" s="46" t="str">
        <f t="shared" si="108"/>
        <v>BP.GRSB018-mint</v>
      </c>
      <c r="C3663">
        <f t="shared" si="109"/>
        <v>0</v>
      </c>
      <c r="D3663">
        <v>70001</v>
      </c>
      <c r="E3663">
        <f>_xlfn.XLOOKUP(J3663,'pe holds '!Y:Y,'pe holds '!D:D)</f>
        <v>123</v>
      </c>
      <c r="H3663">
        <f>_xlfn.XLOOKUP(J3663,'pe holds '!Y:Y,'pe holds '!L:L)</f>
        <v>0</v>
      </c>
      <c r="J3663" s="636" t="s">
        <v>997</v>
      </c>
      <c r="K3663" t="s">
        <v>914</v>
      </c>
    </row>
    <row r="3664" spans="1:11">
      <c r="A3664">
        <v>70001</v>
      </c>
      <c r="B3664" s="46" t="str">
        <f t="shared" si="108"/>
        <v>BP.GRDC004-green</v>
      </c>
      <c r="C3664">
        <f t="shared" si="109"/>
        <v>0</v>
      </c>
      <c r="D3664">
        <v>70001</v>
      </c>
      <c r="E3664">
        <f>_xlfn.XLOOKUP(J3664,'pe holds '!Y:Y,'pe holds '!D:D)</f>
        <v>71</v>
      </c>
      <c r="H3664">
        <f>_xlfn.XLOOKUP(J3664,'pe holds '!Y:Y,'pe holds '!M:M)</f>
        <v>0</v>
      </c>
      <c r="J3664" s="636" t="s">
        <v>926</v>
      </c>
      <c r="K3664" t="s">
        <v>915</v>
      </c>
    </row>
    <row r="3665" spans="1:11">
      <c r="A3665">
        <v>70001</v>
      </c>
      <c r="B3665" s="46" t="str">
        <f t="shared" si="108"/>
        <v>BP.GRDC001-green</v>
      </c>
      <c r="C3665">
        <f t="shared" si="109"/>
        <v>0</v>
      </c>
      <c r="D3665">
        <v>70001</v>
      </c>
      <c r="E3665">
        <f>_xlfn.XLOOKUP(J3665,'pe holds '!Y:Y,'pe holds '!D:D)</f>
        <v>18</v>
      </c>
      <c r="H3665">
        <f>_xlfn.XLOOKUP(J3665,'pe holds '!Y:Y,'pe holds '!M:M)</f>
        <v>0</v>
      </c>
      <c r="J3665" s="636" t="s">
        <v>928</v>
      </c>
      <c r="K3665" t="s">
        <v>915</v>
      </c>
    </row>
    <row r="3666" spans="1:11">
      <c r="A3666">
        <v>70001</v>
      </c>
      <c r="B3666" s="46" t="str">
        <f t="shared" si="108"/>
        <v>BP.GRDC002-green</v>
      </c>
      <c r="C3666">
        <f t="shared" si="109"/>
        <v>0</v>
      </c>
      <c r="D3666">
        <v>70001</v>
      </c>
      <c r="E3666">
        <f>_xlfn.XLOOKUP(J3666,'pe holds '!Y:Y,'pe holds '!D:D)</f>
        <v>26</v>
      </c>
      <c r="H3666">
        <f>_xlfn.XLOOKUP(J3666,'pe holds '!Y:Y,'pe holds '!M:M)</f>
        <v>0</v>
      </c>
      <c r="J3666" s="636" t="s">
        <v>930</v>
      </c>
      <c r="K3666" t="s">
        <v>915</v>
      </c>
    </row>
    <row r="3667" spans="1:11">
      <c r="A3667">
        <v>70001</v>
      </c>
      <c r="B3667" s="46" t="str">
        <f t="shared" si="108"/>
        <v>BP.GRDC003-green</v>
      </c>
      <c r="C3667">
        <f t="shared" si="109"/>
        <v>0</v>
      </c>
      <c r="D3667">
        <v>70001</v>
      </c>
      <c r="E3667">
        <f>_xlfn.XLOOKUP(J3667,'pe holds '!Y:Y,'pe holds '!D:D)</f>
        <v>32</v>
      </c>
      <c r="H3667">
        <f>_xlfn.XLOOKUP(J3667,'pe holds '!Y:Y,'pe holds '!M:M)</f>
        <v>0</v>
      </c>
      <c r="J3667" s="636" t="s">
        <v>932</v>
      </c>
      <c r="K3667" t="s">
        <v>915</v>
      </c>
    </row>
    <row r="3668" spans="1:11">
      <c r="A3668">
        <v>70001</v>
      </c>
      <c r="B3668" s="46" t="str">
        <f t="shared" si="108"/>
        <v>BP.GRSG001-green</v>
      </c>
      <c r="C3668">
        <f t="shared" si="109"/>
        <v>0</v>
      </c>
      <c r="D3668">
        <v>70001</v>
      </c>
      <c r="E3668">
        <f>_xlfn.XLOOKUP(J3668,'pe holds '!Y:Y,'pe holds '!D:D)</f>
        <v>175</v>
      </c>
      <c r="H3668">
        <f>_xlfn.XLOOKUP(J3668,'pe holds '!Y:Y,'pe holds '!M:M)</f>
        <v>0</v>
      </c>
      <c r="J3668" s="636" t="s">
        <v>935</v>
      </c>
      <c r="K3668" t="s">
        <v>915</v>
      </c>
    </row>
    <row r="3669" spans="1:11">
      <c r="A3669">
        <v>70001</v>
      </c>
      <c r="B3669" s="46" t="str">
        <f t="shared" si="108"/>
        <v>BP.GRSG002-green</v>
      </c>
      <c r="C3669">
        <f t="shared" si="109"/>
        <v>0</v>
      </c>
      <c r="D3669">
        <v>70001</v>
      </c>
      <c r="E3669">
        <f>_xlfn.XLOOKUP(J3669,'pe holds '!Y:Y,'pe holds '!D:D)</f>
        <v>199</v>
      </c>
      <c r="H3669">
        <f>_xlfn.XLOOKUP(J3669,'pe holds '!Y:Y,'pe holds '!M:M)</f>
        <v>0</v>
      </c>
      <c r="J3669" s="636" t="s">
        <v>937</v>
      </c>
      <c r="K3669" t="s">
        <v>915</v>
      </c>
    </row>
    <row r="3670" spans="1:11">
      <c r="A3670">
        <v>70001</v>
      </c>
      <c r="B3670" s="46" t="str">
        <f t="shared" si="108"/>
        <v>BP.GRSG003-green</v>
      </c>
      <c r="C3670">
        <f t="shared" si="109"/>
        <v>0</v>
      </c>
      <c r="D3670">
        <v>70001</v>
      </c>
      <c r="E3670">
        <f>_xlfn.XLOOKUP(J3670,'pe holds '!Y:Y,'pe holds '!D:D)</f>
        <v>160</v>
      </c>
      <c r="H3670">
        <f>_xlfn.XLOOKUP(J3670,'pe holds '!Y:Y,'pe holds '!M:M)</f>
        <v>0</v>
      </c>
      <c r="J3670" s="636" t="s">
        <v>939</v>
      </c>
      <c r="K3670" t="s">
        <v>915</v>
      </c>
    </row>
    <row r="3671" spans="1:11">
      <c r="A3671">
        <v>70001</v>
      </c>
      <c r="B3671" s="46" t="str">
        <f t="shared" si="108"/>
        <v>BP.GRSG004-green</v>
      </c>
      <c r="C3671">
        <f t="shared" si="109"/>
        <v>0</v>
      </c>
      <c r="D3671">
        <v>70001</v>
      </c>
      <c r="E3671">
        <f>_xlfn.XLOOKUP(J3671,'pe holds '!Y:Y,'pe holds '!D:D)</f>
        <v>235</v>
      </c>
      <c r="H3671">
        <f>_xlfn.XLOOKUP(J3671,'pe holds '!Y:Y,'pe holds '!M:M)</f>
        <v>0</v>
      </c>
      <c r="J3671" s="636" t="s">
        <v>941</v>
      </c>
      <c r="K3671" t="s">
        <v>915</v>
      </c>
    </row>
    <row r="3672" spans="1:11">
      <c r="A3672">
        <v>70001</v>
      </c>
      <c r="B3672" s="46" t="str">
        <f t="shared" si="108"/>
        <v>BP.GRSG005-green</v>
      </c>
      <c r="C3672">
        <f t="shared" si="109"/>
        <v>0</v>
      </c>
      <c r="D3672">
        <v>70001</v>
      </c>
      <c r="E3672">
        <f>_xlfn.XLOOKUP(J3672,'pe holds '!Y:Y,'pe holds '!D:D)</f>
        <v>174</v>
      </c>
      <c r="H3672">
        <f>_xlfn.XLOOKUP(J3672,'pe holds '!Y:Y,'pe holds '!M:M)</f>
        <v>0</v>
      </c>
      <c r="J3672" s="636" t="s">
        <v>943</v>
      </c>
      <c r="K3672" t="s">
        <v>915</v>
      </c>
    </row>
    <row r="3673" spans="1:11">
      <c r="A3673">
        <v>70001</v>
      </c>
      <c r="B3673" s="46" t="str">
        <f t="shared" si="108"/>
        <v>BP.GRSG006-green</v>
      </c>
      <c r="C3673">
        <f t="shared" si="109"/>
        <v>0</v>
      </c>
      <c r="D3673">
        <v>70001</v>
      </c>
      <c r="E3673">
        <f>_xlfn.XLOOKUP(J3673,'pe holds '!Y:Y,'pe holds '!D:D)</f>
        <v>245</v>
      </c>
      <c r="H3673">
        <f>_xlfn.XLOOKUP(J3673,'pe holds '!Y:Y,'pe holds '!M:M)</f>
        <v>0</v>
      </c>
      <c r="J3673" s="636" t="s">
        <v>945</v>
      </c>
      <c r="K3673" t="s">
        <v>915</v>
      </c>
    </row>
    <row r="3674" spans="1:11">
      <c r="A3674">
        <v>70001</v>
      </c>
      <c r="B3674" s="46" t="str">
        <f t="shared" si="108"/>
        <v>BP.GRSG007-green</v>
      </c>
      <c r="C3674">
        <f t="shared" si="109"/>
        <v>0</v>
      </c>
      <c r="D3674">
        <v>70001</v>
      </c>
      <c r="E3674">
        <f>_xlfn.XLOOKUP(J3674,'pe holds '!Y:Y,'pe holds '!D:D)</f>
        <v>241</v>
      </c>
      <c r="H3674">
        <f>_xlfn.XLOOKUP(J3674,'pe holds '!Y:Y,'pe holds '!M:M)</f>
        <v>0</v>
      </c>
      <c r="J3674" s="636" t="s">
        <v>947</v>
      </c>
      <c r="K3674" t="s">
        <v>915</v>
      </c>
    </row>
    <row r="3675" spans="1:11">
      <c r="A3675">
        <v>70001</v>
      </c>
      <c r="B3675" s="46" t="str">
        <f t="shared" si="108"/>
        <v>BP.GRSG008-green</v>
      </c>
      <c r="C3675">
        <f t="shared" si="109"/>
        <v>0</v>
      </c>
      <c r="D3675">
        <v>70001</v>
      </c>
      <c r="E3675">
        <f>_xlfn.XLOOKUP(J3675,'pe holds '!Y:Y,'pe holds '!D:D)</f>
        <v>157</v>
      </c>
      <c r="H3675">
        <f>_xlfn.XLOOKUP(J3675,'pe holds '!Y:Y,'pe holds '!M:M)</f>
        <v>0</v>
      </c>
      <c r="J3675" s="636" t="s">
        <v>949</v>
      </c>
      <c r="K3675" t="s">
        <v>915</v>
      </c>
    </row>
    <row r="3676" spans="1:11">
      <c r="A3676">
        <v>70001</v>
      </c>
      <c r="B3676" s="46" t="str">
        <f t="shared" si="108"/>
        <v>BP.GRSG009-green</v>
      </c>
      <c r="C3676">
        <f t="shared" si="109"/>
        <v>0</v>
      </c>
      <c r="D3676">
        <v>70001</v>
      </c>
      <c r="E3676">
        <f>_xlfn.XLOOKUP(J3676,'pe holds '!Y:Y,'pe holds '!D:D)</f>
        <v>93</v>
      </c>
      <c r="H3676">
        <f>_xlfn.XLOOKUP(J3676,'pe holds '!Y:Y,'pe holds '!M:M)</f>
        <v>0</v>
      </c>
      <c r="J3676" s="636" t="s">
        <v>951</v>
      </c>
      <c r="K3676" t="s">
        <v>915</v>
      </c>
    </row>
    <row r="3677" spans="1:11">
      <c r="A3677">
        <v>70001</v>
      </c>
      <c r="B3677" s="46" t="str">
        <f t="shared" si="108"/>
        <v>BP.GRSG010-green</v>
      </c>
      <c r="C3677">
        <f t="shared" si="109"/>
        <v>0</v>
      </c>
      <c r="D3677">
        <v>70001</v>
      </c>
      <c r="E3677">
        <f>_xlfn.XLOOKUP(J3677,'pe holds '!Y:Y,'pe holds '!D:D)</f>
        <v>66</v>
      </c>
      <c r="H3677">
        <f>_xlfn.XLOOKUP(J3677,'pe holds '!Y:Y,'pe holds '!M:M)</f>
        <v>0</v>
      </c>
      <c r="J3677" s="636" t="s">
        <v>953</v>
      </c>
      <c r="K3677" t="s">
        <v>915</v>
      </c>
    </row>
    <row r="3678" spans="1:11">
      <c r="A3678">
        <v>70001</v>
      </c>
      <c r="B3678" s="46" t="str">
        <f t="shared" si="108"/>
        <v>BP.GRSG011-green</v>
      </c>
      <c r="C3678">
        <f t="shared" si="109"/>
        <v>0</v>
      </c>
      <c r="D3678">
        <v>70001</v>
      </c>
      <c r="E3678">
        <f>_xlfn.XLOOKUP(J3678,'pe holds '!Y:Y,'pe holds '!D:D)</f>
        <v>63</v>
      </c>
      <c r="H3678">
        <f>_xlfn.XLOOKUP(J3678,'pe holds '!Y:Y,'pe holds '!M:M)</f>
        <v>0</v>
      </c>
      <c r="J3678" s="636" t="s">
        <v>954</v>
      </c>
      <c r="K3678" t="s">
        <v>915</v>
      </c>
    </row>
    <row r="3679" spans="1:11">
      <c r="A3679">
        <v>70001</v>
      </c>
      <c r="B3679" s="46" t="str">
        <f t="shared" si="108"/>
        <v>BP.GRSG012-green</v>
      </c>
      <c r="C3679">
        <f t="shared" si="109"/>
        <v>0</v>
      </c>
      <c r="D3679">
        <v>70001</v>
      </c>
      <c r="E3679">
        <f>_xlfn.XLOOKUP(J3679,'pe holds '!Y:Y,'pe holds '!D:D)</f>
        <v>55</v>
      </c>
      <c r="H3679">
        <f>_xlfn.XLOOKUP(J3679,'pe holds '!Y:Y,'pe holds '!M:M)</f>
        <v>0</v>
      </c>
      <c r="J3679" s="636" t="s">
        <v>956</v>
      </c>
      <c r="K3679" t="s">
        <v>915</v>
      </c>
    </row>
    <row r="3680" spans="1:11">
      <c r="A3680">
        <v>70001</v>
      </c>
      <c r="B3680" s="46" t="str">
        <f t="shared" si="108"/>
        <v>BP.GRSG013-green</v>
      </c>
      <c r="C3680">
        <f t="shared" si="109"/>
        <v>0</v>
      </c>
      <c r="D3680">
        <v>70001</v>
      </c>
      <c r="E3680">
        <f>_xlfn.XLOOKUP(J3680,'pe holds '!Y:Y,'pe holds '!D:D)</f>
        <v>94</v>
      </c>
      <c r="H3680">
        <f>_xlfn.XLOOKUP(J3680,'pe holds '!Y:Y,'pe holds '!M:M)</f>
        <v>0</v>
      </c>
      <c r="J3680" s="636" t="s">
        <v>958</v>
      </c>
      <c r="K3680" t="s">
        <v>915</v>
      </c>
    </row>
    <row r="3681" spans="1:11">
      <c r="A3681">
        <v>70001</v>
      </c>
      <c r="B3681" s="46" t="str">
        <f t="shared" si="108"/>
        <v>BP.GRSG014-green</v>
      </c>
      <c r="C3681">
        <f t="shared" si="109"/>
        <v>0</v>
      </c>
      <c r="D3681">
        <v>70001</v>
      </c>
      <c r="E3681">
        <f>_xlfn.XLOOKUP(J3681,'pe holds '!Y:Y,'pe holds '!D:D)</f>
        <v>53</v>
      </c>
      <c r="H3681">
        <f>_xlfn.XLOOKUP(J3681,'pe holds '!Y:Y,'pe holds '!M:M)</f>
        <v>0</v>
      </c>
      <c r="J3681" s="636" t="s">
        <v>960</v>
      </c>
      <c r="K3681" t="s">
        <v>915</v>
      </c>
    </row>
    <row r="3682" spans="1:11">
      <c r="A3682">
        <v>70001</v>
      </c>
      <c r="B3682" s="46" t="str">
        <f t="shared" si="108"/>
        <v>BP.GRSG015-green</v>
      </c>
      <c r="C3682">
        <f t="shared" si="109"/>
        <v>0</v>
      </c>
      <c r="D3682">
        <v>70001</v>
      </c>
      <c r="E3682">
        <f>_xlfn.XLOOKUP(J3682,'pe holds '!Y:Y,'pe holds '!D:D)</f>
        <v>41</v>
      </c>
      <c r="H3682">
        <f>_xlfn.XLOOKUP(J3682,'pe holds '!Y:Y,'pe holds '!M:M)</f>
        <v>0</v>
      </c>
      <c r="J3682" s="636" t="s">
        <v>961</v>
      </c>
      <c r="K3682" t="s">
        <v>915</v>
      </c>
    </row>
    <row r="3683" spans="1:11">
      <c r="A3683">
        <v>70001</v>
      </c>
      <c r="B3683" s="46" t="str">
        <f t="shared" si="108"/>
        <v>BP.GRSG016-green</v>
      </c>
      <c r="C3683">
        <f t="shared" si="109"/>
        <v>0</v>
      </c>
      <c r="D3683">
        <v>70001</v>
      </c>
      <c r="E3683">
        <f>_xlfn.XLOOKUP(J3683,'pe holds '!Y:Y,'pe holds '!D:D)</f>
        <v>63</v>
      </c>
      <c r="H3683">
        <f>_xlfn.XLOOKUP(J3683,'pe holds '!Y:Y,'pe holds '!M:M)</f>
        <v>0</v>
      </c>
      <c r="J3683" s="636" t="s">
        <v>963</v>
      </c>
      <c r="K3683" t="s">
        <v>915</v>
      </c>
    </row>
    <row r="3684" spans="1:11">
      <c r="A3684">
        <v>70001</v>
      </c>
      <c r="B3684" s="46" t="str">
        <f t="shared" si="108"/>
        <v>BP.GRSB001-green</v>
      </c>
      <c r="C3684">
        <f t="shared" si="109"/>
        <v>0</v>
      </c>
      <c r="D3684">
        <v>70001</v>
      </c>
      <c r="E3684">
        <f>_xlfn.XLOOKUP(J3684,'pe holds '!Y:Y,'pe holds '!D:D)</f>
        <v>191</v>
      </c>
      <c r="H3684">
        <f>_xlfn.XLOOKUP(J3684,'pe holds '!Y:Y,'pe holds '!M:M)</f>
        <v>0</v>
      </c>
      <c r="J3684" s="636" t="s">
        <v>966</v>
      </c>
      <c r="K3684" t="s">
        <v>915</v>
      </c>
    </row>
    <row r="3685" spans="1:11">
      <c r="A3685">
        <v>70001</v>
      </c>
      <c r="B3685" s="46" t="str">
        <f t="shared" ref="B3685:B3748" si="110">J3685&amp;"-"&amp;K3685</f>
        <v>BP.GRSB003-green</v>
      </c>
      <c r="C3685">
        <f t="shared" si="109"/>
        <v>0</v>
      </c>
      <c r="D3685">
        <v>70001</v>
      </c>
      <c r="E3685">
        <f>_xlfn.XLOOKUP(J3685,'pe holds '!Y:Y,'pe holds '!D:D)</f>
        <v>245</v>
      </c>
      <c r="H3685">
        <f>_xlfn.XLOOKUP(J3685,'pe holds '!Y:Y,'pe holds '!M:M)</f>
        <v>0</v>
      </c>
      <c r="J3685" s="636" t="s">
        <v>968</v>
      </c>
      <c r="K3685" t="s">
        <v>915</v>
      </c>
    </row>
    <row r="3686" spans="1:11">
      <c r="A3686">
        <v>70001</v>
      </c>
      <c r="B3686" s="46" t="str">
        <f t="shared" si="110"/>
        <v>BP.GRSB004-green</v>
      </c>
      <c r="C3686">
        <f t="shared" si="109"/>
        <v>0</v>
      </c>
      <c r="D3686">
        <v>70001</v>
      </c>
      <c r="E3686">
        <f>_xlfn.XLOOKUP(J3686,'pe holds '!Y:Y,'pe holds '!D:D)</f>
        <v>195</v>
      </c>
      <c r="H3686">
        <f>_xlfn.XLOOKUP(J3686,'pe holds '!Y:Y,'pe holds '!M:M)</f>
        <v>0</v>
      </c>
      <c r="J3686" s="636" t="s">
        <v>970</v>
      </c>
      <c r="K3686" t="s">
        <v>915</v>
      </c>
    </row>
    <row r="3687" spans="1:11">
      <c r="A3687">
        <v>70001</v>
      </c>
      <c r="B3687" s="46" t="str">
        <f t="shared" si="110"/>
        <v>BP.GRSB005-green</v>
      </c>
      <c r="C3687">
        <f t="shared" si="109"/>
        <v>0</v>
      </c>
      <c r="D3687">
        <v>70001</v>
      </c>
      <c r="E3687">
        <f>_xlfn.XLOOKUP(J3687,'pe holds '!Y:Y,'pe holds '!D:D)</f>
        <v>201</v>
      </c>
      <c r="H3687">
        <f>_xlfn.XLOOKUP(J3687,'pe holds '!Y:Y,'pe holds '!M:M)</f>
        <v>0</v>
      </c>
      <c r="J3687" s="636" t="s">
        <v>972</v>
      </c>
      <c r="K3687" t="s">
        <v>915</v>
      </c>
    </row>
    <row r="3688" spans="1:11">
      <c r="A3688">
        <v>70001</v>
      </c>
      <c r="B3688" s="46" t="str">
        <f t="shared" si="110"/>
        <v>BP.GRSB006-green</v>
      </c>
      <c r="C3688">
        <f t="shared" si="109"/>
        <v>0</v>
      </c>
      <c r="D3688">
        <v>70001</v>
      </c>
      <c r="E3688">
        <f>_xlfn.XLOOKUP(J3688,'pe holds '!Y:Y,'pe holds '!D:D)</f>
        <v>162</v>
      </c>
      <c r="H3688">
        <f>_xlfn.XLOOKUP(J3688,'pe holds '!Y:Y,'pe holds '!M:M)</f>
        <v>0</v>
      </c>
      <c r="J3688" s="636" t="s">
        <v>974</v>
      </c>
      <c r="K3688" t="s">
        <v>915</v>
      </c>
    </row>
    <row r="3689" spans="1:11">
      <c r="A3689">
        <v>70001</v>
      </c>
      <c r="B3689" s="46" t="str">
        <f t="shared" si="110"/>
        <v>BP.GRSB007-green</v>
      </c>
      <c r="C3689">
        <f t="shared" si="109"/>
        <v>0</v>
      </c>
      <c r="D3689">
        <v>70001</v>
      </c>
      <c r="E3689">
        <f>_xlfn.XLOOKUP(J3689,'pe holds '!Y:Y,'pe holds '!D:D)</f>
        <v>329</v>
      </c>
      <c r="H3689">
        <f>_xlfn.XLOOKUP(J3689,'pe holds '!Y:Y,'pe holds '!M:M)</f>
        <v>0</v>
      </c>
      <c r="J3689" s="636" t="s">
        <v>976</v>
      </c>
      <c r="K3689" t="s">
        <v>915</v>
      </c>
    </row>
    <row r="3690" spans="1:11">
      <c r="A3690">
        <v>70001</v>
      </c>
      <c r="B3690" s="46" t="str">
        <f t="shared" si="110"/>
        <v>BP.GRSB008-green</v>
      </c>
      <c r="C3690">
        <f t="shared" si="109"/>
        <v>0</v>
      </c>
      <c r="D3690">
        <v>70001</v>
      </c>
      <c r="E3690">
        <f>_xlfn.XLOOKUP(J3690,'pe holds '!Y:Y,'pe holds '!D:D)</f>
        <v>155</v>
      </c>
      <c r="H3690">
        <f>_xlfn.XLOOKUP(J3690,'pe holds '!Y:Y,'pe holds '!M:M)</f>
        <v>0</v>
      </c>
      <c r="J3690" s="636" t="s">
        <v>978</v>
      </c>
      <c r="K3690" t="s">
        <v>915</v>
      </c>
    </row>
    <row r="3691" spans="1:11">
      <c r="A3691">
        <v>70001</v>
      </c>
      <c r="B3691" s="46" t="str">
        <f t="shared" si="110"/>
        <v>BP.GRSB009-green</v>
      </c>
      <c r="C3691">
        <f t="shared" si="109"/>
        <v>0</v>
      </c>
      <c r="D3691">
        <v>70001</v>
      </c>
      <c r="E3691">
        <f>_xlfn.XLOOKUP(J3691,'pe holds '!Y:Y,'pe holds '!D:D)</f>
        <v>107</v>
      </c>
      <c r="H3691">
        <f>_xlfn.XLOOKUP(J3691,'pe holds '!Y:Y,'pe holds '!M:M)</f>
        <v>0</v>
      </c>
      <c r="J3691" s="636" t="s">
        <v>980</v>
      </c>
      <c r="K3691" t="s">
        <v>915</v>
      </c>
    </row>
    <row r="3692" spans="1:11">
      <c r="A3692">
        <v>70001</v>
      </c>
      <c r="B3692" s="46" t="str">
        <f t="shared" si="110"/>
        <v>BP.GRSB010-green</v>
      </c>
      <c r="C3692">
        <f t="shared" si="109"/>
        <v>0</v>
      </c>
      <c r="D3692">
        <v>70001</v>
      </c>
      <c r="E3692">
        <f>_xlfn.XLOOKUP(J3692,'pe holds '!Y:Y,'pe holds '!D:D)</f>
        <v>333</v>
      </c>
      <c r="H3692">
        <f>_xlfn.XLOOKUP(J3692,'pe holds '!Y:Y,'pe holds '!M:M)</f>
        <v>0</v>
      </c>
      <c r="J3692" s="636" t="s">
        <v>982</v>
      </c>
      <c r="K3692" t="s">
        <v>915</v>
      </c>
    </row>
    <row r="3693" spans="1:11">
      <c r="A3693">
        <v>70001</v>
      </c>
      <c r="B3693" s="46" t="str">
        <f t="shared" si="110"/>
        <v>BP.GRSB011-green</v>
      </c>
      <c r="C3693">
        <f t="shared" si="109"/>
        <v>0</v>
      </c>
      <c r="D3693">
        <v>70001</v>
      </c>
      <c r="E3693">
        <f>_xlfn.XLOOKUP(J3693,'pe holds '!Y:Y,'pe holds '!D:D)</f>
        <v>118</v>
      </c>
      <c r="H3693">
        <f>_xlfn.XLOOKUP(J3693,'pe holds '!Y:Y,'pe holds '!M:M)</f>
        <v>0</v>
      </c>
      <c r="J3693" s="636" t="s">
        <v>984</v>
      </c>
      <c r="K3693" t="s">
        <v>915</v>
      </c>
    </row>
    <row r="3694" spans="1:11">
      <c r="A3694">
        <v>70001</v>
      </c>
      <c r="B3694" s="46" t="str">
        <f t="shared" si="110"/>
        <v>BP.GRSB012-green</v>
      </c>
      <c r="C3694">
        <f t="shared" si="109"/>
        <v>0</v>
      </c>
      <c r="D3694">
        <v>70001</v>
      </c>
      <c r="E3694">
        <f>_xlfn.XLOOKUP(J3694,'pe holds '!Y:Y,'pe holds '!D:D)</f>
        <v>167</v>
      </c>
      <c r="H3694">
        <f>_xlfn.XLOOKUP(J3694,'pe holds '!Y:Y,'pe holds '!M:M)</f>
        <v>0</v>
      </c>
      <c r="J3694" s="636" t="s">
        <v>986</v>
      </c>
      <c r="K3694" t="s">
        <v>915</v>
      </c>
    </row>
    <row r="3695" spans="1:11">
      <c r="A3695">
        <v>70001</v>
      </c>
      <c r="B3695" s="46" t="str">
        <f t="shared" si="110"/>
        <v>BP.GRSB013-green</v>
      </c>
      <c r="C3695">
        <f t="shared" si="109"/>
        <v>0</v>
      </c>
      <c r="D3695">
        <v>70001</v>
      </c>
      <c r="E3695">
        <f>_xlfn.XLOOKUP(J3695,'pe holds '!Y:Y,'pe holds '!D:D)</f>
        <v>94</v>
      </c>
      <c r="H3695">
        <f>_xlfn.XLOOKUP(J3695,'pe holds '!Y:Y,'pe holds '!M:M)</f>
        <v>0</v>
      </c>
      <c r="J3695" s="636" t="s">
        <v>988</v>
      </c>
      <c r="K3695" t="s">
        <v>915</v>
      </c>
    </row>
    <row r="3696" spans="1:11">
      <c r="A3696">
        <v>70001</v>
      </c>
      <c r="B3696" s="46" t="str">
        <f t="shared" si="110"/>
        <v>BP.GRSB014-green</v>
      </c>
      <c r="C3696">
        <f t="shared" si="109"/>
        <v>0</v>
      </c>
      <c r="D3696">
        <v>70001</v>
      </c>
      <c r="E3696">
        <f>_xlfn.XLOOKUP(J3696,'pe holds '!Y:Y,'pe holds '!D:D)</f>
        <v>87</v>
      </c>
      <c r="H3696">
        <f>_xlfn.XLOOKUP(J3696,'pe holds '!Y:Y,'pe holds '!M:M)</f>
        <v>0</v>
      </c>
      <c r="J3696" s="636" t="s">
        <v>990</v>
      </c>
      <c r="K3696" t="s">
        <v>915</v>
      </c>
    </row>
    <row r="3697" spans="1:11">
      <c r="A3697">
        <v>70001</v>
      </c>
      <c r="B3697" s="46" t="str">
        <f t="shared" si="110"/>
        <v>BP.GRSB015-green</v>
      </c>
      <c r="C3697">
        <f t="shared" si="109"/>
        <v>0</v>
      </c>
      <c r="D3697">
        <v>70001</v>
      </c>
      <c r="E3697">
        <f>_xlfn.XLOOKUP(J3697,'pe holds '!Y:Y,'pe holds '!D:D)</f>
        <v>142</v>
      </c>
      <c r="H3697">
        <f>_xlfn.XLOOKUP(J3697,'pe holds '!Y:Y,'pe holds '!M:M)</f>
        <v>0</v>
      </c>
      <c r="J3697" s="636" t="s">
        <v>991</v>
      </c>
      <c r="K3697" t="s">
        <v>915</v>
      </c>
    </row>
    <row r="3698" spans="1:11">
      <c r="A3698">
        <v>70001</v>
      </c>
      <c r="B3698" s="46" t="str">
        <f t="shared" si="110"/>
        <v>BP.GRSB016-green</v>
      </c>
      <c r="C3698">
        <f t="shared" si="109"/>
        <v>0</v>
      </c>
      <c r="D3698">
        <v>70001</v>
      </c>
      <c r="E3698">
        <f>_xlfn.XLOOKUP(J3698,'pe holds '!Y:Y,'pe holds '!D:D)</f>
        <v>108</v>
      </c>
      <c r="H3698">
        <f>_xlfn.XLOOKUP(J3698,'pe holds '!Y:Y,'pe holds '!M:M)</f>
        <v>0</v>
      </c>
      <c r="J3698" s="636" t="s">
        <v>993</v>
      </c>
      <c r="K3698" t="s">
        <v>915</v>
      </c>
    </row>
    <row r="3699" spans="1:11">
      <c r="A3699">
        <v>70001</v>
      </c>
      <c r="B3699" s="46" t="str">
        <f t="shared" si="110"/>
        <v>BP.GRSB017-green</v>
      </c>
      <c r="C3699">
        <f t="shared" si="109"/>
        <v>0</v>
      </c>
      <c r="D3699">
        <v>70001</v>
      </c>
      <c r="E3699">
        <f>_xlfn.XLOOKUP(J3699,'pe holds '!Y:Y,'pe holds '!D:D)</f>
        <v>106</v>
      </c>
      <c r="H3699">
        <f>_xlfn.XLOOKUP(J3699,'pe holds '!Y:Y,'pe holds '!M:M)</f>
        <v>0</v>
      </c>
      <c r="J3699" s="636" t="s">
        <v>995</v>
      </c>
      <c r="K3699" t="s">
        <v>915</v>
      </c>
    </row>
    <row r="3700" spans="1:11">
      <c r="A3700">
        <v>70001</v>
      </c>
      <c r="B3700" s="46" t="str">
        <f t="shared" si="110"/>
        <v>BP.GRSB018-green</v>
      </c>
      <c r="C3700">
        <f t="shared" si="109"/>
        <v>0</v>
      </c>
      <c r="D3700">
        <v>70001</v>
      </c>
      <c r="E3700">
        <f>_xlfn.XLOOKUP(J3700,'pe holds '!Y:Y,'pe holds '!D:D)</f>
        <v>123</v>
      </c>
      <c r="H3700">
        <f>_xlfn.XLOOKUP(J3700,'pe holds '!Y:Y,'pe holds '!M:M)</f>
        <v>0</v>
      </c>
      <c r="J3700" s="636" t="s">
        <v>997</v>
      </c>
      <c r="K3700" t="s">
        <v>915</v>
      </c>
    </row>
    <row r="3701" spans="1:11">
      <c r="A3701">
        <v>70001</v>
      </c>
      <c r="B3701" s="46" t="str">
        <f t="shared" si="110"/>
        <v>BP.GRDC004-brown</v>
      </c>
      <c r="C3701">
        <f t="shared" si="109"/>
        <v>0</v>
      </c>
      <c r="D3701">
        <v>70001</v>
      </c>
      <c r="E3701">
        <f>_xlfn.XLOOKUP(J3701,'pe holds '!Y:Y,'pe holds '!D:D)</f>
        <v>71</v>
      </c>
      <c r="H3701">
        <f>_xlfn.XLOOKUP(J3701,'pe holds '!Y:Y,'pe holds '!N:N)</f>
        <v>0</v>
      </c>
      <c r="J3701" s="636" t="s">
        <v>926</v>
      </c>
      <c r="K3701" t="s">
        <v>916</v>
      </c>
    </row>
    <row r="3702" spans="1:11">
      <c r="A3702">
        <v>70001</v>
      </c>
      <c r="B3702" s="46" t="str">
        <f t="shared" si="110"/>
        <v>BP.GRDC001-brown</v>
      </c>
      <c r="C3702">
        <f t="shared" si="109"/>
        <v>0</v>
      </c>
      <c r="D3702">
        <v>70001</v>
      </c>
      <c r="E3702">
        <f>_xlfn.XLOOKUP(J3702,'pe holds '!Y:Y,'pe holds '!D:D)</f>
        <v>18</v>
      </c>
      <c r="H3702">
        <f>_xlfn.XLOOKUP(J3702,'pe holds '!Y:Y,'pe holds '!N:N)</f>
        <v>0</v>
      </c>
      <c r="J3702" s="636" t="s">
        <v>928</v>
      </c>
      <c r="K3702" t="s">
        <v>916</v>
      </c>
    </row>
    <row r="3703" spans="1:11">
      <c r="A3703">
        <v>70001</v>
      </c>
      <c r="B3703" s="46" t="str">
        <f t="shared" si="110"/>
        <v>BP.GRDC002-brown</v>
      </c>
      <c r="C3703">
        <f t="shared" si="109"/>
        <v>0</v>
      </c>
      <c r="D3703">
        <v>70001</v>
      </c>
      <c r="E3703">
        <f>_xlfn.XLOOKUP(J3703,'pe holds '!Y:Y,'pe holds '!D:D)</f>
        <v>26</v>
      </c>
      <c r="H3703">
        <f>_xlfn.XLOOKUP(J3703,'pe holds '!Y:Y,'pe holds '!N:N)</f>
        <v>0</v>
      </c>
      <c r="J3703" s="636" t="s">
        <v>930</v>
      </c>
      <c r="K3703" t="s">
        <v>916</v>
      </c>
    </row>
    <row r="3704" spans="1:11">
      <c r="A3704">
        <v>70001</v>
      </c>
      <c r="B3704" s="46" t="str">
        <f t="shared" si="110"/>
        <v>BP.GRDC003-brown</v>
      </c>
      <c r="C3704">
        <f t="shared" si="109"/>
        <v>0</v>
      </c>
      <c r="D3704">
        <v>70001</v>
      </c>
      <c r="E3704">
        <f>_xlfn.XLOOKUP(J3704,'pe holds '!Y:Y,'pe holds '!D:D)</f>
        <v>32</v>
      </c>
      <c r="H3704">
        <f>_xlfn.XLOOKUP(J3704,'pe holds '!Y:Y,'pe holds '!N:N)</f>
        <v>0</v>
      </c>
      <c r="J3704" s="636" t="s">
        <v>932</v>
      </c>
      <c r="K3704" t="s">
        <v>916</v>
      </c>
    </row>
    <row r="3705" spans="1:11">
      <c r="A3705">
        <v>70001</v>
      </c>
      <c r="B3705" s="46" t="str">
        <f t="shared" si="110"/>
        <v>BP.GRSG001-brown</v>
      </c>
      <c r="C3705">
        <f t="shared" si="109"/>
        <v>0</v>
      </c>
      <c r="D3705">
        <v>70001</v>
      </c>
      <c r="E3705">
        <f>_xlfn.XLOOKUP(J3705,'pe holds '!Y:Y,'pe holds '!D:D)</f>
        <v>175</v>
      </c>
      <c r="H3705">
        <f>_xlfn.XLOOKUP(J3705,'pe holds '!Y:Y,'pe holds '!N:N)</f>
        <v>0</v>
      </c>
      <c r="J3705" s="636" t="s">
        <v>935</v>
      </c>
      <c r="K3705" t="s">
        <v>916</v>
      </c>
    </row>
    <row r="3706" spans="1:11">
      <c r="A3706">
        <v>70001</v>
      </c>
      <c r="B3706" s="46" t="str">
        <f t="shared" si="110"/>
        <v>BP.GRSG002-brown</v>
      </c>
      <c r="C3706">
        <f t="shared" si="109"/>
        <v>0</v>
      </c>
      <c r="D3706">
        <v>70001</v>
      </c>
      <c r="E3706">
        <f>_xlfn.XLOOKUP(J3706,'pe holds '!Y:Y,'pe holds '!D:D)</f>
        <v>199</v>
      </c>
      <c r="H3706">
        <f>_xlfn.XLOOKUP(J3706,'pe holds '!Y:Y,'pe holds '!N:N)</f>
        <v>0</v>
      </c>
      <c r="J3706" s="636" t="s">
        <v>937</v>
      </c>
      <c r="K3706" t="s">
        <v>916</v>
      </c>
    </row>
    <row r="3707" spans="1:11">
      <c r="A3707">
        <v>70001</v>
      </c>
      <c r="B3707" s="46" t="str">
        <f t="shared" si="110"/>
        <v>BP.GRSG003-brown</v>
      </c>
      <c r="C3707">
        <f t="shared" si="109"/>
        <v>0</v>
      </c>
      <c r="D3707">
        <v>70001</v>
      </c>
      <c r="E3707">
        <f>_xlfn.XLOOKUP(J3707,'pe holds '!Y:Y,'pe holds '!D:D)</f>
        <v>160</v>
      </c>
      <c r="H3707">
        <f>_xlfn.XLOOKUP(J3707,'pe holds '!Y:Y,'pe holds '!N:N)</f>
        <v>0</v>
      </c>
      <c r="J3707" s="636" t="s">
        <v>939</v>
      </c>
      <c r="K3707" t="s">
        <v>916</v>
      </c>
    </row>
    <row r="3708" spans="1:11">
      <c r="A3708">
        <v>70001</v>
      </c>
      <c r="B3708" s="46" t="str">
        <f t="shared" si="110"/>
        <v>BP.GRSG004-brown</v>
      </c>
      <c r="C3708">
        <f t="shared" si="109"/>
        <v>0</v>
      </c>
      <c r="D3708">
        <v>70001</v>
      </c>
      <c r="E3708">
        <f>_xlfn.XLOOKUP(J3708,'pe holds '!Y:Y,'pe holds '!D:D)</f>
        <v>235</v>
      </c>
      <c r="H3708">
        <f>_xlfn.XLOOKUP(J3708,'pe holds '!Y:Y,'pe holds '!N:N)</f>
        <v>0</v>
      </c>
      <c r="J3708" s="636" t="s">
        <v>941</v>
      </c>
      <c r="K3708" t="s">
        <v>916</v>
      </c>
    </row>
    <row r="3709" spans="1:11">
      <c r="A3709">
        <v>70001</v>
      </c>
      <c r="B3709" s="46" t="str">
        <f t="shared" si="110"/>
        <v>BP.GRSG005-brown</v>
      </c>
      <c r="C3709">
        <f t="shared" si="109"/>
        <v>0</v>
      </c>
      <c r="D3709">
        <v>70001</v>
      </c>
      <c r="E3709">
        <f>_xlfn.XLOOKUP(J3709,'pe holds '!Y:Y,'pe holds '!D:D)</f>
        <v>174</v>
      </c>
      <c r="H3709">
        <f>_xlfn.XLOOKUP(J3709,'pe holds '!Y:Y,'pe holds '!N:N)</f>
        <v>0</v>
      </c>
      <c r="J3709" s="636" t="s">
        <v>943</v>
      </c>
      <c r="K3709" t="s">
        <v>916</v>
      </c>
    </row>
    <row r="3710" spans="1:11">
      <c r="A3710">
        <v>70001</v>
      </c>
      <c r="B3710" s="46" t="str">
        <f t="shared" si="110"/>
        <v>BP.GRSG006-brown</v>
      </c>
      <c r="C3710">
        <f t="shared" si="109"/>
        <v>0</v>
      </c>
      <c r="D3710">
        <v>70001</v>
      </c>
      <c r="E3710">
        <f>_xlfn.XLOOKUP(J3710,'pe holds '!Y:Y,'pe holds '!D:D)</f>
        <v>245</v>
      </c>
      <c r="H3710">
        <f>_xlfn.XLOOKUP(J3710,'pe holds '!Y:Y,'pe holds '!N:N)</f>
        <v>0</v>
      </c>
      <c r="J3710" s="636" t="s">
        <v>945</v>
      </c>
      <c r="K3710" t="s">
        <v>916</v>
      </c>
    </row>
    <row r="3711" spans="1:11">
      <c r="A3711">
        <v>70001</v>
      </c>
      <c r="B3711" s="46" t="str">
        <f t="shared" si="110"/>
        <v>BP.GRSG007-brown</v>
      </c>
      <c r="C3711">
        <f t="shared" si="109"/>
        <v>0</v>
      </c>
      <c r="D3711">
        <v>70001</v>
      </c>
      <c r="E3711">
        <f>_xlfn.XLOOKUP(J3711,'pe holds '!Y:Y,'pe holds '!D:D)</f>
        <v>241</v>
      </c>
      <c r="H3711">
        <f>_xlfn.XLOOKUP(J3711,'pe holds '!Y:Y,'pe holds '!N:N)</f>
        <v>0</v>
      </c>
      <c r="J3711" s="636" t="s">
        <v>947</v>
      </c>
      <c r="K3711" t="s">
        <v>916</v>
      </c>
    </row>
    <row r="3712" spans="1:11">
      <c r="A3712">
        <v>70001</v>
      </c>
      <c r="B3712" s="46" t="str">
        <f t="shared" si="110"/>
        <v>BP.GRSG008-brown</v>
      </c>
      <c r="C3712">
        <f t="shared" si="109"/>
        <v>0</v>
      </c>
      <c r="D3712">
        <v>70001</v>
      </c>
      <c r="E3712">
        <f>_xlfn.XLOOKUP(J3712,'pe holds '!Y:Y,'pe holds '!D:D)</f>
        <v>157</v>
      </c>
      <c r="H3712">
        <f>_xlfn.XLOOKUP(J3712,'pe holds '!Y:Y,'pe holds '!N:N)</f>
        <v>0</v>
      </c>
      <c r="J3712" s="636" t="s">
        <v>949</v>
      </c>
      <c r="K3712" t="s">
        <v>916</v>
      </c>
    </row>
    <row r="3713" spans="1:11">
      <c r="A3713">
        <v>70001</v>
      </c>
      <c r="B3713" s="46" t="str">
        <f t="shared" si="110"/>
        <v>BP.GRSG009-brown</v>
      </c>
      <c r="C3713">
        <f t="shared" si="109"/>
        <v>0</v>
      </c>
      <c r="D3713">
        <v>70001</v>
      </c>
      <c r="E3713">
        <f>_xlfn.XLOOKUP(J3713,'pe holds '!Y:Y,'pe holds '!D:D)</f>
        <v>93</v>
      </c>
      <c r="H3713">
        <f>_xlfn.XLOOKUP(J3713,'pe holds '!Y:Y,'pe holds '!N:N)</f>
        <v>0</v>
      </c>
      <c r="J3713" s="636" t="s">
        <v>951</v>
      </c>
      <c r="K3713" t="s">
        <v>916</v>
      </c>
    </row>
    <row r="3714" spans="1:11">
      <c r="A3714">
        <v>70001</v>
      </c>
      <c r="B3714" s="46" t="str">
        <f t="shared" si="110"/>
        <v>BP.GRSG010-brown</v>
      </c>
      <c r="C3714">
        <f t="shared" ref="C3714:C3777" si="111">SUM(G3714:H3714)</f>
        <v>0</v>
      </c>
      <c r="D3714">
        <v>70001</v>
      </c>
      <c r="E3714">
        <f>_xlfn.XLOOKUP(J3714,'pe holds '!Y:Y,'pe holds '!D:D)</f>
        <v>66</v>
      </c>
      <c r="H3714">
        <f>_xlfn.XLOOKUP(J3714,'pe holds '!Y:Y,'pe holds '!N:N)</f>
        <v>0</v>
      </c>
      <c r="J3714" s="636" t="s">
        <v>953</v>
      </c>
      <c r="K3714" t="s">
        <v>916</v>
      </c>
    </row>
    <row r="3715" spans="1:11">
      <c r="A3715">
        <v>70001</v>
      </c>
      <c r="B3715" s="46" t="str">
        <f t="shared" si="110"/>
        <v>BP.GRSG011-brown</v>
      </c>
      <c r="C3715">
        <f t="shared" si="111"/>
        <v>0</v>
      </c>
      <c r="D3715">
        <v>70001</v>
      </c>
      <c r="E3715">
        <f>_xlfn.XLOOKUP(J3715,'pe holds '!Y:Y,'pe holds '!D:D)</f>
        <v>63</v>
      </c>
      <c r="H3715">
        <f>_xlfn.XLOOKUP(J3715,'pe holds '!Y:Y,'pe holds '!N:N)</f>
        <v>0</v>
      </c>
      <c r="J3715" s="636" t="s">
        <v>954</v>
      </c>
      <c r="K3715" t="s">
        <v>916</v>
      </c>
    </row>
    <row r="3716" spans="1:11">
      <c r="A3716">
        <v>70001</v>
      </c>
      <c r="B3716" s="46" t="str">
        <f t="shared" si="110"/>
        <v>BP.GRSG012-brown</v>
      </c>
      <c r="C3716">
        <f t="shared" si="111"/>
        <v>0</v>
      </c>
      <c r="D3716">
        <v>70001</v>
      </c>
      <c r="E3716">
        <f>_xlfn.XLOOKUP(J3716,'pe holds '!Y:Y,'pe holds '!D:D)</f>
        <v>55</v>
      </c>
      <c r="H3716">
        <f>_xlfn.XLOOKUP(J3716,'pe holds '!Y:Y,'pe holds '!N:N)</f>
        <v>0</v>
      </c>
      <c r="J3716" s="636" t="s">
        <v>956</v>
      </c>
      <c r="K3716" t="s">
        <v>916</v>
      </c>
    </row>
    <row r="3717" spans="1:11">
      <c r="A3717">
        <v>70001</v>
      </c>
      <c r="B3717" s="46" t="str">
        <f t="shared" si="110"/>
        <v>BP.GRSG013-brown</v>
      </c>
      <c r="C3717">
        <f t="shared" si="111"/>
        <v>0</v>
      </c>
      <c r="D3717">
        <v>70001</v>
      </c>
      <c r="E3717">
        <f>_xlfn.XLOOKUP(J3717,'pe holds '!Y:Y,'pe holds '!D:D)</f>
        <v>94</v>
      </c>
      <c r="H3717">
        <f>_xlfn.XLOOKUP(J3717,'pe holds '!Y:Y,'pe holds '!N:N)</f>
        <v>0</v>
      </c>
      <c r="J3717" s="636" t="s">
        <v>958</v>
      </c>
      <c r="K3717" t="s">
        <v>916</v>
      </c>
    </row>
    <row r="3718" spans="1:11">
      <c r="A3718">
        <v>70001</v>
      </c>
      <c r="B3718" s="46" t="str">
        <f t="shared" si="110"/>
        <v>BP.GRSG014-brown</v>
      </c>
      <c r="C3718">
        <f t="shared" si="111"/>
        <v>0</v>
      </c>
      <c r="D3718">
        <v>70001</v>
      </c>
      <c r="E3718">
        <f>_xlfn.XLOOKUP(J3718,'pe holds '!Y:Y,'pe holds '!D:D)</f>
        <v>53</v>
      </c>
      <c r="H3718">
        <f>_xlfn.XLOOKUP(J3718,'pe holds '!Y:Y,'pe holds '!N:N)</f>
        <v>0</v>
      </c>
      <c r="J3718" s="636" t="s">
        <v>960</v>
      </c>
      <c r="K3718" t="s">
        <v>916</v>
      </c>
    </row>
    <row r="3719" spans="1:11">
      <c r="A3719">
        <v>70001</v>
      </c>
      <c r="B3719" s="46" t="str">
        <f t="shared" si="110"/>
        <v>BP.GRSG015-brown</v>
      </c>
      <c r="C3719">
        <f t="shared" si="111"/>
        <v>0</v>
      </c>
      <c r="D3719">
        <v>70001</v>
      </c>
      <c r="E3719">
        <f>_xlfn.XLOOKUP(J3719,'pe holds '!Y:Y,'pe holds '!D:D)</f>
        <v>41</v>
      </c>
      <c r="H3719">
        <f>_xlfn.XLOOKUP(J3719,'pe holds '!Y:Y,'pe holds '!N:N)</f>
        <v>0</v>
      </c>
      <c r="J3719" s="636" t="s">
        <v>961</v>
      </c>
      <c r="K3719" t="s">
        <v>916</v>
      </c>
    </row>
    <row r="3720" spans="1:11">
      <c r="A3720">
        <v>70001</v>
      </c>
      <c r="B3720" s="46" t="str">
        <f t="shared" si="110"/>
        <v>BP.GRSG016-brown</v>
      </c>
      <c r="C3720">
        <f t="shared" si="111"/>
        <v>0</v>
      </c>
      <c r="D3720">
        <v>70001</v>
      </c>
      <c r="E3720">
        <f>_xlfn.XLOOKUP(J3720,'pe holds '!Y:Y,'pe holds '!D:D)</f>
        <v>63</v>
      </c>
      <c r="H3720">
        <f>_xlfn.XLOOKUP(J3720,'pe holds '!Y:Y,'pe holds '!N:N)</f>
        <v>0</v>
      </c>
      <c r="J3720" s="636" t="s">
        <v>963</v>
      </c>
      <c r="K3720" t="s">
        <v>916</v>
      </c>
    </row>
    <row r="3721" spans="1:11">
      <c r="A3721">
        <v>70001</v>
      </c>
      <c r="B3721" s="46" t="str">
        <f t="shared" si="110"/>
        <v>BP.GRSB001-brown</v>
      </c>
      <c r="C3721">
        <f t="shared" si="111"/>
        <v>0</v>
      </c>
      <c r="D3721">
        <v>70001</v>
      </c>
      <c r="E3721">
        <f>_xlfn.XLOOKUP(J3721,'pe holds '!Y:Y,'pe holds '!D:D)</f>
        <v>191</v>
      </c>
      <c r="H3721">
        <f>_xlfn.XLOOKUP(J3721,'pe holds '!Y:Y,'pe holds '!N:N)</f>
        <v>0</v>
      </c>
      <c r="J3721" s="636" t="s">
        <v>966</v>
      </c>
      <c r="K3721" t="s">
        <v>916</v>
      </c>
    </row>
    <row r="3722" spans="1:11">
      <c r="A3722">
        <v>70001</v>
      </c>
      <c r="B3722" s="46" t="str">
        <f t="shared" si="110"/>
        <v>BP.GRSB003-brown</v>
      </c>
      <c r="C3722">
        <f t="shared" si="111"/>
        <v>0</v>
      </c>
      <c r="D3722">
        <v>70001</v>
      </c>
      <c r="E3722">
        <f>_xlfn.XLOOKUP(J3722,'pe holds '!Y:Y,'pe holds '!D:D)</f>
        <v>245</v>
      </c>
      <c r="H3722">
        <f>_xlfn.XLOOKUP(J3722,'pe holds '!Y:Y,'pe holds '!N:N)</f>
        <v>0</v>
      </c>
      <c r="J3722" s="636" t="s">
        <v>968</v>
      </c>
      <c r="K3722" t="s">
        <v>916</v>
      </c>
    </row>
    <row r="3723" spans="1:11">
      <c r="A3723">
        <v>70001</v>
      </c>
      <c r="B3723" s="46" t="str">
        <f t="shared" si="110"/>
        <v>BP.GRSB004-brown</v>
      </c>
      <c r="C3723">
        <f t="shared" si="111"/>
        <v>0</v>
      </c>
      <c r="D3723">
        <v>70001</v>
      </c>
      <c r="E3723">
        <f>_xlfn.XLOOKUP(J3723,'pe holds '!Y:Y,'pe holds '!D:D)</f>
        <v>195</v>
      </c>
      <c r="H3723">
        <f>_xlfn.XLOOKUP(J3723,'pe holds '!Y:Y,'pe holds '!N:N)</f>
        <v>0</v>
      </c>
      <c r="J3723" s="636" t="s">
        <v>970</v>
      </c>
      <c r="K3723" t="s">
        <v>916</v>
      </c>
    </row>
    <row r="3724" spans="1:11">
      <c r="A3724">
        <v>70001</v>
      </c>
      <c r="B3724" s="46" t="str">
        <f t="shared" si="110"/>
        <v>BP.GRSB005-brown</v>
      </c>
      <c r="C3724">
        <f t="shared" si="111"/>
        <v>0</v>
      </c>
      <c r="D3724">
        <v>70001</v>
      </c>
      <c r="E3724">
        <f>_xlfn.XLOOKUP(J3724,'pe holds '!Y:Y,'pe holds '!D:D)</f>
        <v>201</v>
      </c>
      <c r="H3724">
        <f>_xlfn.XLOOKUP(J3724,'pe holds '!Y:Y,'pe holds '!N:N)</f>
        <v>0</v>
      </c>
      <c r="J3724" s="636" t="s">
        <v>972</v>
      </c>
      <c r="K3724" t="s">
        <v>916</v>
      </c>
    </row>
    <row r="3725" spans="1:11">
      <c r="A3725">
        <v>70001</v>
      </c>
      <c r="B3725" s="46" t="str">
        <f t="shared" si="110"/>
        <v>BP.GRSB006-brown</v>
      </c>
      <c r="C3725">
        <f t="shared" si="111"/>
        <v>0</v>
      </c>
      <c r="D3725">
        <v>70001</v>
      </c>
      <c r="E3725">
        <f>_xlfn.XLOOKUP(J3725,'pe holds '!Y:Y,'pe holds '!D:D)</f>
        <v>162</v>
      </c>
      <c r="H3725">
        <f>_xlfn.XLOOKUP(J3725,'pe holds '!Y:Y,'pe holds '!N:N)</f>
        <v>0</v>
      </c>
      <c r="J3725" s="636" t="s">
        <v>974</v>
      </c>
      <c r="K3725" t="s">
        <v>916</v>
      </c>
    </row>
    <row r="3726" spans="1:11">
      <c r="A3726">
        <v>70001</v>
      </c>
      <c r="B3726" s="46" t="str">
        <f t="shared" si="110"/>
        <v>BP.GRSB007-brown</v>
      </c>
      <c r="C3726">
        <f t="shared" si="111"/>
        <v>0</v>
      </c>
      <c r="D3726">
        <v>70001</v>
      </c>
      <c r="E3726">
        <f>_xlfn.XLOOKUP(J3726,'pe holds '!Y:Y,'pe holds '!D:D)</f>
        <v>329</v>
      </c>
      <c r="H3726">
        <f>_xlfn.XLOOKUP(J3726,'pe holds '!Y:Y,'pe holds '!N:N)</f>
        <v>0</v>
      </c>
      <c r="J3726" s="636" t="s">
        <v>976</v>
      </c>
      <c r="K3726" t="s">
        <v>916</v>
      </c>
    </row>
    <row r="3727" spans="1:11">
      <c r="A3727">
        <v>70001</v>
      </c>
      <c r="B3727" s="46" t="str">
        <f t="shared" si="110"/>
        <v>BP.GRSB008-brown</v>
      </c>
      <c r="C3727">
        <f t="shared" si="111"/>
        <v>0</v>
      </c>
      <c r="D3727">
        <v>70001</v>
      </c>
      <c r="E3727">
        <f>_xlfn.XLOOKUP(J3727,'pe holds '!Y:Y,'pe holds '!D:D)</f>
        <v>155</v>
      </c>
      <c r="H3727">
        <f>_xlfn.XLOOKUP(J3727,'pe holds '!Y:Y,'pe holds '!N:N)</f>
        <v>0</v>
      </c>
      <c r="J3727" s="636" t="s">
        <v>978</v>
      </c>
      <c r="K3727" t="s">
        <v>916</v>
      </c>
    </row>
    <row r="3728" spans="1:11">
      <c r="A3728">
        <v>70001</v>
      </c>
      <c r="B3728" s="46" t="str">
        <f t="shared" si="110"/>
        <v>BP.GRSB009-brown</v>
      </c>
      <c r="C3728">
        <f t="shared" si="111"/>
        <v>0</v>
      </c>
      <c r="D3728">
        <v>70001</v>
      </c>
      <c r="E3728">
        <f>_xlfn.XLOOKUP(J3728,'pe holds '!Y:Y,'pe holds '!D:D)</f>
        <v>107</v>
      </c>
      <c r="H3728">
        <f>_xlfn.XLOOKUP(J3728,'pe holds '!Y:Y,'pe holds '!N:N)</f>
        <v>0</v>
      </c>
      <c r="J3728" s="636" t="s">
        <v>980</v>
      </c>
      <c r="K3728" t="s">
        <v>916</v>
      </c>
    </row>
    <row r="3729" spans="1:11">
      <c r="A3729">
        <v>70001</v>
      </c>
      <c r="B3729" s="46" t="str">
        <f t="shared" si="110"/>
        <v>BP.GRSB010-brown</v>
      </c>
      <c r="C3729">
        <f t="shared" si="111"/>
        <v>0</v>
      </c>
      <c r="D3729">
        <v>70001</v>
      </c>
      <c r="E3729">
        <f>_xlfn.XLOOKUP(J3729,'pe holds '!Y:Y,'pe holds '!D:D)</f>
        <v>333</v>
      </c>
      <c r="H3729">
        <f>_xlfn.XLOOKUP(J3729,'pe holds '!Y:Y,'pe holds '!N:N)</f>
        <v>0</v>
      </c>
      <c r="J3729" s="636" t="s">
        <v>982</v>
      </c>
      <c r="K3729" t="s">
        <v>916</v>
      </c>
    </row>
    <row r="3730" spans="1:11">
      <c r="A3730">
        <v>70001</v>
      </c>
      <c r="B3730" s="46" t="str">
        <f t="shared" si="110"/>
        <v>BP.GRSB011-brown</v>
      </c>
      <c r="C3730">
        <f t="shared" si="111"/>
        <v>0</v>
      </c>
      <c r="D3730">
        <v>70001</v>
      </c>
      <c r="E3730">
        <f>_xlfn.XLOOKUP(J3730,'pe holds '!Y:Y,'pe holds '!D:D)</f>
        <v>118</v>
      </c>
      <c r="H3730">
        <f>_xlfn.XLOOKUP(J3730,'pe holds '!Y:Y,'pe holds '!N:N)</f>
        <v>0</v>
      </c>
      <c r="J3730" s="636" t="s">
        <v>984</v>
      </c>
      <c r="K3730" t="s">
        <v>916</v>
      </c>
    </row>
    <row r="3731" spans="1:11">
      <c r="A3731">
        <v>70001</v>
      </c>
      <c r="B3731" s="46" t="str">
        <f t="shared" si="110"/>
        <v>BP.GRSB012-brown</v>
      </c>
      <c r="C3731">
        <f t="shared" si="111"/>
        <v>0</v>
      </c>
      <c r="D3731">
        <v>70001</v>
      </c>
      <c r="E3731">
        <f>_xlfn.XLOOKUP(J3731,'pe holds '!Y:Y,'pe holds '!D:D)</f>
        <v>167</v>
      </c>
      <c r="H3731">
        <f>_xlfn.XLOOKUP(J3731,'pe holds '!Y:Y,'pe holds '!N:N)</f>
        <v>0</v>
      </c>
      <c r="J3731" s="636" t="s">
        <v>986</v>
      </c>
      <c r="K3731" t="s">
        <v>916</v>
      </c>
    </row>
    <row r="3732" spans="1:11">
      <c r="A3732">
        <v>70001</v>
      </c>
      <c r="B3732" s="46" t="str">
        <f t="shared" si="110"/>
        <v>BP.GRSB013-brown</v>
      </c>
      <c r="C3732">
        <f t="shared" si="111"/>
        <v>0</v>
      </c>
      <c r="D3732">
        <v>70001</v>
      </c>
      <c r="E3732">
        <f>_xlfn.XLOOKUP(J3732,'pe holds '!Y:Y,'pe holds '!D:D)</f>
        <v>94</v>
      </c>
      <c r="H3732">
        <f>_xlfn.XLOOKUP(J3732,'pe holds '!Y:Y,'pe holds '!N:N)</f>
        <v>0</v>
      </c>
      <c r="J3732" s="636" t="s">
        <v>988</v>
      </c>
      <c r="K3732" t="s">
        <v>916</v>
      </c>
    </row>
    <row r="3733" spans="1:11">
      <c r="A3733">
        <v>70001</v>
      </c>
      <c r="B3733" s="46" t="str">
        <f t="shared" si="110"/>
        <v>BP.GRSB014-brown</v>
      </c>
      <c r="C3733">
        <f t="shared" si="111"/>
        <v>0</v>
      </c>
      <c r="D3733">
        <v>70001</v>
      </c>
      <c r="E3733">
        <f>_xlfn.XLOOKUP(J3733,'pe holds '!Y:Y,'pe holds '!D:D)</f>
        <v>87</v>
      </c>
      <c r="H3733">
        <f>_xlfn.XLOOKUP(J3733,'pe holds '!Y:Y,'pe holds '!N:N)</f>
        <v>0</v>
      </c>
      <c r="J3733" s="636" t="s">
        <v>990</v>
      </c>
      <c r="K3733" t="s">
        <v>916</v>
      </c>
    </row>
    <row r="3734" spans="1:11">
      <c r="A3734">
        <v>70001</v>
      </c>
      <c r="B3734" s="46" t="str">
        <f t="shared" si="110"/>
        <v>BP.GRSB015-brown</v>
      </c>
      <c r="C3734">
        <f t="shared" si="111"/>
        <v>0</v>
      </c>
      <c r="D3734">
        <v>70001</v>
      </c>
      <c r="E3734">
        <f>_xlfn.XLOOKUP(J3734,'pe holds '!Y:Y,'pe holds '!D:D)</f>
        <v>142</v>
      </c>
      <c r="H3734">
        <f>_xlfn.XLOOKUP(J3734,'pe holds '!Y:Y,'pe holds '!N:N)</f>
        <v>0</v>
      </c>
      <c r="J3734" s="636" t="s">
        <v>991</v>
      </c>
      <c r="K3734" t="s">
        <v>916</v>
      </c>
    </row>
    <row r="3735" spans="1:11">
      <c r="A3735">
        <v>70001</v>
      </c>
      <c r="B3735" s="46" t="str">
        <f t="shared" si="110"/>
        <v>BP.GRSB016-brown</v>
      </c>
      <c r="C3735">
        <f t="shared" si="111"/>
        <v>0</v>
      </c>
      <c r="D3735">
        <v>70001</v>
      </c>
      <c r="E3735">
        <f>_xlfn.XLOOKUP(J3735,'pe holds '!Y:Y,'pe holds '!D:D)</f>
        <v>108</v>
      </c>
      <c r="H3735">
        <f>_xlfn.XLOOKUP(J3735,'pe holds '!Y:Y,'pe holds '!N:N)</f>
        <v>0</v>
      </c>
      <c r="J3735" s="636" t="s">
        <v>993</v>
      </c>
      <c r="K3735" t="s">
        <v>916</v>
      </c>
    </row>
    <row r="3736" spans="1:11">
      <c r="A3736">
        <v>70001</v>
      </c>
      <c r="B3736" s="46" t="str">
        <f t="shared" si="110"/>
        <v>BP.GRSB017-brown</v>
      </c>
      <c r="C3736">
        <f t="shared" si="111"/>
        <v>0</v>
      </c>
      <c r="D3736">
        <v>70001</v>
      </c>
      <c r="E3736">
        <f>_xlfn.XLOOKUP(J3736,'pe holds '!Y:Y,'pe holds '!D:D)</f>
        <v>106</v>
      </c>
      <c r="H3736">
        <f>_xlfn.XLOOKUP(J3736,'pe holds '!Y:Y,'pe holds '!N:N)</f>
        <v>0</v>
      </c>
      <c r="J3736" s="636" t="s">
        <v>995</v>
      </c>
      <c r="K3736" t="s">
        <v>916</v>
      </c>
    </row>
    <row r="3737" spans="1:11">
      <c r="A3737">
        <v>70001</v>
      </c>
      <c r="B3737" s="46" t="str">
        <f t="shared" si="110"/>
        <v>BP.GRSB018-brown</v>
      </c>
      <c r="C3737">
        <f t="shared" si="111"/>
        <v>0</v>
      </c>
      <c r="D3737">
        <v>70001</v>
      </c>
      <c r="E3737">
        <f>_xlfn.XLOOKUP(J3737,'pe holds '!Y:Y,'pe holds '!D:D)</f>
        <v>123</v>
      </c>
      <c r="H3737">
        <f>_xlfn.XLOOKUP(J3737,'pe holds '!Y:Y,'pe holds '!N:N)</f>
        <v>0</v>
      </c>
      <c r="J3737" s="636" t="s">
        <v>997</v>
      </c>
      <c r="K3737" t="s">
        <v>916</v>
      </c>
    </row>
    <row r="3738" spans="1:11">
      <c r="A3738">
        <v>70001</v>
      </c>
      <c r="B3738" s="46" t="str">
        <f t="shared" si="110"/>
        <v>BP.GRDC004-grey</v>
      </c>
      <c r="C3738">
        <f t="shared" si="111"/>
        <v>0</v>
      </c>
      <c r="D3738">
        <v>70001</v>
      </c>
      <c r="E3738">
        <f>_xlfn.XLOOKUP(J3738,'pe holds '!Y:Y,'pe holds '!D:D)</f>
        <v>71</v>
      </c>
      <c r="H3738">
        <f>_xlfn.XLOOKUP(J3738,'pe holds '!Y:Y,'pe holds '!O:O)</f>
        <v>0</v>
      </c>
      <c r="J3738" s="636" t="s">
        <v>926</v>
      </c>
      <c r="K3738" t="s">
        <v>917</v>
      </c>
    </row>
    <row r="3739" spans="1:11">
      <c r="A3739">
        <v>70001</v>
      </c>
      <c r="B3739" s="46" t="str">
        <f t="shared" si="110"/>
        <v>BP.GRDC001-grey</v>
      </c>
      <c r="C3739">
        <f t="shared" si="111"/>
        <v>0</v>
      </c>
      <c r="D3739">
        <v>70001</v>
      </c>
      <c r="E3739">
        <f>_xlfn.XLOOKUP(J3739,'pe holds '!Y:Y,'pe holds '!D:D)</f>
        <v>18</v>
      </c>
      <c r="H3739">
        <f>_xlfn.XLOOKUP(J3739,'pe holds '!Y:Y,'pe holds '!O:O)</f>
        <v>0</v>
      </c>
      <c r="J3739" s="636" t="s">
        <v>928</v>
      </c>
      <c r="K3739" t="s">
        <v>917</v>
      </c>
    </row>
    <row r="3740" spans="1:11">
      <c r="A3740">
        <v>70001</v>
      </c>
      <c r="B3740" s="46" t="str">
        <f t="shared" si="110"/>
        <v>BP.GRDC002-grey</v>
      </c>
      <c r="C3740">
        <f t="shared" si="111"/>
        <v>0</v>
      </c>
      <c r="D3740">
        <v>70001</v>
      </c>
      <c r="E3740">
        <f>_xlfn.XLOOKUP(J3740,'pe holds '!Y:Y,'pe holds '!D:D)</f>
        <v>26</v>
      </c>
      <c r="H3740">
        <f>_xlfn.XLOOKUP(J3740,'pe holds '!Y:Y,'pe holds '!O:O)</f>
        <v>0</v>
      </c>
      <c r="J3740" s="636" t="s">
        <v>930</v>
      </c>
      <c r="K3740" t="s">
        <v>917</v>
      </c>
    </row>
    <row r="3741" spans="1:11">
      <c r="A3741">
        <v>70001</v>
      </c>
      <c r="B3741" s="46" t="str">
        <f t="shared" si="110"/>
        <v>BP.GRDC003-grey</v>
      </c>
      <c r="C3741">
        <f t="shared" si="111"/>
        <v>0</v>
      </c>
      <c r="D3741">
        <v>70001</v>
      </c>
      <c r="E3741">
        <f>_xlfn.XLOOKUP(J3741,'pe holds '!Y:Y,'pe holds '!D:D)</f>
        <v>32</v>
      </c>
      <c r="H3741">
        <f>_xlfn.XLOOKUP(J3741,'pe holds '!Y:Y,'pe holds '!O:O)</f>
        <v>0</v>
      </c>
      <c r="J3741" s="636" t="s">
        <v>932</v>
      </c>
      <c r="K3741" t="s">
        <v>917</v>
      </c>
    </row>
    <row r="3742" spans="1:11">
      <c r="A3742">
        <v>70001</v>
      </c>
      <c r="B3742" s="46" t="str">
        <f t="shared" si="110"/>
        <v>BP.GRSG001-grey</v>
      </c>
      <c r="C3742">
        <f t="shared" si="111"/>
        <v>0</v>
      </c>
      <c r="D3742">
        <v>70001</v>
      </c>
      <c r="E3742">
        <f>_xlfn.XLOOKUP(J3742,'pe holds '!Y:Y,'pe holds '!D:D)</f>
        <v>175</v>
      </c>
      <c r="H3742">
        <f>_xlfn.XLOOKUP(J3742,'pe holds '!Y:Y,'pe holds '!O:O)</f>
        <v>0</v>
      </c>
      <c r="J3742" s="636" t="s">
        <v>935</v>
      </c>
      <c r="K3742" t="s">
        <v>917</v>
      </c>
    </row>
    <row r="3743" spans="1:11">
      <c r="A3743">
        <v>70001</v>
      </c>
      <c r="B3743" s="46" t="str">
        <f t="shared" si="110"/>
        <v>BP.GRSG002-grey</v>
      </c>
      <c r="C3743">
        <f t="shared" si="111"/>
        <v>0</v>
      </c>
      <c r="D3743">
        <v>70001</v>
      </c>
      <c r="E3743">
        <f>_xlfn.XLOOKUP(J3743,'pe holds '!Y:Y,'pe holds '!D:D)</f>
        <v>199</v>
      </c>
      <c r="H3743">
        <f>_xlfn.XLOOKUP(J3743,'pe holds '!Y:Y,'pe holds '!O:O)</f>
        <v>0</v>
      </c>
      <c r="J3743" s="636" t="s">
        <v>937</v>
      </c>
      <c r="K3743" t="s">
        <v>917</v>
      </c>
    </row>
    <row r="3744" spans="1:11">
      <c r="A3744">
        <v>70001</v>
      </c>
      <c r="B3744" s="46" t="str">
        <f t="shared" si="110"/>
        <v>BP.GRSG003-grey</v>
      </c>
      <c r="C3744">
        <f t="shared" si="111"/>
        <v>0</v>
      </c>
      <c r="D3744">
        <v>70001</v>
      </c>
      <c r="E3744">
        <f>_xlfn.XLOOKUP(J3744,'pe holds '!Y:Y,'pe holds '!D:D)</f>
        <v>160</v>
      </c>
      <c r="H3744">
        <f>_xlfn.XLOOKUP(J3744,'pe holds '!Y:Y,'pe holds '!O:O)</f>
        <v>0</v>
      </c>
      <c r="J3744" s="636" t="s">
        <v>939</v>
      </c>
      <c r="K3744" t="s">
        <v>917</v>
      </c>
    </row>
    <row r="3745" spans="1:11">
      <c r="A3745">
        <v>70001</v>
      </c>
      <c r="B3745" s="46" t="str">
        <f t="shared" si="110"/>
        <v>BP.GRSG004-grey</v>
      </c>
      <c r="C3745">
        <f t="shared" si="111"/>
        <v>0</v>
      </c>
      <c r="D3745">
        <v>70001</v>
      </c>
      <c r="E3745">
        <f>_xlfn.XLOOKUP(J3745,'pe holds '!Y:Y,'pe holds '!D:D)</f>
        <v>235</v>
      </c>
      <c r="H3745">
        <f>_xlfn.XLOOKUP(J3745,'pe holds '!Y:Y,'pe holds '!O:O)</f>
        <v>0</v>
      </c>
      <c r="J3745" s="636" t="s">
        <v>941</v>
      </c>
      <c r="K3745" t="s">
        <v>917</v>
      </c>
    </row>
    <row r="3746" spans="1:11">
      <c r="A3746">
        <v>70001</v>
      </c>
      <c r="B3746" s="46" t="str">
        <f t="shared" si="110"/>
        <v>BP.GRSG005-grey</v>
      </c>
      <c r="C3746">
        <f t="shared" si="111"/>
        <v>0</v>
      </c>
      <c r="D3746">
        <v>70001</v>
      </c>
      <c r="E3746">
        <f>_xlfn.XLOOKUP(J3746,'pe holds '!Y:Y,'pe holds '!D:D)</f>
        <v>174</v>
      </c>
      <c r="H3746">
        <f>_xlfn.XLOOKUP(J3746,'pe holds '!Y:Y,'pe holds '!O:O)</f>
        <v>0</v>
      </c>
      <c r="J3746" s="636" t="s">
        <v>943</v>
      </c>
      <c r="K3746" t="s">
        <v>917</v>
      </c>
    </row>
    <row r="3747" spans="1:11">
      <c r="A3747">
        <v>70001</v>
      </c>
      <c r="B3747" s="46" t="str">
        <f t="shared" si="110"/>
        <v>BP.GRSG006-grey</v>
      </c>
      <c r="C3747">
        <f t="shared" si="111"/>
        <v>0</v>
      </c>
      <c r="D3747">
        <v>70001</v>
      </c>
      <c r="E3747">
        <f>_xlfn.XLOOKUP(J3747,'pe holds '!Y:Y,'pe holds '!D:D)</f>
        <v>245</v>
      </c>
      <c r="H3747">
        <f>_xlfn.XLOOKUP(J3747,'pe holds '!Y:Y,'pe holds '!O:O)</f>
        <v>0</v>
      </c>
      <c r="J3747" s="636" t="s">
        <v>945</v>
      </c>
      <c r="K3747" t="s">
        <v>917</v>
      </c>
    </row>
    <row r="3748" spans="1:11">
      <c r="A3748">
        <v>70001</v>
      </c>
      <c r="B3748" s="46" t="str">
        <f t="shared" si="110"/>
        <v>BP.GRSG007-grey</v>
      </c>
      <c r="C3748">
        <f t="shared" si="111"/>
        <v>0</v>
      </c>
      <c r="D3748">
        <v>70001</v>
      </c>
      <c r="E3748">
        <f>_xlfn.XLOOKUP(J3748,'pe holds '!Y:Y,'pe holds '!D:D)</f>
        <v>241</v>
      </c>
      <c r="H3748">
        <f>_xlfn.XLOOKUP(J3748,'pe holds '!Y:Y,'pe holds '!O:O)</f>
        <v>0</v>
      </c>
      <c r="J3748" s="636" t="s">
        <v>947</v>
      </c>
      <c r="K3748" t="s">
        <v>917</v>
      </c>
    </row>
    <row r="3749" spans="1:11">
      <c r="A3749">
        <v>70001</v>
      </c>
      <c r="B3749" s="46" t="str">
        <f t="shared" ref="B3749:B3812" si="112">J3749&amp;"-"&amp;K3749</f>
        <v>BP.GRSG008-grey</v>
      </c>
      <c r="C3749">
        <f t="shared" si="111"/>
        <v>0</v>
      </c>
      <c r="D3749">
        <v>70001</v>
      </c>
      <c r="E3749">
        <f>_xlfn.XLOOKUP(J3749,'pe holds '!Y:Y,'pe holds '!D:D)</f>
        <v>157</v>
      </c>
      <c r="H3749">
        <f>_xlfn.XLOOKUP(J3749,'pe holds '!Y:Y,'pe holds '!O:O)</f>
        <v>0</v>
      </c>
      <c r="J3749" s="636" t="s">
        <v>949</v>
      </c>
      <c r="K3749" t="s">
        <v>917</v>
      </c>
    </row>
    <row r="3750" spans="1:11">
      <c r="A3750">
        <v>70001</v>
      </c>
      <c r="B3750" s="46" t="str">
        <f t="shared" si="112"/>
        <v>BP.GRSG009-grey</v>
      </c>
      <c r="C3750">
        <f t="shared" si="111"/>
        <v>0</v>
      </c>
      <c r="D3750">
        <v>70001</v>
      </c>
      <c r="E3750">
        <f>_xlfn.XLOOKUP(J3750,'pe holds '!Y:Y,'pe holds '!D:D)</f>
        <v>93</v>
      </c>
      <c r="H3750">
        <f>_xlfn.XLOOKUP(J3750,'pe holds '!Y:Y,'pe holds '!O:O)</f>
        <v>0</v>
      </c>
      <c r="J3750" s="636" t="s">
        <v>951</v>
      </c>
      <c r="K3750" t="s">
        <v>917</v>
      </c>
    </row>
    <row r="3751" spans="1:11">
      <c r="A3751">
        <v>70001</v>
      </c>
      <c r="B3751" s="46" t="str">
        <f t="shared" si="112"/>
        <v>BP.GRSG010-grey</v>
      </c>
      <c r="C3751">
        <f t="shared" si="111"/>
        <v>0</v>
      </c>
      <c r="D3751">
        <v>70001</v>
      </c>
      <c r="E3751">
        <f>_xlfn.XLOOKUP(J3751,'pe holds '!Y:Y,'pe holds '!D:D)</f>
        <v>66</v>
      </c>
      <c r="H3751">
        <f>_xlfn.XLOOKUP(J3751,'pe holds '!Y:Y,'pe holds '!O:O)</f>
        <v>0</v>
      </c>
      <c r="J3751" s="636" t="s">
        <v>953</v>
      </c>
      <c r="K3751" t="s">
        <v>917</v>
      </c>
    </row>
    <row r="3752" spans="1:11">
      <c r="A3752">
        <v>70001</v>
      </c>
      <c r="B3752" s="46" t="str">
        <f t="shared" si="112"/>
        <v>BP.GRSG011-grey</v>
      </c>
      <c r="C3752">
        <f t="shared" si="111"/>
        <v>0</v>
      </c>
      <c r="D3752">
        <v>70001</v>
      </c>
      <c r="E3752">
        <f>_xlfn.XLOOKUP(J3752,'pe holds '!Y:Y,'pe holds '!D:D)</f>
        <v>63</v>
      </c>
      <c r="H3752">
        <f>_xlfn.XLOOKUP(J3752,'pe holds '!Y:Y,'pe holds '!O:O)</f>
        <v>0</v>
      </c>
      <c r="J3752" s="636" t="s">
        <v>954</v>
      </c>
      <c r="K3752" t="s">
        <v>917</v>
      </c>
    </row>
    <row r="3753" spans="1:11">
      <c r="A3753">
        <v>70001</v>
      </c>
      <c r="B3753" s="46" t="str">
        <f t="shared" si="112"/>
        <v>BP.GRSG012-grey</v>
      </c>
      <c r="C3753">
        <f t="shared" si="111"/>
        <v>0</v>
      </c>
      <c r="D3753">
        <v>70001</v>
      </c>
      <c r="E3753">
        <f>_xlfn.XLOOKUP(J3753,'pe holds '!Y:Y,'pe holds '!D:D)</f>
        <v>55</v>
      </c>
      <c r="H3753">
        <f>_xlfn.XLOOKUP(J3753,'pe holds '!Y:Y,'pe holds '!O:O)</f>
        <v>0</v>
      </c>
      <c r="J3753" s="636" t="s">
        <v>956</v>
      </c>
      <c r="K3753" t="s">
        <v>917</v>
      </c>
    </row>
    <row r="3754" spans="1:11">
      <c r="A3754">
        <v>70001</v>
      </c>
      <c r="B3754" s="46" t="str">
        <f t="shared" si="112"/>
        <v>BP.GRSG013-grey</v>
      </c>
      <c r="C3754">
        <f t="shared" si="111"/>
        <v>0</v>
      </c>
      <c r="D3754">
        <v>70001</v>
      </c>
      <c r="E3754">
        <f>_xlfn.XLOOKUP(J3754,'pe holds '!Y:Y,'pe holds '!D:D)</f>
        <v>94</v>
      </c>
      <c r="H3754">
        <f>_xlfn.XLOOKUP(J3754,'pe holds '!Y:Y,'pe holds '!O:O)</f>
        <v>0</v>
      </c>
      <c r="J3754" s="636" t="s">
        <v>958</v>
      </c>
      <c r="K3754" t="s">
        <v>917</v>
      </c>
    </row>
    <row r="3755" spans="1:11">
      <c r="A3755">
        <v>70001</v>
      </c>
      <c r="B3755" s="46" t="str">
        <f t="shared" si="112"/>
        <v>BP.GRSG014-grey</v>
      </c>
      <c r="C3755">
        <f t="shared" si="111"/>
        <v>0</v>
      </c>
      <c r="D3755">
        <v>70001</v>
      </c>
      <c r="E3755">
        <f>_xlfn.XLOOKUP(J3755,'pe holds '!Y:Y,'pe holds '!D:D)</f>
        <v>53</v>
      </c>
      <c r="H3755">
        <f>_xlfn.XLOOKUP(J3755,'pe holds '!Y:Y,'pe holds '!O:O)</f>
        <v>0</v>
      </c>
      <c r="J3755" s="636" t="s">
        <v>960</v>
      </c>
      <c r="K3755" t="s">
        <v>917</v>
      </c>
    </row>
    <row r="3756" spans="1:11">
      <c r="A3756">
        <v>70001</v>
      </c>
      <c r="B3756" s="46" t="str">
        <f t="shared" si="112"/>
        <v>BP.GRSG015-grey</v>
      </c>
      <c r="C3756">
        <f t="shared" si="111"/>
        <v>0</v>
      </c>
      <c r="D3756">
        <v>70001</v>
      </c>
      <c r="E3756">
        <f>_xlfn.XLOOKUP(J3756,'pe holds '!Y:Y,'pe holds '!D:D)</f>
        <v>41</v>
      </c>
      <c r="H3756">
        <f>_xlfn.XLOOKUP(J3756,'pe holds '!Y:Y,'pe holds '!O:O)</f>
        <v>0</v>
      </c>
      <c r="J3756" s="636" t="s">
        <v>961</v>
      </c>
      <c r="K3756" t="s">
        <v>917</v>
      </c>
    </row>
    <row r="3757" spans="1:11">
      <c r="A3757">
        <v>70001</v>
      </c>
      <c r="B3757" s="46" t="str">
        <f t="shared" si="112"/>
        <v>BP.GRSG016-grey</v>
      </c>
      <c r="C3757">
        <f t="shared" si="111"/>
        <v>0</v>
      </c>
      <c r="D3757">
        <v>70001</v>
      </c>
      <c r="E3757">
        <f>_xlfn.XLOOKUP(J3757,'pe holds '!Y:Y,'pe holds '!D:D)</f>
        <v>63</v>
      </c>
      <c r="H3757">
        <f>_xlfn.XLOOKUP(J3757,'pe holds '!Y:Y,'pe holds '!O:O)</f>
        <v>0</v>
      </c>
      <c r="J3757" s="636" t="s">
        <v>963</v>
      </c>
      <c r="K3757" t="s">
        <v>917</v>
      </c>
    </row>
    <row r="3758" spans="1:11">
      <c r="A3758">
        <v>70001</v>
      </c>
      <c r="B3758" s="46" t="str">
        <f t="shared" si="112"/>
        <v>BP.GRSB001-grey</v>
      </c>
      <c r="C3758">
        <f t="shared" si="111"/>
        <v>0</v>
      </c>
      <c r="D3758">
        <v>70001</v>
      </c>
      <c r="E3758">
        <f>_xlfn.XLOOKUP(J3758,'pe holds '!Y:Y,'pe holds '!D:D)</f>
        <v>191</v>
      </c>
      <c r="H3758">
        <f>_xlfn.XLOOKUP(J3758,'pe holds '!Y:Y,'pe holds '!O:O)</f>
        <v>0</v>
      </c>
      <c r="J3758" s="636" t="s">
        <v>966</v>
      </c>
      <c r="K3758" t="s">
        <v>917</v>
      </c>
    </row>
    <row r="3759" spans="1:11">
      <c r="A3759">
        <v>70001</v>
      </c>
      <c r="B3759" s="46" t="str">
        <f t="shared" si="112"/>
        <v>BP.GRSB003-grey</v>
      </c>
      <c r="C3759">
        <f t="shared" si="111"/>
        <v>0</v>
      </c>
      <c r="D3759">
        <v>70001</v>
      </c>
      <c r="E3759">
        <f>_xlfn.XLOOKUP(J3759,'pe holds '!Y:Y,'pe holds '!D:D)</f>
        <v>245</v>
      </c>
      <c r="H3759">
        <f>_xlfn.XLOOKUP(J3759,'pe holds '!Y:Y,'pe holds '!O:O)</f>
        <v>0</v>
      </c>
      <c r="J3759" s="636" t="s">
        <v>968</v>
      </c>
      <c r="K3759" t="s">
        <v>917</v>
      </c>
    </row>
    <row r="3760" spans="1:11">
      <c r="A3760">
        <v>70001</v>
      </c>
      <c r="B3760" s="46" t="str">
        <f t="shared" si="112"/>
        <v>BP.GRSB004-grey</v>
      </c>
      <c r="C3760">
        <f t="shared" si="111"/>
        <v>0</v>
      </c>
      <c r="D3760">
        <v>70001</v>
      </c>
      <c r="E3760">
        <f>_xlfn.XLOOKUP(J3760,'pe holds '!Y:Y,'pe holds '!D:D)</f>
        <v>195</v>
      </c>
      <c r="H3760">
        <f>_xlfn.XLOOKUP(J3760,'pe holds '!Y:Y,'pe holds '!O:O)</f>
        <v>0</v>
      </c>
      <c r="J3760" s="636" t="s">
        <v>970</v>
      </c>
      <c r="K3760" t="s">
        <v>917</v>
      </c>
    </row>
    <row r="3761" spans="1:11">
      <c r="A3761">
        <v>70001</v>
      </c>
      <c r="B3761" s="46" t="str">
        <f t="shared" si="112"/>
        <v>BP.GRSB005-grey</v>
      </c>
      <c r="C3761">
        <f t="shared" si="111"/>
        <v>0</v>
      </c>
      <c r="D3761">
        <v>70001</v>
      </c>
      <c r="E3761">
        <f>_xlfn.XLOOKUP(J3761,'pe holds '!Y:Y,'pe holds '!D:D)</f>
        <v>201</v>
      </c>
      <c r="H3761">
        <f>_xlfn.XLOOKUP(J3761,'pe holds '!Y:Y,'pe holds '!O:O)</f>
        <v>0</v>
      </c>
      <c r="J3761" s="636" t="s">
        <v>972</v>
      </c>
      <c r="K3761" t="s">
        <v>917</v>
      </c>
    </row>
    <row r="3762" spans="1:11">
      <c r="A3762">
        <v>70001</v>
      </c>
      <c r="B3762" s="46" t="str">
        <f t="shared" si="112"/>
        <v>BP.GRSB006-grey</v>
      </c>
      <c r="C3762">
        <f t="shared" si="111"/>
        <v>0</v>
      </c>
      <c r="D3762">
        <v>70001</v>
      </c>
      <c r="E3762">
        <f>_xlfn.XLOOKUP(J3762,'pe holds '!Y:Y,'pe holds '!D:D)</f>
        <v>162</v>
      </c>
      <c r="H3762">
        <f>_xlfn.XLOOKUP(J3762,'pe holds '!Y:Y,'pe holds '!O:O)</f>
        <v>0</v>
      </c>
      <c r="J3762" s="636" t="s">
        <v>974</v>
      </c>
      <c r="K3762" t="s">
        <v>917</v>
      </c>
    </row>
    <row r="3763" spans="1:11">
      <c r="A3763">
        <v>70001</v>
      </c>
      <c r="B3763" s="46" t="str">
        <f t="shared" si="112"/>
        <v>BP.GRSB007-grey</v>
      </c>
      <c r="C3763">
        <f t="shared" si="111"/>
        <v>0</v>
      </c>
      <c r="D3763">
        <v>70001</v>
      </c>
      <c r="E3763">
        <f>_xlfn.XLOOKUP(J3763,'pe holds '!Y:Y,'pe holds '!D:D)</f>
        <v>329</v>
      </c>
      <c r="H3763">
        <f>_xlfn.XLOOKUP(J3763,'pe holds '!Y:Y,'pe holds '!O:O)</f>
        <v>0</v>
      </c>
      <c r="J3763" s="636" t="s">
        <v>976</v>
      </c>
      <c r="K3763" t="s">
        <v>917</v>
      </c>
    </row>
    <row r="3764" spans="1:11">
      <c r="A3764">
        <v>70001</v>
      </c>
      <c r="B3764" s="46" t="str">
        <f t="shared" si="112"/>
        <v>BP.GRSB008-grey</v>
      </c>
      <c r="C3764">
        <f t="shared" si="111"/>
        <v>0</v>
      </c>
      <c r="D3764">
        <v>70001</v>
      </c>
      <c r="E3764">
        <f>_xlfn.XLOOKUP(J3764,'pe holds '!Y:Y,'pe holds '!D:D)</f>
        <v>155</v>
      </c>
      <c r="H3764">
        <f>_xlfn.XLOOKUP(J3764,'pe holds '!Y:Y,'pe holds '!O:O)</f>
        <v>0</v>
      </c>
      <c r="J3764" s="636" t="s">
        <v>978</v>
      </c>
      <c r="K3764" t="s">
        <v>917</v>
      </c>
    </row>
    <row r="3765" spans="1:11">
      <c r="A3765">
        <v>70001</v>
      </c>
      <c r="B3765" s="46" t="str">
        <f t="shared" si="112"/>
        <v>BP.GRSB009-grey</v>
      </c>
      <c r="C3765">
        <f t="shared" si="111"/>
        <v>0</v>
      </c>
      <c r="D3765">
        <v>70001</v>
      </c>
      <c r="E3765">
        <f>_xlfn.XLOOKUP(J3765,'pe holds '!Y:Y,'pe holds '!D:D)</f>
        <v>107</v>
      </c>
      <c r="H3765">
        <f>_xlfn.XLOOKUP(J3765,'pe holds '!Y:Y,'pe holds '!O:O)</f>
        <v>0</v>
      </c>
      <c r="J3765" s="636" t="s">
        <v>980</v>
      </c>
      <c r="K3765" t="s">
        <v>917</v>
      </c>
    </row>
    <row r="3766" spans="1:11">
      <c r="A3766">
        <v>70001</v>
      </c>
      <c r="B3766" s="46" t="str">
        <f t="shared" si="112"/>
        <v>BP.GRSB010-grey</v>
      </c>
      <c r="C3766">
        <f t="shared" si="111"/>
        <v>0</v>
      </c>
      <c r="D3766">
        <v>70001</v>
      </c>
      <c r="E3766">
        <f>_xlfn.XLOOKUP(J3766,'pe holds '!Y:Y,'pe holds '!D:D)</f>
        <v>333</v>
      </c>
      <c r="H3766">
        <f>_xlfn.XLOOKUP(J3766,'pe holds '!Y:Y,'pe holds '!O:O)</f>
        <v>0</v>
      </c>
      <c r="J3766" s="636" t="s">
        <v>982</v>
      </c>
      <c r="K3766" t="s">
        <v>917</v>
      </c>
    </row>
    <row r="3767" spans="1:11">
      <c r="A3767">
        <v>70001</v>
      </c>
      <c r="B3767" s="46" t="str">
        <f t="shared" si="112"/>
        <v>BP.GRSB011-grey</v>
      </c>
      <c r="C3767">
        <f t="shared" si="111"/>
        <v>0</v>
      </c>
      <c r="D3767">
        <v>70001</v>
      </c>
      <c r="E3767">
        <f>_xlfn.XLOOKUP(J3767,'pe holds '!Y:Y,'pe holds '!D:D)</f>
        <v>118</v>
      </c>
      <c r="H3767">
        <f>_xlfn.XLOOKUP(J3767,'pe holds '!Y:Y,'pe holds '!O:O)</f>
        <v>0</v>
      </c>
      <c r="J3767" s="636" t="s">
        <v>984</v>
      </c>
      <c r="K3767" t="s">
        <v>917</v>
      </c>
    </row>
    <row r="3768" spans="1:11">
      <c r="A3768">
        <v>70001</v>
      </c>
      <c r="B3768" s="46" t="str">
        <f t="shared" si="112"/>
        <v>BP.GRSB012-grey</v>
      </c>
      <c r="C3768">
        <f t="shared" si="111"/>
        <v>0</v>
      </c>
      <c r="D3768">
        <v>70001</v>
      </c>
      <c r="E3768">
        <f>_xlfn.XLOOKUP(J3768,'pe holds '!Y:Y,'pe holds '!D:D)</f>
        <v>167</v>
      </c>
      <c r="H3768">
        <f>_xlfn.XLOOKUP(J3768,'pe holds '!Y:Y,'pe holds '!O:O)</f>
        <v>0</v>
      </c>
      <c r="J3768" s="636" t="s">
        <v>986</v>
      </c>
      <c r="K3768" t="s">
        <v>917</v>
      </c>
    </row>
    <row r="3769" spans="1:11">
      <c r="A3769">
        <v>70001</v>
      </c>
      <c r="B3769" s="46" t="str">
        <f t="shared" si="112"/>
        <v>BP.GRSB013-grey</v>
      </c>
      <c r="C3769">
        <f t="shared" si="111"/>
        <v>0</v>
      </c>
      <c r="D3769">
        <v>70001</v>
      </c>
      <c r="E3769">
        <f>_xlfn.XLOOKUP(J3769,'pe holds '!Y:Y,'pe holds '!D:D)</f>
        <v>94</v>
      </c>
      <c r="H3769">
        <f>_xlfn.XLOOKUP(J3769,'pe holds '!Y:Y,'pe holds '!O:O)</f>
        <v>0</v>
      </c>
      <c r="J3769" s="636" t="s">
        <v>988</v>
      </c>
      <c r="K3769" t="s">
        <v>917</v>
      </c>
    </row>
    <row r="3770" spans="1:11">
      <c r="A3770">
        <v>70001</v>
      </c>
      <c r="B3770" s="46" t="str">
        <f t="shared" si="112"/>
        <v>BP.GRSB014-grey</v>
      </c>
      <c r="C3770">
        <f t="shared" si="111"/>
        <v>0</v>
      </c>
      <c r="D3770">
        <v>70001</v>
      </c>
      <c r="E3770">
        <f>_xlfn.XLOOKUP(J3770,'pe holds '!Y:Y,'pe holds '!D:D)</f>
        <v>87</v>
      </c>
      <c r="H3770">
        <f>_xlfn.XLOOKUP(J3770,'pe holds '!Y:Y,'pe holds '!O:O)</f>
        <v>0</v>
      </c>
      <c r="J3770" s="636" t="s">
        <v>990</v>
      </c>
      <c r="K3770" t="s">
        <v>917</v>
      </c>
    </row>
    <row r="3771" spans="1:11">
      <c r="A3771">
        <v>70001</v>
      </c>
      <c r="B3771" s="46" t="str">
        <f t="shared" si="112"/>
        <v>BP.GRSB015-grey</v>
      </c>
      <c r="C3771">
        <f t="shared" si="111"/>
        <v>0</v>
      </c>
      <c r="D3771">
        <v>70001</v>
      </c>
      <c r="E3771">
        <f>_xlfn.XLOOKUP(J3771,'pe holds '!Y:Y,'pe holds '!D:D)</f>
        <v>142</v>
      </c>
      <c r="H3771">
        <f>_xlfn.XLOOKUP(J3771,'pe holds '!Y:Y,'pe holds '!O:O)</f>
        <v>0</v>
      </c>
      <c r="J3771" s="636" t="s">
        <v>991</v>
      </c>
      <c r="K3771" t="s">
        <v>917</v>
      </c>
    </row>
    <row r="3772" spans="1:11">
      <c r="A3772">
        <v>70001</v>
      </c>
      <c r="B3772" s="46" t="str">
        <f t="shared" si="112"/>
        <v>BP.GRSB016-grey</v>
      </c>
      <c r="C3772">
        <f t="shared" si="111"/>
        <v>0</v>
      </c>
      <c r="D3772">
        <v>70001</v>
      </c>
      <c r="E3772">
        <f>_xlfn.XLOOKUP(J3772,'pe holds '!Y:Y,'pe holds '!D:D)</f>
        <v>108</v>
      </c>
      <c r="H3772">
        <f>_xlfn.XLOOKUP(J3772,'pe holds '!Y:Y,'pe holds '!O:O)</f>
        <v>0</v>
      </c>
      <c r="J3772" s="636" t="s">
        <v>993</v>
      </c>
      <c r="K3772" t="s">
        <v>917</v>
      </c>
    </row>
    <row r="3773" spans="1:11">
      <c r="A3773">
        <v>70001</v>
      </c>
      <c r="B3773" s="46" t="str">
        <f t="shared" si="112"/>
        <v>BP.GRSB017-grey</v>
      </c>
      <c r="C3773">
        <f t="shared" si="111"/>
        <v>0</v>
      </c>
      <c r="D3773">
        <v>70001</v>
      </c>
      <c r="E3773">
        <f>_xlfn.XLOOKUP(J3773,'pe holds '!Y:Y,'pe holds '!D:D)</f>
        <v>106</v>
      </c>
      <c r="H3773">
        <f>_xlfn.XLOOKUP(J3773,'pe holds '!Y:Y,'pe holds '!O:O)</f>
        <v>0</v>
      </c>
      <c r="J3773" s="636" t="s">
        <v>995</v>
      </c>
      <c r="K3773" t="s">
        <v>917</v>
      </c>
    </row>
    <row r="3774" spans="1:11">
      <c r="A3774">
        <v>70001</v>
      </c>
      <c r="B3774" s="46" t="str">
        <f t="shared" si="112"/>
        <v>BP.GRSB018-grey</v>
      </c>
      <c r="C3774">
        <f t="shared" si="111"/>
        <v>0</v>
      </c>
      <c r="D3774">
        <v>70001</v>
      </c>
      <c r="E3774">
        <f>_xlfn.XLOOKUP(J3774,'pe holds '!Y:Y,'pe holds '!D:D)</f>
        <v>123</v>
      </c>
      <c r="H3774">
        <f>_xlfn.XLOOKUP(J3774,'pe holds '!Y:Y,'pe holds '!O:O)</f>
        <v>0</v>
      </c>
      <c r="J3774" s="636" t="s">
        <v>997</v>
      </c>
      <c r="K3774" t="s">
        <v>917</v>
      </c>
    </row>
    <row r="3775" spans="1:11">
      <c r="A3775">
        <v>70001</v>
      </c>
      <c r="B3775" s="46" t="str">
        <f t="shared" si="112"/>
        <v>BP.GRDC004-black</v>
      </c>
      <c r="C3775">
        <f t="shared" si="111"/>
        <v>0</v>
      </c>
      <c r="D3775">
        <v>70001</v>
      </c>
      <c r="E3775">
        <f>_xlfn.XLOOKUP(J3775,'pe holds '!Y:Y,'pe holds '!D:D)</f>
        <v>71</v>
      </c>
      <c r="H3775">
        <f>_xlfn.XLOOKUP(J3775,'pe holds '!Y:Y,'pe holds '!P:P)</f>
        <v>0</v>
      </c>
      <c r="J3775" s="636" t="s">
        <v>926</v>
      </c>
      <c r="K3775" t="s">
        <v>918</v>
      </c>
    </row>
    <row r="3776" spans="1:11">
      <c r="A3776">
        <v>70001</v>
      </c>
      <c r="B3776" s="46" t="str">
        <f t="shared" si="112"/>
        <v>BP.GRDC001-black</v>
      </c>
      <c r="C3776">
        <f t="shared" si="111"/>
        <v>0</v>
      </c>
      <c r="D3776">
        <v>70001</v>
      </c>
      <c r="E3776">
        <f>_xlfn.XLOOKUP(J3776,'pe holds '!Y:Y,'pe holds '!D:D)</f>
        <v>18</v>
      </c>
      <c r="H3776">
        <f>_xlfn.XLOOKUP(J3776,'pe holds '!Y:Y,'pe holds '!P:P)</f>
        <v>0</v>
      </c>
      <c r="J3776" s="636" t="s">
        <v>928</v>
      </c>
      <c r="K3776" t="s">
        <v>918</v>
      </c>
    </row>
    <row r="3777" spans="1:11">
      <c r="A3777">
        <v>70001</v>
      </c>
      <c r="B3777" s="46" t="str">
        <f t="shared" si="112"/>
        <v>BP.GRDC002-black</v>
      </c>
      <c r="C3777">
        <f t="shared" si="111"/>
        <v>0</v>
      </c>
      <c r="D3777">
        <v>70001</v>
      </c>
      <c r="E3777">
        <f>_xlfn.XLOOKUP(J3777,'pe holds '!Y:Y,'pe holds '!D:D)</f>
        <v>26</v>
      </c>
      <c r="H3777">
        <f>_xlfn.XLOOKUP(J3777,'pe holds '!Y:Y,'pe holds '!P:P)</f>
        <v>0</v>
      </c>
      <c r="J3777" s="636" t="s">
        <v>930</v>
      </c>
      <c r="K3777" t="s">
        <v>918</v>
      </c>
    </row>
    <row r="3778" spans="1:11">
      <c r="A3778">
        <v>70001</v>
      </c>
      <c r="B3778" s="46" t="str">
        <f t="shared" si="112"/>
        <v>BP.GRDC003-black</v>
      </c>
      <c r="C3778">
        <f t="shared" ref="C3778:C3841" si="113">SUM(G3778:H3778)</f>
        <v>0</v>
      </c>
      <c r="D3778">
        <v>70001</v>
      </c>
      <c r="E3778">
        <f>_xlfn.XLOOKUP(J3778,'pe holds '!Y:Y,'pe holds '!D:D)</f>
        <v>32</v>
      </c>
      <c r="H3778">
        <f>_xlfn.XLOOKUP(J3778,'pe holds '!Y:Y,'pe holds '!P:P)</f>
        <v>0</v>
      </c>
      <c r="J3778" s="636" t="s">
        <v>932</v>
      </c>
      <c r="K3778" t="s">
        <v>918</v>
      </c>
    </row>
    <row r="3779" spans="1:11">
      <c r="A3779">
        <v>70001</v>
      </c>
      <c r="B3779" s="46" t="str">
        <f t="shared" si="112"/>
        <v>BP.GRSG001-black</v>
      </c>
      <c r="C3779">
        <f t="shared" si="113"/>
        <v>0</v>
      </c>
      <c r="D3779">
        <v>70001</v>
      </c>
      <c r="E3779">
        <f>_xlfn.XLOOKUP(J3779,'pe holds '!Y:Y,'pe holds '!D:D)</f>
        <v>175</v>
      </c>
      <c r="H3779">
        <f>_xlfn.XLOOKUP(J3779,'pe holds '!Y:Y,'pe holds '!P:P)</f>
        <v>0</v>
      </c>
      <c r="J3779" s="636" t="s">
        <v>935</v>
      </c>
      <c r="K3779" t="s">
        <v>918</v>
      </c>
    </row>
    <row r="3780" spans="1:11">
      <c r="A3780">
        <v>70001</v>
      </c>
      <c r="B3780" s="46" t="str">
        <f t="shared" si="112"/>
        <v>BP.GRSG002-black</v>
      </c>
      <c r="C3780">
        <f t="shared" si="113"/>
        <v>0</v>
      </c>
      <c r="D3780">
        <v>70001</v>
      </c>
      <c r="E3780">
        <f>_xlfn.XLOOKUP(J3780,'pe holds '!Y:Y,'pe holds '!D:D)</f>
        <v>199</v>
      </c>
      <c r="H3780">
        <f>_xlfn.XLOOKUP(J3780,'pe holds '!Y:Y,'pe holds '!P:P)</f>
        <v>0</v>
      </c>
      <c r="J3780" s="636" t="s">
        <v>937</v>
      </c>
      <c r="K3780" t="s">
        <v>918</v>
      </c>
    </row>
    <row r="3781" spans="1:11">
      <c r="A3781">
        <v>70001</v>
      </c>
      <c r="B3781" s="46" t="str">
        <f t="shared" si="112"/>
        <v>BP.GRSG003-black</v>
      </c>
      <c r="C3781">
        <f t="shared" si="113"/>
        <v>0</v>
      </c>
      <c r="D3781">
        <v>70001</v>
      </c>
      <c r="E3781">
        <f>_xlfn.XLOOKUP(J3781,'pe holds '!Y:Y,'pe holds '!D:D)</f>
        <v>160</v>
      </c>
      <c r="H3781">
        <f>_xlfn.XLOOKUP(J3781,'pe holds '!Y:Y,'pe holds '!P:P)</f>
        <v>0</v>
      </c>
      <c r="J3781" s="636" t="s">
        <v>939</v>
      </c>
      <c r="K3781" t="s">
        <v>918</v>
      </c>
    </row>
    <row r="3782" spans="1:11">
      <c r="A3782">
        <v>70001</v>
      </c>
      <c r="B3782" s="46" t="str">
        <f t="shared" si="112"/>
        <v>BP.GRSG004-black</v>
      </c>
      <c r="C3782">
        <f t="shared" si="113"/>
        <v>0</v>
      </c>
      <c r="D3782">
        <v>70001</v>
      </c>
      <c r="E3782">
        <f>_xlfn.XLOOKUP(J3782,'pe holds '!Y:Y,'pe holds '!D:D)</f>
        <v>235</v>
      </c>
      <c r="H3782">
        <f>_xlfn.XLOOKUP(J3782,'pe holds '!Y:Y,'pe holds '!P:P)</f>
        <v>0</v>
      </c>
      <c r="J3782" s="636" t="s">
        <v>941</v>
      </c>
      <c r="K3782" t="s">
        <v>918</v>
      </c>
    </row>
    <row r="3783" spans="1:11">
      <c r="A3783">
        <v>70001</v>
      </c>
      <c r="B3783" s="46" t="str">
        <f t="shared" si="112"/>
        <v>BP.GRSG005-black</v>
      </c>
      <c r="C3783">
        <f t="shared" si="113"/>
        <v>0</v>
      </c>
      <c r="D3783">
        <v>70001</v>
      </c>
      <c r="E3783">
        <f>_xlfn.XLOOKUP(J3783,'pe holds '!Y:Y,'pe holds '!D:D)</f>
        <v>174</v>
      </c>
      <c r="H3783">
        <f>_xlfn.XLOOKUP(J3783,'pe holds '!Y:Y,'pe holds '!P:P)</f>
        <v>0</v>
      </c>
      <c r="J3783" s="636" t="s">
        <v>943</v>
      </c>
      <c r="K3783" t="s">
        <v>918</v>
      </c>
    </row>
    <row r="3784" spans="1:11">
      <c r="A3784">
        <v>70001</v>
      </c>
      <c r="B3784" s="46" t="str">
        <f t="shared" si="112"/>
        <v>BP.GRSG006-black</v>
      </c>
      <c r="C3784">
        <f t="shared" si="113"/>
        <v>0</v>
      </c>
      <c r="D3784">
        <v>70001</v>
      </c>
      <c r="E3784">
        <f>_xlfn.XLOOKUP(J3784,'pe holds '!Y:Y,'pe holds '!D:D)</f>
        <v>245</v>
      </c>
      <c r="H3784">
        <f>_xlfn.XLOOKUP(J3784,'pe holds '!Y:Y,'pe holds '!P:P)</f>
        <v>0</v>
      </c>
      <c r="J3784" s="636" t="s">
        <v>945</v>
      </c>
      <c r="K3784" t="s">
        <v>918</v>
      </c>
    </row>
    <row r="3785" spans="1:11">
      <c r="A3785">
        <v>70001</v>
      </c>
      <c r="B3785" s="46" t="str">
        <f t="shared" si="112"/>
        <v>BP.GRSG007-black</v>
      </c>
      <c r="C3785">
        <f t="shared" si="113"/>
        <v>0</v>
      </c>
      <c r="D3785">
        <v>70001</v>
      </c>
      <c r="E3785">
        <f>_xlfn.XLOOKUP(J3785,'pe holds '!Y:Y,'pe holds '!D:D)</f>
        <v>241</v>
      </c>
      <c r="H3785">
        <f>_xlfn.XLOOKUP(J3785,'pe holds '!Y:Y,'pe holds '!P:P)</f>
        <v>0</v>
      </c>
      <c r="J3785" s="636" t="s">
        <v>947</v>
      </c>
      <c r="K3785" t="s">
        <v>918</v>
      </c>
    </row>
    <row r="3786" spans="1:11">
      <c r="A3786">
        <v>70001</v>
      </c>
      <c r="B3786" s="46" t="str">
        <f t="shared" si="112"/>
        <v>BP.GRSG008-black</v>
      </c>
      <c r="C3786">
        <f t="shared" si="113"/>
        <v>0</v>
      </c>
      <c r="D3786">
        <v>70001</v>
      </c>
      <c r="E3786">
        <f>_xlfn.XLOOKUP(J3786,'pe holds '!Y:Y,'pe holds '!D:D)</f>
        <v>157</v>
      </c>
      <c r="H3786">
        <f>_xlfn.XLOOKUP(J3786,'pe holds '!Y:Y,'pe holds '!P:P)</f>
        <v>0</v>
      </c>
      <c r="J3786" s="636" t="s">
        <v>949</v>
      </c>
      <c r="K3786" t="s">
        <v>918</v>
      </c>
    </row>
    <row r="3787" spans="1:11">
      <c r="A3787">
        <v>70001</v>
      </c>
      <c r="B3787" s="46" t="str">
        <f t="shared" si="112"/>
        <v>BP.GRSG009-black</v>
      </c>
      <c r="C3787">
        <f t="shared" si="113"/>
        <v>0</v>
      </c>
      <c r="D3787">
        <v>70001</v>
      </c>
      <c r="E3787">
        <f>_xlfn.XLOOKUP(J3787,'pe holds '!Y:Y,'pe holds '!D:D)</f>
        <v>93</v>
      </c>
      <c r="H3787">
        <f>_xlfn.XLOOKUP(J3787,'pe holds '!Y:Y,'pe holds '!P:P)</f>
        <v>0</v>
      </c>
      <c r="J3787" s="636" t="s">
        <v>951</v>
      </c>
      <c r="K3787" t="s">
        <v>918</v>
      </c>
    </row>
    <row r="3788" spans="1:11">
      <c r="A3788">
        <v>70001</v>
      </c>
      <c r="B3788" s="46" t="str">
        <f t="shared" si="112"/>
        <v>BP.GRSG010-black</v>
      </c>
      <c r="C3788">
        <f t="shared" si="113"/>
        <v>0</v>
      </c>
      <c r="D3788">
        <v>70001</v>
      </c>
      <c r="E3788">
        <f>_xlfn.XLOOKUP(J3788,'pe holds '!Y:Y,'pe holds '!D:D)</f>
        <v>66</v>
      </c>
      <c r="H3788">
        <f>_xlfn.XLOOKUP(J3788,'pe holds '!Y:Y,'pe holds '!P:P)</f>
        <v>0</v>
      </c>
      <c r="J3788" s="636" t="s">
        <v>953</v>
      </c>
      <c r="K3788" t="s">
        <v>918</v>
      </c>
    </row>
    <row r="3789" spans="1:11">
      <c r="A3789">
        <v>70001</v>
      </c>
      <c r="B3789" s="46" t="str">
        <f t="shared" si="112"/>
        <v>BP.GRSG011-black</v>
      </c>
      <c r="C3789">
        <f t="shared" si="113"/>
        <v>0</v>
      </c>
      <c r="D3789">
        <v>70001</v>
      </c>
      <c r="E3789">
        <f>_xlfn.XLOOKUP(J3789,'pe holds '!Y:Y,'pe holds '!D:D)</f>
        <v>63</v>
      </c>
      <c r="H3789">
        <f>_xlfn.XLOOKUP(J3789,'pe holds '!Y:Y,'pe holds '!P:P)</f>
        <v>0</v>
      </c>
      <c r="J3789" s="636" t="s">
        <v>954</v>
      </c>
      <c r="K3789" t="s">
        <v>918</v>
      </c>
    </row>
    <row r="3790" spans="1:11">
      <c r="A3790">
        <v>70001</v>
      </c>
      <c r="B3790" s="46" t="str">
        <f t="shared" si="112"/>
        <v>BP.GRSG012-black</v>
      </c>
      <c r="C3790">
        <f t="shared" si="113"/>
        <v>0</v>
      </c>
      <c r="D3790">
        <v>70001</v>
      </c>
      <c r="E3790">
        <f>_xlfn.XLOOKUP(J3790,'pe holds '!Y:Y,'pe holds '!D:D)</f>
        <v>55</v>
      </c>
      <c r="H3790">
        <f>_xlfn.XLOOKUP(J3790,'pe holds '!Y:Y,'pe holds '!P:P)</f>
        <v>0</v>
      </c>
      <c r="J3790" s="636" t="s">
        <v>956</v>
      </c>
      <c r="K3790" t="s">
        <v>918</v>
      </c>
    </row>
    <row r="3791" spans="1:11">
      <c r="A3791">
        <v>70001</v>
      </c>
      <c r="B3791" s="46" t="str">
        <f t="shared" si="112"/>
        <v>BP.GRSG013-black</v>
      </c>
      <c r="C3791">
        <f t="shared" si="113"/>
        <v>0</v>
      </c>
      <c r="D3791">
        <v>70001</v>
      </c>
      <c r="E3791">
        <f>_xlfn.XLOOKUP(J3791,'pe holds '!Y:Y,'pe holds '!D:D)</f>
        <v>94</v>
      </c>
      <c r="H3791">
        <f>_xlfn.XLOOKUP(J3791,'pe holds '!Y:Y,'pe holds '!P:P)</f>
        <v>0</v>
      </c>
      <c r="J3791" s="636" t="s">
        <v>958</v>
      </c>
      <c r="K3791" t="s">
        <v>918</v>
      </c>
    </row>
    <row r="3792" spans="1:11">
      <c r="A3792">
        <v>70001</v>
      </c>
      <c r="B3792" s="46" t="str">
        <f t="shared" si="112"/>
        <v>BP.GRSG014-black</v>
      </c>
      <c r="C3792">
        <f t="shared" si="113"/>
        <v>0</v>
      </c>
      <c r="D3792">
        <v>70001</v>
      </c>
      <c r="E3792">
        <f>_xlfn.XLOOKUP(J3792,'pe holds '!Y:Y,'pe holds '!D:D)</f>
        <v>53</v>
      </c>
      <c r="H3792">
        <f>_xlfn.XLOOKUP(J3792,'pe holds '!Y:Y,'pe holds '!P:P)</f>
        <v>0</v>
      </c>
      <c r="J3792" s="636" t="s">
        <v>960</v>
      </c>
      <c r="K3792" t="s">
        <v>918</v>
      </c>
    </row>
    <row r="3793" spans="1:11">
      <c r="A3793">
        <v>70001</v>
      </c>
      <c r="B3793" s="46" t="str">
        <f t="shared" si="112"/>
        <v>BP.GRSG015-black</v>
      </c>
      <c r="C3793">
        <f t="shared" si="113"/>
        <v>0</v>
      </c>
      <c r="D3793">
        <v>70001</v>
      </c>
      <c r="E3793">
        <f>_xlfn.XLOOKUP(J3793,'pe holds '!Y:Y,'pe holds '!D:D)</f>
        <v>41</v>
      </c>
      <c r="H3793">
        <f>_xlfn.XLOOKUP(J3793,'pe holds '!Y:Y,'pe holds '!P:P)</f>
        <v>0</v>
      </c>
      <c r="J3793" s="636" t="s">
        <v>961</v>
      </c>
      <c r="K3793" t="s">
        <v>918</v>
      </c>
    </row>
    <row r="3794" spans="1:11">
      <c r="A3794">
        <v>70001</v>
      </c>
      <c r="B3794" s="46" t="str">
        <f t="shared" si="112"/>
        <v>BP.GRSG016-black</v>
      </c>
      <c r="C3794">
        <f t="shared" si="113"/>
        <v>0</v>
      </c>
      <c r="D3794">
        <v>70001</v>
      </c>
      <c r="E3794">
        <f>_xlfn.XLOOKUP(J3794,'pe holds '!Y:Y,'pe holds '!D:D)</f>
        <v>63</v>
      </c>
      <c r="H3794">
        <f>_xlfn.XLOOKUP(J3794,'pe holds '!Y:Y,'pe holds '!P:P)</f>
        <v>0</v>
      </c>
      <c r="J3794" s="636" t="s">
        <v>963</v>
      </c>
      <c r="K3794" t="s">
        <v>918</v>
      </c>
    </row>
    <row r="3795" spans="1:11">
      <c r="A3795">
        <v>70001</v>
      </c>
      <c r="B3795" s="46" t="str">
        <f t="shared" si="112"/>
        <v>BP.GRSB001-black</v>
      </c>
      <c r="C3795">
        <f t="shared" si="113"/>
        <v>0</v>
      </c>
      <c r="D3795">
        <v>70001</v>
      </c>
      <c r="E3795">
        <f>_xlfn.XLOOKUP(J3795,'pe holds '!Y:Y,'pe holds '!D:D)</f>
        <v>191</v>
      </c>
      <c r="H3795">
        <f>_xlfn.XLOOKUP(J3795,'pe holds '!Y:Y,'pe holds '!P:P)</f>
        <v>0</v>
      </c>
      <c r="J3795" s="636" t="s">
        <v>966</v>
      </c>
      <c r="K3795" t="s">
        <v>918</v>
      </c>
    </row>
    <row r="3796" spans="1:11">
      <c r="A3796">
        <v>70001</v>
      </c>
      <c r="B3796" s="46" t="str">
        <f t="shared" si="112"/>
        <v>BP.GRSB003-black</v>
      </c>
      <c r="C3796">
        <f t="shared" si="113"/>
        <v>0</v>
      </c>
      <c r="D3796">
        <v>70001</v>
      </c>
      <c r="E3796">
        <f>_xlfn.XLOOKUP(J3796,'pe holds '!Y:Y,'pe holds '!D:D)</f>
        <v>245</v>
      </c>
      <c r="H3796">
        <f>_xlfn.XLOOKUP(J3796,'pe holds '!Y:Y,'pe holds '!P:P)</f>
        <v>0</v>
      </c>
      <c r="J3796" s="636" t="s">
        <v>968</v>
      </c>
      <c r="K3796" t="s">
        <v>918</v>
      </c>
    </row>
    <row r="3797" spans="1:11">
      <c r="A3797">
        <v>70001</v>
      </c>
      <c r="B3797" s="46" t="str">
        <f t="shared" si="112"/>
        <v>BP.GRSB004-black</v>
      </c>
      <c r="C3797">
        <f t="shared" si="113"/>
        <v>0</v>
      </c>
      <c r="D3797">
        <v>70001</v>
      </c>
      <c r="E3797">
        <f>_xlfn.XLOOKUP(J3797,'pe holds '!Y:Y,'pe holds '!D:D)</f>
        <v>195</v>
      </c>
      <c r="H3797">
        <f>_xlfn.XLOOKUP(J3797,'pe holds '!Y:Y,'pe holds '!P:P)</f>
        <v>0</v>
      </c>
      <c r="J3797" s="636" t="s">
        <v>970</v>
      </c>
      <c r="K3797" t="s">
        <v>918</v>
      </c>
    </row>
    <row r="3798" spans="1:11">
      <c r="A3798">
        <v>70001</v>
      </c>
      <c r="B3798" s="46" t="str">
        <f t="shared" si="112"/>
        <v>BP.GRSB005-black</v>
      </c>
      <c r="C3798">
        <f t="shared" si="113"/>
        <v>0</v>
      </c>
      <c r="D3798">
        <v>70001</v>
      </c>
      <c r="E3798">
        <f>_xlfn.XLOOKUP(J3798,'pe holds '!Y:Y,'pe holds '!D:D)</f>
        <v>201</v>
      </c>
      <c r="H3798">
        <f>_xlfn.XLOOKUP(J3798,'pe holds '!Y:Y,'pe holds '!P:P)</f>
        <v>0</v>
      </c>
      <c r="J3798" s="636" t="s">
        <v>972</v>
      </c>
      <c r="K3798" t="s">
        <v>918</v>
      </c>
    </row>
    <row r="3799" spans="1:11">
      <c r="A3799">
        <v>70001</v>
      </c>
      <c r="B3799" s="46" t="str">
        <f t="shared" si="112"/>
        <v>BP.GRSB006-black</v>
      </c>
      <c r="C3799">
        <f t="shared" si="113"/>
        <v>0</v>
      </c>
      <c r="D3799">
        <v>70001</v>
      </c>
      <c r="E3799">
        <f>_xlfn.XLOOKUP(J3799,'pe holds '!Y:Y,'pe holds '!D:D)</f>
        <v>162</v>
      </c>
      <c r="H3799">
        <f>_xlfn.XLOOKUP(J3799,'pe holds '!Y:Y,'pe holds '!P:P)</f>
        <v>0</v>
      </c>
      <c r="J3799" s="636" t="s">
        <v>974</v>
      </c>
      <c r="K3799" t="s">
        <v>918</v>
      </c>
    </row>
    <row r="3800" spans="1:11">
      <c r="A3800">
        <v>70001</v>
      </c>
      <c r="B3800" s="46" t="str">
        <f t="shared" si="112"/>
        <v>BP.GRSB007-black</v>
      </c>
      <c r="C3800">
        <f t="shared" si="113"/>
        <v>0</v>
      </c>
      <c r="D3800">
        <v>70001</v>
      </c>
      <c r="E3800">
        <f>_xlfn.XLOOKUP(J3800,'pe holds '!Y:Y,'pe holds '!D:D)</f>
        <v>329</v>
      </c>
      <c r="H3800">
        <f>_xlfn.XLOOKUP(J3800,'pe holds '!Y:Y,'pe holds '!P:P)</f>
        <v>0</v>
      </c>
      <c r="J3800" s="636" t="s">
        <v>976</v>
      </c>
      <c r="K3800" t="s">
        <v>918</v>
      </c>
    </row>
    <row r="3801" spans="1:11">
      <c r="A3801">
        <v>70001</v>
      </c>
      <c r="B3801" s="46" t="str">
        <f t="shared" si="112"/>
        <v>BP.GRSB008-black</v>
      </c>
      <c r="C3801">
        <f t="shared" si="113"/>
        <v>0</v>
      </c>
      <c r="D3801">
        <v>70001</v>
      </c>
      <c r="E3801">
        <f>_xlfn.XLOOKUP(J3801,'pe holds '!Y:Y,'pe holds '!D:D)</f>
        <v>155</v>
      </c>
      <c r="H3801">
        <f>_xlfn.XLOOKUP(J3801,'pe holds '!Y:Y,'pe holds '!P:P)</f>
        <v>0</v>
      </c>
      <c r="J3801" s="636" t="s">
        <v>978</v>
      </c>
      <c r="K3801" t="s">
        <v>918</v>
      </c>
    </row>
    <row r="3802" spans="1:11">
      <c r="A3802">
        <v>70001</v>
      </c>
      <c r="B3802" s="46" t="str">
        <f t="shared" si="112"/>
        <v>BP.GRSB009-black</v>
      </c>
      <c r="C3802">
        <f t="shared" si="113"/>
        <v>0</v>
      </c>
      <c r="D3802">
        <v>70001</v>
      </c>
      <c r="E3802">
        <f>_xlfn.XLOOKUP(J3802,'pe holds '!Y:Y,'pe holds '!D:D)</f>
        <v>107</v>
      </c>
      <c r="H3802">
        <f>_xlfn.XLOOKUP(J3802,'pe holds '!Y:Y,'pe holds '!P:P)</f>
        <v>0</v>
      </c>
      <c r="J3802" s="636" t="s">
        <v>980</v>
      </c>
      <c r="K3802" t="s">
        <v>918</v>
      </c>
    </row>
    <row r="3803" spans="1:11">
      <c r="A3803">
        <v>70001</v>
      </c>
      <c r="B3803" s="46" t="str">
        <f t="shared" si="112"/>
        <v>BP.GRSB010-black</v>
      </c>
      <c r="C3803">
        <f t="shared" si="113"/>
        <v>0</v>
      </c>
      <c r="D3803">
        <v>70001</v>
      </c>
      <c r="E3803">
        <f>_xlfn.XLOOKUP(J3803,'pe holds '!Y:Y,'pe holds '!D:D)</f>
        <v>333</v>
      </c>
      <c r="H3803">
        <f>_xlfn.XLOOKUP(J3803,'pe holds '!Y:Y,'pe holds '!P:P)</f>
        <v>0</v>
      </c>
      <c r="J3803" s="636" t="s">
        <v>982</v>
      </c>
      <c r="K3803" t="s">
        <v>918</v>
      </c>
    </row>
    <row r="3804" spans="1:11">
      <c r="A3804">
        <v>70001</v>
      </c>
      <c r="B3804" s="46" t="str">
        <f t="shared" si="112"/>
        <v>BP.GRSB011-black</v>
      </c>
      <c r="C3804">
        <f t="shared" si="113"/>
        <v>0</v>
      </c>
      <c r="D3804">
        <v>70001</v>
      </c>
      <c r="E3804">
        <f>_xlfn.XLOOKUP(J3804,'pe holds '!Y:Y,'pe holds '!D:D)</f>
        <v>118</v>
      </c>
      <c r="H3804">
        <f>_xlfn.XLOOKUP(J3804,'pe holds '!Y:Y,'pe holds '!P:P)</f>
        <v>0</v>
      </c>
      <c r="J3804" s="636" t="s">
        <v>984</v>
      </c>
      <c r="K3804" t="s">
        <v>918</v>
      </c>
    </row>
    <row r="3805" spans="1:11">
      <c r="A3805">
        <v>70001</v>
      </c>
      <c r="B3805" s="46" t="str">
        <f t="shared" si="112"/>
        <v>BP.GRSB012-black</v>
      </c>
      <c r="C3805">
        <f t="shared" si="113"/>
        <v>0</v>
      </c>
      <c r="D3805">
        <v>70001</v>
      </c>
      <c r="E3805">
        <f>_xlfn.XLOOKUP(J3805,'pe holds '!Y:Y,'pe holds '!D:D)</f>
        <v>167</v>
      </c>
      <c r="H3805">
        <f>_xlfn.XLOOKUP(J3805,'pe holds '!Y:Y,'pe holds '!P:P)</f>
        <v>0</v>
      </c>
      <c r="J3805" s="636" t="s">
        <v>986</v>
      </c>
      <c r="K3805" t="s">
        <v>918</v>
      </c>
    </row>
    <row r="3806" spans="1:11">
      <c r="A3806">
        <v>70001</v>
      </c>
      <c r="B3806" s="46" t="str">
        <f t="shared" si="112"/>
        <v>BP.GRSB013-black</v>
      </c>
      <c r="C3806">
        <f t="shared" si="113"/>
        <v>0</v>
      </c>
      <c r="D3806">
        <v>70001</v>
      </c>
      <c r="E3806">
        <f>_xlfn.XLOOKUP(J3806,'pe holds '!Y:Y,'pe holds '!D:D)</f>
        <v>94</v>
      </c>
      <c r="H3806">
        <f>_xlfn.XLOOKUP(J3806,'pe holds '!Y:Y,'pe holds '!P:P)</f>
        <v>0</v>
      </c>
      <c r="J3806" s="636" t="s">
        <v>988</v>
      </c>
      <c r="K3806" t="s">
        <v>918</v>
      </c>
    </row>
    <row r="3807" spans="1:11">
      <c r="A3807">
        <v>70001</v>
      </c>
      <c r="B3807" s="46" t="str">
        <f t="shared" si="112"/>
        <v>BP.GRSB014-black</v>
      </c>
      <c r="C3807">
        <f t="shared" si="113"/>
        <v>0</v>
      </c>
      <c r="D3807">
        <v>70001</v>
      </c>
      <c r="E3807">
        <f>_xlfn.XLOOKUP(J3807,'pe holds '!Y:Y,'pe holds '!D:D)</f>
        <v>87</v>
      </c>
      <c r="H3807">
        <f>_xlfn.XLOOKUP(J3807,'pe holds '!Y:Y,'pe holds '!P:P)</f>
        <v>0</v>
      </c>
      <c r="J3807" s="636" t="s">
        <v>990</v>
      </c>
      <c r="K3807" t="s">
        <v>918</v>
      </c>
    </row>
    <row r="3808" spans="1:11">
      <c r="A3808">
        <v>70001</v>
      </c>
      <c r="B3808" s="46" t="str">
        <f t="shared" si="112"/>
        <v>BP.GRSB015-black</v>
      </c>
      <c r="C3808">
        <f t="shared" si="113"/>
        <v>0</v>
      </c>
      <c r="D3808">
        <v>70001</v>
      </c>
      <c r="E3808">
        <f>_xlfn.XLOOKUP(J3808,'pe holds '!Y:Y,'pe holds '!D:D)</f>
        <v>142</v>
      </c>
      <c r="H3808">
        <f>_xlfn.XLOOKUP(J3808,'pe holds '!Y:Y,'pe holds '!P:P)</f>
        <v>0</v>
      </c>
      <c r="J3808" s="636" t="s">
        <v>991</v>
      </c>
      <c r="K3808" t="s">
        <v>918</v>
      </c>
    </row>
    <row r="3809" spans="1:11">
      <c r="A3809">
        <v>70001</v>
      </c>
      <c r="B3809" s="46" t="str">
        <f t="shared" si="112"/>
        <v>BP.GRSB016-black</v>
      </c>
      <c r="C3809">
        <f t="shared" si="113"/>
        <v>0</v>
      </c>
      <c r="D3809">
        <v>70001</v>
      </c>
      <c r="E3809">
        <f>_xlfn.XLOOKUP(J3809,'pe holds '!Y:Y,'pe holds '!D:D)</f>
        <v>108</v>
      </c>
      <c r="H3809">
        <f>_xlfn.XLOOKUP(J3809,'pe holds '!Y:Y,'pe holds '!P:P)</f>
        <v>0</v>
      </c>
      <c r="J3809" s="636" t="s">
        <v>993</v>
      </c>
      <c r="K3809" t="s">
        <v>918</v>
      </c>
    </row>
    <row r="3810" spans="1:11">
      <c r="A3810">
        <v>70001</v>
      </c>
      <c r="B3810" s="46" t="str">
        <f t="shared" si="112"/>
        <v>BP.GRSB017-black</v>
      </c>
      <c r="C3810">
        <f t="shared" si="113"/>
        <v>0</v>
      </c>
      <c r="D3810">
        <v>70001</v>
      </c>
      <c r="E3810">
        <f>_xlfn.XLOOKUP(J3810,'pe holds '!Y:Y,'pe holds '!D:D)</f>
        <v>106</v>
      </c>
      <c r="H3810">
        <f>_xlfn.XLOOKUP(J3810,'pe holds '!Y:Y,'pe holds '!P:P)</f>
        <v>0</v>
      </c>
      <c r="J3810" s="636" t="s">
        <v>995</v>
      </c>
      <c r="K3810" t="s">
        <v>918</v>
      </c>
    </row>
    <row r="3811" spans="1:11">
      <c r="A3811">
        <v>70001</v>
      </c>
      <c r="B3811" s="46" t="str">
        <f t="shared" si="112"/>
        <v>BP.GRSB018-black</v>
      </c>
      <c r="C3811">
        <f t="shared" si="113"/>
        <v>0</v>
      </c>
      <c r="D3811">
        <v>70001</v>
      </c>
      <c r="E3811">
        <f>_xlfn.XLOOKUP(J3811,'pe holds '!Y:Y,'pe holds '!D:D)</f>
        <v>123</v>
      </c>
      <c r="H3811">
        <f>_xlfn.XLOOKUP(J3811,'pe holds '!Y:Y,'pe holds '!P:P)</f>
        <v>0</v>
      </c>
      <c r="J3811" s="636" t="s">
        <v>997</v>
      </c>
      <c r="K3811" t="s">
        <v>918</v>
      </c>
    </row>
    <row r="3812" spans="1:11">
      <c r="A3812">
        <v>70001</v>
      </c>
      <c r="B3812" s="46" t="str">
        <f t="shared" si="112"/>
        <v>BP.GRDC004-white</v>
      </c>
      <c r="C3812">
        <f t="shared" si="113"/>
        <v>0</v>
      </c>
      <c r="D3812">
        <v>70001</v>
      </c>
      <c r="E3812">
        <f>_xlfn.XLOOKUP(J3812,'pe holds '!Y:Y,'pe holds '!D:D)</f>
        <v>71</v>
      </c>
      <c r="H3812">
        <f>_xlfn.XLOOKUP(J3812,'pe holds '!Y:Y,'pe holds '!Q:Q)</f>
        <v>0</v>
      </c>
      <c r="J3812" s="636" t="s">
        <v>926</v>
      </c>
      <c r="K3812" t="s">
        <v>919</v>
      </c>
    </row>
    <row r="3813" spans="1:11">
      <c r="A3813">
        <v>70001</v>
      </c>
      <c r="B3813" s="46" t="str">
        <f t="shared" ref="B3813:B3876" si="114">J3813&amp;"-"&amp;K3813</f>
        <v>BP.GRDC001-white</v>
      </c>
      <c r="C3813">
        <f t="shared" si="113"/>
        <v>0</v>
      </c>
      <c r="D3813">
        <v>70001</v>
      </c>
      <c r="E3813">
        <f>_xlfn.XLOOKUP(J3813,'pe holds '!Y:Y,'pe holds '!D:D)</f>
        <v>18</v>
      </c>
      <c r="H3813">
        <f>_xlfn.XLOOKUP(J3813,'pe holds '!Y:Y,'pe holds '!Q:Q)</f>
        <v>0</v>
      </c>
      <c r="J3813" s="636" t="s">
        <v>928</v>
      </c>
      <c r="K3813" t="s">
        <v>919</v>
      </c>
    </row>
    <row r="3814" spans="1:11">
      <c r="A3814">
        <v>70001</v>
      </c>
      <c r="B3814" s="46" t="str">
        <f t="shared" si="114"/>
        <v>BP.GRDC002-white</v>
      </c>
      <c r="C3814">
        <f t="shared" si="113"/>
        <v>0</v>
      </c>
      <c r="D3814">
        <v>70001</v>
      </c>
      <c r="E3814">
        <f>_xlfn.XLOOKUP(J3814,'pe holds '!Y:Y,'pe holds '!D:D)</f>
        <v>26</v>
      </c>
      <c r="H3814">
        <f>_xlfn.XLOOKUP(J3814,'pe holds '!Y:Y,'pe holds '!Q:Q)</f>
        <v>0</v>
      </c>
      <c r="J3814" s="636" t="s">
        <v>930</v>
      </c>
      <c r="K3814" t="s">
        <v>919</v>
      </c>
    </row>
    <row r="3815" spans="1:11">
      <c r="A3815">
        <v>70001</v>
      </c>
      <c r="B3815" s="46" t="str">
        <f t="shared" si="114"/>
        <v>BP.GRDC003-white</v>
      </c>
      <c r="C3815">
        <f t="shared" si="113"/>
        <v>0</v>
      </c>
      <c r="D3815">
        <v>70001</v>
      </c>
      <c r="E3815">
        <f>_xlfn.XLOOKUP(J3815,'pe holds '!Y:Y,'pe holds '!D:D)</f>
        <v>32</v>
      </c>
      <c r="H3815">
        <f>_xlfn.XLOOKUP(J3815,'pe holds '!Y:Y,'pe holds '!Q:Q)</f>
        <v>0</v>
      </c>
      <c r="J3815" s="636" t="s">
        <v>932</v>
      </c>
      <c r="K3815" t="s">
        <v>919</v>
      </c>
    </row>
    <row r="3816" spans="1:11">
      <c r="A3816">
        <v>70001</v>
      </c>
      <c r="B3816" s="46" t="str">
        <f t="shared" si="114"/>
        <v>BP.GRSG001-white</v>
      </c>
      <c r="C3816">
        <f t="shared" si="113"/>
        <v>0</v>
      </c>
      <c r="D3816">
        <v>70001</v>
      </c>
      <c r="E3816">
        <f>_xlfn.XLOOKUP(J3816,'pe holds '!Y:Y,'pe holds '!D:D)</f>
        <v>175</v>
      </c>
      <c r="H3816">
        <f>_xlfn.XLOOKUP(J3816,'pe holds '!Y:Y,'pe holds '!Q:Q)</f>
        <v>0</v>
      </c>
      <c r="J3816" s="636" t="s">
        <v>935</v>
      </c>
      <c r="K3816" t="s">
        <v>919</v>
      </c>
    </row>
    <row r="3817" spans="1:11">
      <c r="A3817">
        <v>70001</v>
      </c>
      <c r="B3817" s="46" t="str">
        <f t="shared" si="114"/>
        <v>BP.GRSG002-white</v>
      </c>
      <c r="C3817">
        <f t="shared" si="113"/>
        <v>0</v>
      </c>
      <c r="D3817">
        <v>70001</v>
      </c>
      <c r="E3817">
        <f>_xlfn.XLOOKUP(J3817,'pe holds '!Y:Y,'pe holds '!D:D)</f>
        <v>199</v>
      </c>
      <c r="H3817">
        <f>_xlfn.XLOOKUP(J3817,'pe holds '!Y:Y,'pe holds '!Q:Q)</f>
        <v>0</v>
      </c>
      <c r="J3817" s="636" t="s">
        <v>937</v>
      </c>
      <c r="K3817" t="s">
        <v>919</v>
      </c>
    </row>
    <row r="3818" spans="1:11">
      <c r="A3818">
        <v>70001</v>
      </c>
      <c r="B3818" s="46" t="str">
        <f t="shared" si="114"/>
        <v>BP.GRSG003-white</v>
      </c>
      <c r="C3818">
        <f t="shared" si="113"/>
        <v>0</v>
      </c>
      <c r="D3818">
        <v>70001</v>
      </c>
      <c r="E3818">
        <f>_xlfn.XLOOKUP(J3818,'pe holds '!Y:Y,'pe holds '!D:D)</f>
        <v>160</v>
      </c>
      <c r="H3818">
        <f>_xlfn.XLOOKUP(J3818,'pe holds '!Y:Y,'pe holds '!Q:Q)</f>
        <v>0</v>
      </c>
      <c r="J3818" s="636" t="s">
        <v>939</v>
      </c>
      <c r="K3818" t="s">
        <v>919</v>
      </c>
    </row>
    <row r="3819" spans="1:11">
      <c r="A3819">
        <v>70001</v>
      </c>
      <c r="B3819" s="46" t="str">
        <f t="shared" si="114"/>
        <v>BP.GRSG004-white</v>
      </c>
      <c r="C3819">
        <f t="shared" si="113"/>
        <v>0</v>
      </c>
      <c r="D3819">
        <v>70001</v>
      </c>
      <c r="E3819">
        <f>_xlfn.XLOOKUP(J3819,'pe holds '!Y:Y,'pe holds '!D:D)</f>
        <v>235</v>
      </c>
      <c r="H3819">
        <f>_xlfn.XLOOKUP(J3819,'pe holds '!Y:Y,'pe holds '!Q:Q)</f>
        <v>0</v>
      </c>
      <c r="J3819" s="636" t="s">
        <v>941</v>
      </c>
      <c r="K3819" t="s">
        <v>919</v>
      </c>
    </row>
    <row r="3820" spans="1:11">
      <c r="A3820">
        <v>70001</v>
      </c>
      <c r="B3820" s="46" t="str">
        <f t="shared" si="114"/>
        <v>BP.GRSG005-white</v>
      </c>
      <c r="C3820">
        <f t="shared" si="113"/>
        <v>0</v>
      </c>
      <c r="D3820">
        <v>70001</v>
      </c>
      <c r="E3820">
        <f>_xlfn.XLOOKUP(J3820,'pe holds '!Y:Y,'pe holds '!D:D)</f>
        <v>174</v>
      </c>
      <c r="H3820">
        <f>_xlfn.XLOOKUP(J3820,'pe holds '!Y:Y,'pe holds '!Q:Q)</f>
        <v>0</v>
      </c>
      <c r="J3820" s="636" t="s">
        <v>943</v>
      </c>
      <c r="K3820" t="s">
        <v>919</v>
      </c>
    </row>
    <row r="3821" spans="1:11">
      <c r="A3821">
        <v>70001</v>
      </c>
      <c r="B3821" s="46" t="str">
        <f t="shared" si="114"/>
        <v>BP.GRSG006-white</v>
      </c>
      <c r="C3821">
        <f t="shared" si="113"/>
        <v>0</v>
      </c>
      <c r="D3821">
        <v>70001</v>
      </c>
      <c r="E3821">
        <f>_xlfn.XLOOKUP(J3821,'pe holds '!Y:Y,'pe holds '!D:D)</f>
        <v>245</v>
      </c>
      <c r="H3821">
        <f>_xlfn.XLOOKUP(J3821,'pe holds '!Y:Y,'pe holds '!Q:Q)</f>
        <v>0</v>
      </c>
      <c r="J3821" s="636" t="s">
        <v>945</v>
      </c>
      <c r="K3821" t="s">
        <v>919</v>
      </c>
    </row>
    <row r="3822" spans="1:11">
      <c r="A3822">
        <v>70001</v>
      </c>
      <c r="B3822" s="46" t="str">
        <f t="shared" si="114"/>
        <v>BP.GRSG007-white</v>
      </c>
      <c r="C3822">
        <f t="shared" si="113"/>
        <v>0</v>
      </c>
      <c r="D3822">
        <v>70001</v>
      </c>
      <c r="E3822">
        <f>_xlfn.XLOOKUP(J3822,'pe holds '!Y:Y,'pe holds '!D:D)</f>
        <v>241</v>
      </c>
      <c r="H3822">
        <f>_xlfn.XLOOKUP(J3822,'pe holds '!Y:Y,'pe holds '!Q:Q)</f>
        <v>0</v>
      </c>
      <c r="J3822" s="636" t="s">
        <v>947</v>
      </c>
      <c r="K3822" t="s">
        <v>919</v>
      </c>
    </row>
    <row r="3823" spans="1:11">
      <c r="A3823">
        <v>70001</v>
      </c>
      <c r="B3823" s="46" t="str">
        <f t="shared" si="114"/>
        <v>BP.GRSG008-white</v>
      </c>
      <c r="C3823">
        <f t="shared" si="113"/>
        <v>0</v>
      </c>
      <c r="D3823">
        <v>70001</v>
      </c>
      <c r="E3823">
        <f>_xlfn.XLOOKUP(J3823,'pe holds '!Y:Y,'pe holds '!D:D)</f>
        <v>157</v>
      </c>
      <c r="H3823">
        <f>_xlfn.XLOOKUP(J3823,'pe holds '!Y:Y,'pe holds '!Q:Q)</f>
        <v>0</v>
      </c>
      <c r="J3823" s="636" t="s">
        <v>949</v>
      </c>
      <c r="K3823" t="s">
        <v>919</v>
      </c>
    </row>
    <row r="3824" spans="1:11">
      <c r="A3824">
        <v>70001</v>
      </c>
      <c r="B3824" s="46" t="str">
        <f t="shared" si="114"/>
        <v>BP.GRSG009-white</v>
      </c>
      <c r="C3824">
        <f t="shared" si="113"/>
        <v>0</v>
      </c>
      <c r="D3824">
        <v>70001</v>
      </c>
      <c r="E3824">
        <f>_xlfn.XLOOKUP(J3824,'pe holds '!Y:Y,'pe holds '!D:D)</f>
        <v>93</v>
      </c>
      <c r="H3824">
        <f>_xlfn.XLOOKUP(J3824,'pe holds '!Y:Y,'pe holds '!Q:Q)</f>
        <v>0</v>
      </c>
      <c r="J3824" s="636" t="s">
        <v>951</v>
      </c>
      <c r="K3824" t="s">
        <v>919</v>
      </c>
    </row>
    <row r="3825" spans="1:11">
      <c r="A3825">
        <v>70001</v>
      </c>
      <c r="B3825" s="46" t="str">
        <f t="shared" si="114"/>
        <v>BP.GRSG010-white</v>
      </c>
      <c r="C3825">
        <f t="shared" si="113"/>
        <v>0</v>
      </c>
      <c r="D3825">
        <v>70001</v>
      </c>
      <c r="E3825">
        <f>_xlfn.XLOOKUP(J3825,'pe holds '!Y:Y,'pe holds '!D:D)</f>
        <v>66</v>
      </c>
      <c r="H3825">
        <f>_xlfn.XLOOKUP(J3825,'pe holds '!Y:Y,'pe holds '!Q:Q)</f>
        <v>0</v>
      </c>
      <c r="J3825" s="636" t="s">
        <v>953</v>
      </c>
      <c r="K3825" t="s">
        <v>919</v>
      </c>
    </row>
    <row r="3826" spans="1:11">
      <c r="A3826">
        <v>70001</v>
      </c>
      <c r="B3826" s="46" t="str">
        <f t="shared" si="114"/>
        <v>BP.GRSG011-white</v>
      </c>
      <c r="C3826">
        <f t="shared" si="113"/>
        <v>0</v>
      </c>
      <c r="D3826">
        <v>70001</v>
      </c>
      <c r="E3826">
        <f>_xlfn.XLOOKUP(J3826,'pe holds '!Y:Y,'pe holds '!D:D)</f>
        <v>63</v>
      </c>
      <c r="H3826">
        <f>_xlfn.XLOOKUP(J3826,'pe holds '!Y:Y,'pe holds '!Q:Q)</f>
        <v>0</v>
      </c>
      <c r="J3826" s="636" t="s">
        <v>954</v>
      </c>
      <c r="K3826" t="s">
        <v>919</v>
      </c>
    </row>
    <row r="3827" spans="1:11">
      <c r="A3827">
        <v>70001</v>
      </c>
      <c r="B3827" s="46" t="str">
        <f t="shared" si="114"/>
        <v>BP.GRSG012-white</v>
      </c>
      <c r="C3827">
        <f t="shared" si="113"/>
        <v>0</v>
      </c>
      <c r="D3827">
        <v>70001</v>
      </c>
      <c r="E3827">
        <f>_xlfn.XLOOKUP(J3827,'pe holds '!Y:Y,'pe holds '!D:D)</f>
        <v>55</v>
      </c>
      <c r="H3827">
        <f>_xlfn.XLOOKUP(J3827,'pe holds '!Y:Y,'pe holds '!Q:Q)</f>
        <v>0</v>
      </c>
      <c r="J3827" s="636" t="s">
        <v>956</v>
      </c>
      <c r="K3827" t="s">
        <v>919</v>
      </c>
    </row>
    <row r="3828" spans="1:11">
      <c r="A3828">
        <v>70001</v>
      </c>
      <c r="B3828" s="46" t="str">
        <f t="shared" si="114"/>
        <v>BP.GRSG013-white</v>
      </c>
      <c r="C3828">
        <f t="shared" si="113"/>
        <v>0</v>
      </c>
      <c r="D3828">
        <v>70001</v>
      </c>
      <c r="E3828">
        <f>_xlfn.XLOOKUP(J3828,'pe holds '!Y:Y,'pe holds '!D:D)</f>
        <v>94</v>
      </c>
      <c r="H3828">
        <f>_xlfn.XLOOKUP(J3828,'pe holds '!Y:Y,'pe holds '!Q:Q)</f>
        <v>0</v>
      </c>
      <c r="J3828" s="636" t="s">
        <v>958</v>
      </c>
      <c r="K3828" t="s">
        <v>919</v>
      </c>
    </row>
    <row r="3829" spans="1:11">
      <c r="A3829">
        <v>70001</v>
      </c>
      <c r="B3829" s="46" t="str">
        <f t="shared" si="114"/>
        <v>BP.GRSG014-white</v>
      </c>
      <c r="C3829">
        <f t="shared" si="113"/>
        <v>0</v>
      </c>
      <c r="D3829">
        <v>70001</v>
      </c>
      <c r="E3829">
        <f>_xlfn.XLOOKUP(J3829,'pe holds '!Y:Y,'pe holds '!D:D)</f>
        <v>53</v>
      </c>
      <c r="H3829">
        <f>_xlfn.XLOOKUP(J3829,'pe holds '!Y:Y,'pe holds '!Q:Q)</f>
        <v>0</v>
      </c>
      <c r="J3829" s="636" t="s">
        <v>960</v>
      </c>
      <c r="K3829" t="s">
        <v>919</v>
      </c>
    </row>
    <row r="3830" spans="1:11">
      <c r="A3830">
        <v>70001</v>
      </c>
      <c r="B3830" s="46" t="str">
        <f t="shared" si="114"/>
        <v>BP.GRSG015-white</v>
      </c>
      <c r="C3830">
        <f t="shared" si="113"/>
        <v>0</v>
      </c>
      <c r="D3830">
        <v>70001</v>
      </c>
      <c r="E3830">
        <f>_xlfn.XLOOKUP(J3830,'pe holds '!Y:Y,'pe holds '!D:D)</f>
        <v>41</v>
      </c>
      <c r="H3830">
        <f>_xlfn.XLOOKUP(J3830,'pe holds '!Y:Y,'pe holds '!Q:Q)</f>
        <v>0</v>
      </c>
      <c r="J3830" s="636" t="s">
        <v>961</v>
      </c>
      <c r="K3830" t="s">
        <v>919</v>
      </c>
    </row>
    <row r="3831" spans="1:11">
      <c r="A3831">
        <v>70001</v>
      </c>
      <c r="B3831" s="46" t="str">
        <f t="shared" si="114"/>
        <v>BP.GRSG016-white</v>
      </c>
      <c r="C3831">
        <f t="shared" si="113"/>
        <v>0</v>
      </c>
      <c r="D3831">
        <v>70001</v>
      </c>
      <c r="E3831">
        <f>_xlfn.XLOOKUP(J3831,'pe holds '!Y:Y,'pe holds '!D:D)</f>
        <v>63</v>
      </c>
      <c r="H3831">
        <f>_xlfn.XLOOKUP(J3831,'pe holds '!Y:Y,'pe holds '!Q:Q)</f>
        <v>0</v>
      </c>
      <c r="J3831" s="636" t="s">
        <v>963</v>
      </c>
      <c r="K3831" t="s">
        <v>919</v>
      </c>
    </row>
    <row r="3832" spans="1:11">
      <c r="A3832">
        <v>70001</v>
      </c>
      <c r="B3832" s="46" t="str">
        <f t="shared" si="114"/>
        <v>BP.GRSB001-white</v>
      </c>
      <c r="C3832">
        <f t="shared" si="113"/>
        <v>0</v>
      </c>
      <c r="D3832">
        <v>70001</v>
      </c>
      <c r="E3832">
        <f>_xlfn.XLOOKUP(J3832,'pe holds '!Y:Y,'pe holds '!D:D)</f>
        <v>191</v>
      </c>
      <c r="H3832">
        <f>_xlfn.XLOOKUP(J3832,'pe holds '!Y:Y,'pe holds '!Q:Q)</f>
        <v>0</v>
      </c>
      <c r="J3832" s="636" t="s">
        <v>966</v>
      </c>
      <c r="K3832" t="s">
        <v>919</v>
      </c>
    </row>
    <row r="3833" spans="1:11">
      <c r="A3833">
        <v>70001</v>
      </c>
      <c r="B3833" s="46" t="str">
        <f t="shared" si="114"/>
        <v>BP.GRSB003-white</v>
      </c>
      <c r="C3833">
        <f t="shared" si="113"/>
        <v>0</v>
      </c>
      <c r="D3833">
        <v>70001</v>
      </c>
      <c r="E3833">
        <f>_xlfn.XLOOKUP(J3833,'pe holds '!Y:Y,'pe holds '!D:D)</f>
        <v>245</v>
      </c>
      <c r="H3833">
        <f>_xlfn.XLOOKUP(J3833,'pe holds '!Y:Y,'pe holds '!Q:Q)</f>
        <v>0</v>
      </c>
      <c r="J3833" s="636" t="s">
        <v>968</v>
      </c>
      <c r="K3833" t="s">
        <v>919</v>
      </c>
    </row>
    <row r="3834" spans="1:11">
      <c r="A3834">
        <v>70001</v>
      </c>
      <c r="B3834" s="46" t="str">
        <f t="shared" si="114"/>
        <v>BP.GRSB004-white</v>
      </c>
      <c r="C3834">
        <f t="shared" si="113"/>
        <v>0</v>
      </c>
      <c r="D3834">
        <v>70001</v>
      </c>
      <c r="E3834">
        <f>_xlfn.XLOOKUP(J3834,'pe holds '!Y:Y,'pe holds '!D:D)</f>
        <v>195</v>
      </c>
      <c r="H3834">
        <f>_xlfn.XLOOKUP(J3834,'pe holds '!Y:Y,'pe holds '!Q:Q)</f>
        <v>0</v>
      </c>
      <c r="J3834" s="636" t="s">
        <v>970</v>
      </c>
      <c r="K3834" t="s">
        <v>919</v>
      </c>
    </row>
    <row r="3835" spans="1:11">
      <c r="A3835">
        <v>70001</v>
      </c>
      <c r="B3835" s="46" t="str">
        <f t="shared" si="114"/>
        <v>BP.GRSB005-white</v>
      </c>
      <c r="C3835">
        <f t="shared" si="113"/>
        <v>0</v>
      </c>
      <c r="D3835">
        <v>70001</v>
      </c>
      <c r="E3835">
        <f>_xlfn.XLOOKUP(J3835,'pe holds '!Y:Y,'pe holds '!D:D)</f>
        <v>201</v>
      </c>
      <c r="H3835">
        <f>_xlfn.XLOOKUP(J3835,'pe holds '!Y:Y,'pe holds '!Q:Q)</f>
        <v>0</v>
      </c>
      <c r="J3835" s="636" t="s">
        <v>972</v>
      </c>
      <c r="K3835" t="s">
        <v>919</v>
      </c>
    </row>
    <row r="3836" spans="1:11">
      <c r="A3836">
        <v>70001</v>
      </c>
      <c r="B3836" s="46" t="str">
        <f t="shared" si="114"/>
        <v>BP.GRSB006-white</v>
      </c>
      <c r="C3836">
        <f t="shared" si="113"/>
        <v>0</v>
      </c>
      <c r="D3836">
        <v>70001</v>
      </c>
      <c r="E3836">
        <f>_xlfn.XLOOKUP(J3836,'pe holds '!Y:Y,'pe holds '!D:D)</f>
        <v>162</v>
      </c>
      <c r="H3836">
        <f>_xlfn.XLOOKUP(J3836,'pe holds '!Y:Y,'pe holds '!Q:Q)</f>
        <v>0</v>
      </c>
      <c r="J3836" s="636" t="s">
        <v>974</v>
      </c>
      <c r="K3836" t="s">
        <v>919</v>
      </c>
    </row>
    <row r="3837" spans="1:11">
      <c r="A3837">
        <v>70001</v>
      </c>
      <c r="B3837" s="46" t="str">
        <f t="shared" si="114"/>
        <v>BP.GRSB007-white</v>
      </c>
      <c r="C3837">
        <f t="shared" si="113"/>
        <v>0</v>
      </c>
      <c r="D3837">
        <v>70001</v>
      </c>
      <c r="E3837">
        <f>_xlfn.XLOOKUP(J3837,'pe holds '!Y:Y,'pe holds '!D:D)</f>
        <v>329</v>
      </c>
      <c r="H3837">
        <f>_xlfn.XLOOKUP(J3837,'pe holds '!Y:Y,'pe holds '!Q:Q)</f>
        <v>0</v>
      </c>
      <c r="J3837" s="636" t="s">
        <v>976</v>
      </c>
      <c r="K3837" t="s">
        <v>919</v>
      </c>
    </row>
    <row r="3838" spans="1:11">
      <c r="A3838">
        <v>70001</v>
      </c>
      <c r="B3838" s="46" t="str">
        <f t="shared" si="114"/>
        <v>BP.GRSB008-white</v>
      </c>
      <c r="C3838">
        <f t="shared" si="113"/>
        <v>0</v>
      </c>
      <c r="D3838">
        <v>70001</v>
      </c>
      <c r="E3838">
        <f>_xlfn.XLOOKUP(J3838,'pe holds '!Y:Y,'pe holds '!D:D)</f>
        <v>155</v>
      </c>
      <c r="H3838">
        <f>_xlfn.XLOOKUP(J3838,'pe holds '!Y:Y,'pe holds '!Q:Q)</f>
        <v>0</v>
      </c>
      <c r="J3838" s="636" t="s">
        <v>978</v>
      </c>
      <c r="K3838" t="s">
        <v>919</v>
      </c>
    </row>
    <row r="3839" spans="1:11">
      <c r="A3839">
        <v>70001</v>
      </c>
      <c r="B3839" s="46" t="str">
        <f t="shared" si="114"/>
        <v>BP.GRSB009-white</v>
      </c>
      <c r="C3839">
        <f t="shared" si="113"/>
        <v>0</v>
      </c>
      <c r="D3839">
        <v>70001</v>
      </c>
      <c r="E3839">
        <f>_xlfn.XLOOKUP(J3839,'pe holds '!Y:Y,'pe holds '!D:D)</f>
        <v>107</v>
      </c>
      <c r="H3839">
        <f>_xlfn.XLOOKUP(J3839,'pe holds '!Y:Y,'pe holds '!Q:Q)</f>
        <v>0</v>
      </c>
      <c r="J3839" s="636" t="s">
        <v>980</v>
      </c>
      <c r="K3839" t="s">
        <v>919</v>
      </c>
    </row>
    <row r="3840" spans="1:11">
      <c r="A3840">
        <v>70001</v>
      </c>
      <c r="B3840" s="46" t="str">
        <f t="shared" si="114"/>
        <v>BP.GRSB010-white</v>
      </c>
      <c r="C3840">
        <f t="shared" si="113"/>
        <v>0</v>
      </c>
      <c r="D3840">
        <v>70001</v>
      </c>
      <c r="E3840">
        <f>_xlfn.XLOOKUP(J3840,'pe holds '!Y:Y,'pe holds '!D:D)</f>
        <v>333</v>
      </c>
      <c r="H3840">
        <f>_xlfn.XLOOKUP(J3840,'pe holds '!Y:Y,'pe holds '!Q:Q)</f>
        <v>0</v>
      </c>
      <c r="J3840" s="636" t="s">
        <v>982</v>
      </c>
      <c r="K3840" t="s">
        <v>919</v>
      </c>
    </row>
    <row r="3841" spans="1:11">
      <c r="A3841">
        <v>70001</v>
      </c>
      <c r="B3841" s="46" t="str">
        <f t="shared" si="114"/>
        <v>BP.GRSB011-white</v>
      </c>
      <c r="C3841">
        <f t="shared" si="113"/>
        <v>0</v>
      </c>
      <c r="D3841">
        <v>70001</v>
      </c>
      <c r="E3841">
        <f>_xlfn.XLOOKUP(J3841,'pe holds '!Y:Y,'pe holds '!D:D)</f>
        <v>118</v>
      </c>
      <c r="H3841">
        <f>_xlfn.XLOOKUP(J3841,'pe holds '!Y:Y,'pe holds '!Q:Q)</f>
        <v>0</v>
      </c>
      <c r="J3841" s="636" t="s">
        <v>984</v>
      </c>
      <c r="K3841" t="s">
        <v>919</v>
      </c>
    </row>
    <row r="3842" spans="1:11">
      <c r="A3842">
        <v>70001</v>
      </c>
      <c r="B3842" s="46" t="str">
        <f t="shared" si="114"/>
        <v>BP.GRSB012-white</v>
      </c>
      <c r="C3842">
        <f t="shared" ref="C3842:C3905" si="115">SUM(G3842:H3842)</f>
        <v>0</v>
      </c>
      <c r="D3842">
        <v>70001</v>
      </c>
      <c r="E3842">
        <f>_xlfn.XLOOKUP(J3842,'pe holds '!Y:Y,'pe holds '!D:D)</f>
        <v>167</v>
      </c>
      <c r="H3842">
        <f>_xlfn.XLOOKUP(J3842,'pe holds '!Y:Y,'pe holds '!Q:Q)</f>
        <v>0</v>
      </c>
      <c r="J3842" s="636" t="s">
        <v>986</v>
      </c>
      <c r="K3842" t="s">
        <v>919</v>
      </c>
    </row>
    <row r="3843" spans="1:11">
      <c r="A3843">
        <v>70001</v>
      </c>
      <c r="B3843" s="46" t="str">
        <f t="shared" si="114"/>
        <v>BP.GRSB013-white</v>
      </c>
      <c r="C3843">
        <f t="shared" si="115"/>
        <v>0</v>
      </c>
      <c r="D3843">
        <v>70001</v>
      </c>
      <c r="E3843">
        <f>_xlfn.XLOOKUP(J3843,'pe holds '!Y:Y,'pe holds '!D:D)</f>
        <v>94</v>
      </c>
      <c r="H3843">
        <f>_xlfn.XLOOKUP(J3843,'pe holds '!Y:Y,'pe holds '!Q:Q)</f>
        <v>0</v>
      </c>
      <c r="J3843" s="636" t="s">
        <v>988</v>
      </c>
      <c r="K3843" t="s">
        <v>919</v>
      </c>
    </row>
    <row r="3844" spans="1:11">
      <c r="A3844">
        <v>70001</v>
      </c>
      <c r="B3844" s="46" t="str">
        <f t="shared" si="114"/>
        <v>BP.GRSB014-white</v>
      </c>
      <c r="C3844">
        <f t="shared" si="115"/>
        <v>0</v>
      </c>
      <c r="D3844">
        <v>70001</v>
      </c>
      <c r="E3844">
        <f>_xlfn.XLOOKUP(J3844,'pe holds '!Y:Y,'pe holds '!D:D)</f>
        <v>87</v>
      </c>
      <c r="H3844">
        <f>_xlfn.XLOOKUP(J3844,'pe holds '!Y:Y,'pe holds '!Q:Q)</f>
        <v>0</v>
      </c>
      <c r="J3844" s="636" t="s">
        <v>990</v>
      </c>
      <c r="K3844" t="s">
        <v>919</v>
      </c>
    </row>
    <row r="3845" spans="1:11">
      <c r="A3845">
        <v>70001</v>
      </c>
      <c r="B3845" s="46" t="str">
        <f t="shared" si="114"/>
        <v>BP.GRSB015-white</v>
      </c>
      <c r="C3845">
        <f t="shared" si="115"/>
        <v>0</v>
      </c>
      <c r="D3845">
        <v>70001</v>
      </c>
      <c r="E3845">
        <f>_xlfn.XLOOKUP(J3845,'pe holds '!Y:Y,'pe holds '!D:D)</f>
        <v>142</v>
      </c>
      <c r="H3845">
        <f>_xlfn.XLOOKUP(J3845,'pe holds '!Y:Y,'pe holds '!Q:Q)</f>
        <v>0</v>
      </c>
      <c r="J3845" s="636" t="s">
        <v>991</v>
      </c>
      <c r="K3845" t="s">
        <v>919</v>
      </c>
    </row>
    <row r="3846" spans="1:11">
      <c r="A3846">
        <v>70001</v>
      </c>
      <c r="B3846" s="46" t="str">
        <f t="shared" si="114"/>
        <v>BP.GRSB016-white</v>
      </c>
      <c r="C3846">
        <f t="shared" si="115"/>
        <v>0</v>
      </c>
      <c r="D3846">
        <v>70001</v>
      </c>
      <c r="E3846">
        <f>_xlfn.XLOOKUP(J3846,'pe holds '!Y:Y,'pe holds '!D:D)</f>
        <v>108</v>
      </c>
      <c r="H3846">
        <f>_xlfn.XLOOKUP(J3846,'pe holds '!Y:Y,'pe holds '!Q:Q)</f>
        <v>0</v>
      </c>
      <c r="J3846" s="636" t="s">
        <v>993</v>
      </c>
      <c r="K3846" t="s">
        <v>919</v>
      </c>
    </row>
    <row r="3847" spans="1:11">
      <c r="A3847">
        <v>70001</v>
      </c>
      <c r="B3847" s="46" t="str">
        <f t="shared" si="114"/>
        <v>BP.GRSB017-white</v>
      </c>
      <c r="C3847">
        <f t="shared" si="115"/>
        <v>0</v>
      </c>
      <c r="D3847">
        <v>70001</v>
      </c>
      <c r="E3847">
        <f>_xlfn.XLOOKUP(J3847,'pe holds '!Y:Y,'pe holds '!D:D)</f>
        <v>106</v>
      </c>
      <c r="H3847">
        <f>_xlfn.XLOOKUP(J3847,'pe holds '!Y:Y,'pe holds '!Q:Q)</f>
        <v>0</v>
      </c>
      <c r="J3847" s="636" t="s">
        <v>995</v>
      </c>
      <c r="K3847" t="s">
        <v>919</v>
      </c>
    </row>
    <row r="3848" spans="1:11">
      <c r="A3848">
        <v>70001</v>
      </c>
      <c r="B3848" s="46" t="str">
        <f t="shared" si="114"/>
        <v>BP.GRSB018-white</v>
      </c>
      <c r="C3848">
        <f t="shared" si="115"/>
        <v>0</v>
      </c>
      <c r="D3848">
        <v>70001</v>
      </c>
      <c r="E3848">
        <f>_xlfn.XLOOKUP(J3848,'pe holds '!Y:Y,'pe holds '!D:D)</f>
        <v>123</v>
      </c>
      <c r="H3848">
        <f>_xlfn.XLOOKUP(J3848,'pe holds '!Y:Y,'pe holds '!Q:Q)</f>
        <v>0</v>
      </c>
      <c r="J3848" s="636" t="s">
        <v>997</v>
      </c>
      <c r="K3848" t="s">
        <v>919</v>
      </c>
    </row>
    <row r="3849" spans="1:11">
      <c r="A3849">
        <v>70001</v>
      </c>
      <c r="B3849" s="46" t="str">
        <f t="shared" si="114"/>
        <v>BP.GRDC004-fluoyellow</v>
      </c>
      <c r="C3849">
        <f t="shared" si="115"/>
        <v>0</v>
      </c>
      <c r="D3849">
        <v>70001</v>
      </c>
      <c r="E3849">
        <f>_xlfn.XLOOKUP(J3849,'pe holds '!Y:Y,'pe holds '!R:R)</f>
        <v>74.75</v>
      </c>
      <c r="H3849">
        <f>_xlfn.XLOOKUP(J3849,'pe holds '!Y:Y,'pe holds '!S:S)</f>
        <v>0</v>
      </c>
      <c r="J3849" s="636" t="s">
        <v>926</v>
      </c>
      <c r="K3849" t="s">
        <v>920</v>
      </c>
    </row>
    <row r="3850" spans="1:11">
      <c r="A3850">
        <v>70001</v>
      </c>
      <c r="B3850" s="46" t="str">
        <f t="shared" si="114"/>
        <v>BP.GRDC001-fluoyellow</v>
      </c>
      <c r="C3850">
        <f t="shared" si="115"/>
        <v>0</v>
      </c>
      <c r="D3850">
        <v>70001</v>
      </c>
      <c r="E3850">
        <f>_xlfn.XLOOKUP(J3850,'pe holds '!Y:Y,'pe holds '!R:R)</f>
        <v>19</v>
      </c>
      <c r="H3850">
        <f>_xlfn.XLOOKUP(J3850,'pe holds '!Y:Y,'pe holds '!S:S)</f>
        <v>0</v>
      </c>
      <c r="J3850" s="636" t="s">
        <v>928</v>
      </c>
      <c r="K3850" t="s">
        <v>920</v>
      </c>
    </row>
    <row r="3851" spans="1:11">
      <c r="A3851">
        <v>70001</v>
      </c>
      <c r="B3851" s="46" t="str">
        <f t="shared" si="114"/>
        <v>BP.GRDC002-fluoyellow</v>
      </c>
      <c r="C3851">
        <f t="shared" si="115"/>
        <v>0</v>
      </c>
      <c r="D3851">
        <v>70001</v>
      </c>
      <c r="E3851">
        <f>_xlfn.XLOOKUP(J3851,'pe holds '!Y:Y,'pe holds '!R:R)</f>
        <v>27.5</v>
      </c>
      <c r="H3851">
        <f>_xlfn.XLOOKUP(J3851,'pe holds '!Y:Y,'pe holds '!S:S)</f>
        <v>0</v>
      </c>
      <c r="J3851" s="636" t="s">
        <v>930</v>
      </c>
      <c r="K3851" t="s">
        <v>920</v>
      </c>
    </row>
    <row r="3852" spans="1:11">
      <c r="A3852">
        <v>70001</v>
      </c>
      <c r="B3852" s="46" t="str">
        <f t="shared" si="114"/>
        <v>BP.GRDC003-fluoyellow</v>
      </c>
      <c r="C3852">
        <f t="shared" si="115"/>
        <v>0</v>
      </c>
      <c r="D3852">
        <v>70001</v>
      </c>
      <c r="E3852">
        <f>_xlfn.XLOOKUP(J3852,'pe holds '!Y:Y,'pe holds '!R:R)</f>
        <v>33.75</v>
      </c>
      <c r="H3852">
        <f>_xlfn.XLOOKUP(J3852,'pe holds '!Y:Y,'pe holds '!S:S)</f>
        <v>0</v>
      </c>
      <c r="J3852" s="636" t="s">
        <v>932</v>
      </c>
      <c r="K3852" t="s">
        <v>920</v>
      </c>
    </row>
    <row r="3853" spans="1:11">
      <c r="A3853">
        <v>70001</v>
      </c>
      <c r="B3853" s="46" t="str">
        <f t="shared" si="114"/>
        <v>BP.GRSG001-fluoyellow</v>
      </c>
      <c r="C3853">
        <f t="shared" si="115"/>
        <v>0</v>
      </c>
      <c r="D3853">
        <v>70001</v>
      </c>
      <c r="E3853">
        <f>_xlfn.XLOOKUP(J3853,'pe holds '!Y:Y,'pe holds '!R:R)</f>
        <v>183.75</v>
      </c>
      <c r="H3853">
        <f>_xlfn.XLOOKUP(J3853,'pe holds '!Y:Y,'pe holds '!S:S)</f>
        <v>0</v>
      </c>
      <c r="J3853" s="636" t="s">
        <v>935</v>
      </c>
      <c r="K3853" t="s">
        <v>920</v>
      </c>
    </row>
    <row r="3854" spans="1:11">
      <c r="A3854">
        <v>70001</v>
      </c>
      <c r="B3854" s="46" t="str">
        <f t="shared" si="114"/>
        <v>BP.GRSG002-fluoyellow</v>
      </c>
      <c r="C3854">
        <f t="shared" si="115"/>
        <v>0</v>
      </c>
      <c r="D3854">
        <v>70001</v>
      </c>
      <c r="E3854">
        <f>_xlfn.XLOOKUP(J3854,'pe holds '!Y:Y,'pe holds '!R:R)</f>
        <v>209</v>
      </c>
      <c r="H3854">
        <f>_xlfn.XLOOKUP(J3854,'pe holds '!Y:Y,'pe holds '!S:S)</f>
        <v>0</v>
      </c>
      <c r="J3854" s="636" t="s">
        <v>937</v>
      </c>
      <c r="K3854" t="s">
        <v>920</v>
      </c>
    </row>
    <row r="3855" spans="1:11">
      <c r="A3855">
        <v>70001</v>
      </c>
      <c r="B3855" s="46" t="str">
        <f t="shared" si="114"/>
        <v>BP.GRSG003-fluoyellow</v>
      </c>
      <c r="C3855">
        <f t="shared" si="115"/>
        <v>0</v>
      </c>
      <c r="D3855">
        <v>70001</v>
      </c>
      <c r="E3855">
        <f>_xlfn.XLOOKUP(J3855,'pe holds '!Y:Y,'pe holds '!R:R)</f>
        <v>168</v>
      </c>
      <c r="H3855">
        <f>_xlfn.XLOOKUP(J3855,'pe holds '!Y:Y,'pe holds '!S:S)</f>
        <v>0</v>
      </c>
      <c r="J3855" s="636" t="s">
        <v>939</v>
      </c>
      <c r="K3855" t="s">
        <v>920</v>
      </c>
    </row>
    <row r="3856" spans="1:11">
      <c r="A3856">
        <v>70001</v>
      </c>
      <c r="B3856" s="46" t="str">
        <f t="shared" si="114"/>
        <v>BP.GRSG004-fluoyellow</v>
      </c>
      <c r="C3856">
        <f t="shared" si="115"/>
        <v>0</v>
      </c>
      <c r="D3856">
        <v>70001</v>
      </c>
      <c r="E3856">
        <f>_xlfn.XLOOKUP(J3856,'pe holds '!Y:Y,'pe holds '!R:R)</f>
        <v>246.75</v>
      </c>
      <c r="H3856">
        <f>_xlfn.XLOOKUP(J3856,'pe holds '!Y:Y,'pe holds '!S:S)</f>
        <v>0</v>
      </c>
      <c r="J3856" s="636" t="s">
        <v>941</v>
      </c>
      <c r="K3856" t="s">
        <v>920</v>
      </c>
    </row>
    <row r="3857" spans="1:11">
      <c r="A3857">
        <v>70001</v>
      </c>
      <c r="B3857" s="46" t="str">
        <f t="shared" si="114"/>
        <v>BP.GRSG005-fluoyellow</v>
      </c>
      <c r="C3857">
        <f t="shared" si="115"/>
        <v>0</v>
      </c>
      <c r="D3857">
        <v>70001</v>
      </c>
      <c r="E3857">
        <f>_xlfn.XLOOKUP(J3857,'pe holds '!Y:Y,'pe holds '!R:R)</f>
        <v>182.75</v>
      </c>
      <c r="H3857">
        <f>_xlfn.XLOOKUP(J3857,'pe holds '!Y:Y,'pe holds '!S:S)</f>
        <v>0</v>
      </c>
      <c r="J3857" s="636" t="s">
        <v>943</v>
      </c>
      <c r="K3857" t="s">
        <v>920</v>
      </c>
    </row>
    <row r="3858" spans="1:11">
      <c r="A3858">
        <v>70001</v>
      </c>
      <c r="B3858" s="46" t="str">
        <f t="shared" si="114"/>
        <v>BP.GRSG006-fluoyellow</v>
      </c>
      <c r="C3858">
        <f t="shared" si="115"/>
        <v>0</v>
      </c>
      <c r="D3858">
        <v>70001</v>
      </c>
      <c r="E3858">
        <f>_xlfn.XLOOKUP(J3858,'pe holds '!Y:Y,'pe holds '!R:R)</f>
        <v>257.25</v>
      </c>
      <c r="H3858">
        <f>_xlfn.XLOOKUP(J3858,'pe holds '!Y:Y,'pe holds '!S:S)</f>
        <v>0</v>
      </c>
      <c r="J3858" s="636" t="s">
        <v>945</v>
      </c>
      <c r="K3858" t="s">
        <v>920</v>
      </c>
    </row>
    <row r="3859" spans="1:11">
      <c r="A3859">
        <v>70001</v>
      </c>
      <c r="B3859" s="46" t="str">
        <f t="shared" si="114"/>
        <v>BP.GRSG007-fluoyellow</v>
      </c>
      <c r="C3859">
        <f t="shared" si="115"/>
        <v>0</v>
      </c>
      <c r="D3859">
        <v>70001</v>
      </c>
      <c r="E3859">
        <f>_xlfn.XLOOKUP(J3859,'pe holds '!Y:Y,'pe holds '!R:R)</f>
        <v>253.25</v>
      </c>
      <c r="H3859">
        <f>_xlfn.XLOOKUP(J3859,'pe holds '!Y:Y,'pe holds '!S:S)</f>
        <v>0</v>
      </c>
      <c r="J3859" s="636" t="s">
        <v>947</v>
      </c>
      <c r="K3859" t="s">
        <v>920</v>
      </c>
    </row>
    <row r="3860" spans="1:11">
      <c r="A3860">
        <v>70001</v>
      </c>
      <c r="B3860" s="46" t="str">
        <f t="shared" si="114"/>
        <v>BP.GRSG008-fluoyellow</v>
      </c>
      <c r="C3860">
        <f t="shared" si="115"/>
        <v>0</v>
      </c>
      <c r="D3860">
        <v>70001</v>
      </c>
      <c r="E3860">
        <f>_xlfn.XLOOKUP(J3860,'pe holds '!Y:Y,'pe holds '!R:R)</f>
        <v>165</v>
      </c>
      <c r="H3860">
        <f>_xlfn.XLOOKUP(J3860,'pe holds '!Y:Y,'pe holds '!S:S)</f>
        <v>0</v>
      </c>
      <c r="J3860" s="636" t="s">
        <v>949</v>
      </c>
      <c r="K3860" t="s">
        <v>920</v>
      </c>
    </row>
    <row r="3861" spans="1:11">
      <c r="A3861">
        <v>70001</v>
      </c>
      <c r="B3861" s="46" t="str">
        <f t="shared" si="114"/>
        <v>BP.GRSG009-fluoyellow</v>
      </c>
      <c r="C3861">
        <f t="shared" si="115"/>
        <v>0</v>
      </c>
      <c r="D3861">
        <v>70001</v>
      </c>
      <c r="E3861">
        <f>_xlfn.XLOOKUP(J3861,'pe holds '!Y:Y,'pe holds '!R:R)</f>
        <v>97.75</v>
      </c>
      <c r="H3861">
        <f>_xlfn.XLOOKUP(J3861,'pe holds '!Y:Y,'pe holds '!S:S)</f>
        <v>0</v>
      </c>
      <c r="J3861" s="636" t="s">
        <v>951</v>
      </c>
      <c r="K3861" t="s">
        <v>920</v>
      </c>
    </row>
    <row r="3862" spans="1:11">
      <c r="A3862">
        <v>70001</v>
      </c>
      <c r="B3862" s="46" t="str">
        <f t="shared" si="114"/>
        <v>BP.GRSG010-fluoyellow</v>
      </c>
      <c r="C3862">
        <f t="shared" si="115"/>
        <v>0</v>
      </c>
      <c r="D3862">
        <v>70001</v>
      </c>
      <c r="E3862">
        <f>_xlfn.XLOOKUP(J3862,'pe holds '!Y:Y,'pe holds '!R:R)</f>
        <v>69.5</v>
      </c>
      <c r="H3862">
        <f>_xlfn.XLOOKUP(J3862,'pe holds '!Y:Y,'pe holds '!S:S)</f>
        <v>0</v>
      </c>
      <c r="J3862" s="636" t="s">
        <v>953</v>
      </c>
      <c r="K3862" t="s">
        <v>920</v>
      </c>
    </row>
    <row r="3863" spans="1:11">
      <c r="A3863">
        <v>70001</v>
      </c>
      <c r="B3863" s="46" t="str">
        <f t="shared" si="114"/>
        <v>BP.GRSG011-fluoyellow</v>
      </c>
      <c r="C3863">
        <f t="shared" si="115"/>
        <v>0</v>
      </c>
      <c r="D3863">
        <v>70001</v>
      </c>
      <c r="E3863">
        <f>_xlfn.XLOOKUP(J3863,'pe holds '!Y:Y,'pe holds '!R:R)</f>
        <v>66.25</v>
      </c>
      <c r="H3863">
        <f>_xlfn.XLOOKUP(J3863,'pe holds '!Y:Y,'pe holds '!S:S)</f>
        <v>0</v>
      </c>
      <c r="J3863" s="636" t="s">
        <v>954</v>
      </c>
      <c r="K3863" t="s">
        <v>920</v>
      </c>
    </row>
    <row r="3864" spans="1:11">
      <c r="A3864">
        <v>70001</v>
      </c>
      <c r="B3864" s="46" t="str">
        <f t="shared" si="114"/>
        <v>BP.GRSG012-fluoyellow</v>
      </c>
      <c r="C3864">
        <f t="shared" si="115"/>
        <v>0</v>
      </c>
      <c r="D3864">
        <v>70001</v>
      </c>
      <c r="E3864">
        <f>_xlfn.XLOOKUP(J3864,'pe holds '!Y:Y,'pe holds '!R:R)</f>
        <v>57.75</v>
      </c>
      <c r="H3864">
        <f>_xlfn.XLOOKUP(J3864,'pe holds '!Y:Y,'pe holds '!S:S)</f>
        <v>0</v>
      </c>
      <c r="J3864" s="636" t="s">
        <v>956</v>
      </c>
      <c r="K3864" t="s">
        <v>920</v>
      </c>
    </row>
    <row r="3865" spans="1:11">
      <c r="A3865">
        <v>70001</v>
      </c>
      <c r="B3865" s="46" t="str">
        <f t="shared" si="114"/>
        <v>BP.GRSG013-fluoyellow</v>
      </c>
      <c r="C3865">
        <f t="shared" si="115"/>
        <v>0</v>
      </c>
      <c r="D3865">
        <v>70001</v>
      </c>
      <c r="E3865">
        <f>_xlfn.XLOOKUP(J3865,'pe holds '!Y:Y,'pe holds '!R:R)</f>
        <v>98.75</v>
      </c>
      <c r="H3865">
        <f>_xlfn.XLOOKUP(J3865,'pe holds '!Y:Y,'pe holds '!S:S)</f>
        <v>0</v>
      </c>
      <c r="J3865" s="636" t="s">
        <v>958</v>
      </c>
      <c r="K3865" t="s">
        <v>920</v>
      </c>
    </row>
    <row r="3866" spans="1:11">
      <c r="A3866">
        <v>70001</v>
      </c>
      <c r="B3866" s="46" t="str">
        <f t="shared" si="114"/>
        <v>BP.GRSG014-fluoyellow</v>
      </c>
      <c r="C3866">
        <f t="shared" si="115"/>
        <v>0</v>
      </c>
      <c r="D3866">
        <v>70001</v>
      </c>
      <c r="E3866">
        <f>_xlfn.XLOOKUP(J3866,'pe holds '!Y:Y,'pe holds '!R:R)</f>
        <v>55.75</v>
      </c>
      <c r="H3866">
        <f>_xlfn.XLOOKUP(J3866,'pe holds '!Y:Y,'pe holds '!S:S)</f>
        <v>0</v>
      </c>
      <c r="J3866" s="636" t="s">
        <v>960</v>
      </c>
      <c r="K3866" t="s">
        <v>920</v>
      </c>
    </row>
    <row r="3867" spans="1:11">
      <c r="A3867">
        <v>70001</v>
      </c>
      <c r="B3867" s="46" t="str">
        <f t="shared" si="114"/>
        <v>BP.GRSG015-fluoyellow</v>
      </c>
      <c r="C3867">
        <f t="shared" si="115"/>
        <v>0</v>
      </c>
      <c r="D3867">
        <v>70001</v>
      </c>
      <c r="E3867">
        <f>_xlfn.XLOOKUP(J3867,'pe holds '!Y:Y,'pe holds '!R:R)</f>
        <v>43.25</v>
      </c>
      <c r="H3867">
        <f>_xlfn.XLOOKUP(J3867,'pe holds '!Y:Y,'pe holds '!S:S)</f>
        <v>0</v>
      </c>
      <c r="J3867" s="636" t="s">
        <v>961</v>
      </c>
      <c r="K3867" t="s">
        <v>920</v>
      </c>
    </row>
    <row r="3868" spans="1:11">
      <c r="A3868">
        <v>70001</v>
      </c>
      <c r="B3868" s="46" t="str">
        <f t="shared" si="114"/>
        <v>BP.GRSG016-fluoyellow</v>
      </c>
      <c r="C3868">
        <f t="shared" si="115"/>
        <v>0</v>
      </c>
      <c r="D3868">
        <v>70001</v>
      </c>
      <c r="E3868">
        <f>_xlfn.XLOOKUP(J3868,'pe holds '!Y:Y,'pe holds '!R:R)</f>
        <v>66.25</v>
      </c>
      <c r="H3868">
        <f>_xlfn.XLOOKUP(J3868,'pe holds '!Y:Y,'pe holds '!S:S)</f>
        <v>0</v>
      </c>
      <c r="J3868" s="636" t="s">
        <v>963</v>
      </c>
      <c r="K3868" t="s">
        <v>920</v>
      </c>
    </row>
    <row r="3869" spans="1:11">
      <c r="A3869">
        <v>70001</v>
      </c>
      <c r="B3869" s="46" t="str">
        <f t="shared" si="114"/>
        <v>BP.GRSB001-fluoyellow</v>
      </c>
      <c r="C3869">
        <f t="shared" si="115"/>
        <v>0</v>
      </c>
      <c r="D3869">
        <v>70001</v>
      </c>
      <c r="E3869">
        <f>_xlfn.XLOOKUP(J3869,'pe holds '!Y:Y,'pe holds '!R:R)</f>
        <v>200.75</v>
      </c>
      <c r="H3869">
        <f>_xlfn.XLOOKUP(J3869,'pe holds '!Y:Y,'pe holds '!S:S)</f>
        <v>0</v>
      </c>
      <c r="J3869" s="636" t="s">
        <v>966</v>
      </c>
      <c r="K3869" t="s">
        <v>920</v>
      </c>
    </row>
    <row r="3870" spans="1:11">
      <c r="A3870">
        <v>70001</v>
      </c>
      <c r="B3870" s="46" t="str">
        <f t="shared" si="114"/>
        <v>BP.GRSB003-fluoyellow</v>
      </c>
      <c r="C3870">
        <f t="shared" si="115"/>
        <v>0</v>
      </c>
      <c r="D3870">
        <v>70001</v>
      </c>
      <c r="E3870">
        <f>_xlfn.XLOOKUP(J3870,'pe holds '!Y:Y,'pe holds '!R:R)</f>
        <v>257.25</v>
      </c>
      <c r="H3870">
        <f>_xlfn.XLOOKUP(J3870,'pe holds '!Y:Y,'pe holds '!S:S)</f>
        <v>0</v>
      </c>
      <c r="J3870" s="636" t="s">
        <v>968</v>
      </c>
      <c r="K3870" t="s">
        <v>920</v>
      </c>
    </row>
    <row r="3871" spans="1:11">
      <c r="A3871">
        <v>70001</v>
      </c>
      <c r="B3871" s="46" t="str">
        <f t="shared" si="114"/>
        <v>BP.GRSB004-fluoyellow</v>
      </c>
      <c r="C3871">
        <f t="shared" si="115"/>
        <v>0</v>
      </c>
      <c r="D3871">
        <v>70001</v>
      </c>
      <c r="E3871">
        <f>_xlfn.XLOOKUP(J3871,'pe holds '!Y:Y,'pe holds '!R:R)</f>
        <v>204.75</v>
      </c>
      <c r="H3871">
        <f>_xlfn.XLOOKUP(J3871,'pe holds '!Y:Y,'pe holds '!S:S)</f>
        <v>0</v>
      </c>
      <c r="J3871" s="636" t="s">
        <v>970</v>
      </c>
      <c r="K3871" t="s">
        <v>920</v>
      </c>
    </row>
    <row r="3872" spans="1:11">
      <c r="A3872">
        <v>70001</v>
      </c>
      <c r="B3872" s="46" t="str">
        <f t="shared" si="114"/>
        <v>BP.GRSB005-fluoyellow</v>
      </c>
      <c r="C3872">
        <f t="shared" si="115"/>
        <v>0</v>
      </c>
      <c r="D3872">
        <v>70001</v>
      </c>
      <c r="E3872">
        <f>_xlfn.XLOOKUP(J3872,'pe holds '!Y:Y,'pe holds '!R:R)</f>
        <v>211.25</v>
      </c>
      <c r="H3872">
        <f>_xlfn.XLOOKUP(J3872,'pe holds '!Y:Y,'pe holds '!S:S)</f>
        <v>0</v>
      </c>
      <c r="J3872" s="636" t="s">
        <v>972</v>
      </c>
      <c r="K3872" t="s">
        <v>920</v>
      </c>
    </row>
    <row r="3873" spans="1:11">
      <c r="A3873">
        <v>70001</v>
      </c>
      <c r="B3873" s="46" t="str">
        <f t="shared" si="114"/>
        <v>BP.GRSB006-fluoyellow</v>
      </c>
      <c r="C3873">
        <f t="shared" si="115"/>
        <v>0</v>
      </c>
      <c r="D3873">
        <v>70001</v>
      </c>
      <c r="E3873">
        <f>_xlfn.XLOOKUP(J3873,'pe holds '!Y:Y,'pe holds '!R:R)</f>
        <v>170.25</v>
      </c>
      <c r="H3873">
        <f>_xlfn.XLOOKUP(J3873,'pe holds '!Y:Y,'pe holds '!S:S)</f>
        <v>0</v>
      </c>
      <c r="J3873" s="636" t="s">
        <v>974</v>
      </c>
      <c r="K3873" t="s">
        <v>920</v>
      </c>
    </row>
    <row r="3874" spans="1:11">
      <c r="A3874">
        <v>70001</v>
      </c>
      <c r="B3874" s="46" t="str">
        <f t="shared" si="114"/>
        <v>BP.GRSB007-fluoyellow</v>
      </c>
      <c r="C3874">
        <f t="shared" si="115"/>
        <v>0</v>
      </c>
      <c r="D3874">
        <v>70001</v>
      </c>
      <c r="E3874">
        <f>_xlfn.XLOOKUP(J3874,'pe holds '!Y:Y,'pe holds '!R:R)</f>
        <v>345.5</v>
      </c>
      <c r="H3874">
        <f>_xlfn.XLOOKUP(J3874,'pe holds '!Y:Y,'pe holds '!S:S)</f>
        <v>0</v>
      </c>
      <c r="J3874" s="636" t="s">
        <v>976</v>
      </c>
      <c r="K3874" t="s">
        <v>920</v>
      </c>
    </row>
    <row r="3875" spans="1:11">
      <c r="A3875">
        <v>70001</v>
      </c>
      <c r="B3875" s="46" t="str">
        <f t="shared" si="114"/>
        <v>BP.GRSB008-fluoyellow</v>
      </c>
      <c r="C3875">
        <f t="shared" si="115"/>
        <v>0</v>
      </c>
      <c r="D3875">
        <v>70001</v>
      </c>
      <c r="E3875">
        <f>_xlfn.XLOOKUP(J3875,'pe holds '!Y:Y,'pe holds '!R:R)</f>
        <v>162.75</v>
      </c>
      <c r="H3875">
        <f>_xlfn.XLOOKUP(J3875,'pe holds '!Y:Y,'pe holds '!S:S)</f>
        <v>0</v>
      </c>
      <c r="J3875" s="636" t="s">
        <v>978</v>
      </c>
      <c r="K3875" t="s">
        <v>920</v>
      </c>
    </row>
    <row r="3876" spans="1:11">
      <c r="A3876">
        <v>70001</v>
      </c>
      <c r="B3876" s="46" t="str">
        <f t="shared" si="114"/>
        <v>BP.GRSB009-fluoyellow</v>
      </c>
      <c r="C3876">
        <f t="shared" si="115"/>
        <v>0</v>
      </c>
      <c r="D3876">
        <v>70001</v>
      </c>
      <c r="E3876">
        <f>_xlfn.XLOOKUP(J3876,'pe holds '!Y:Y,'pe holds '!R:R)</f>
        <v>112.5</v>
      </c>
      <c r="H3876">
        <f>_xlfn.XLOOKUP(J3876,'pe holds '!Y:Y,'pe holds '!S:S)</f>
        <v>0</v>
      </c>
      <c r="J3876" s="636" t="s">
        <v>980</v>
      </c>
      <c r="K3876" t="s">
        <v>920</v>
      </c>
    </row>
    <row r="3877" spans="1:11">
      <c r="A3877">
        <v>70001</v>
      </c>
      <c r="B3877" s="46" t="str">
        <f t="shared" ref="B3877:B3940" si="116">J3877&amp;"-"&amp;K3877</f>
        <v>BP.GRSB010-fluoyellow</v>
      </c>
      <c r="C3877">
        <f t="shared" si="115"/>
        <v>0</v>
      </c>
      <c r="D3877">
        <v>70001</v>
      </c>
      <c r="E3877">
        <f>_xlfn.XLOOKUP(J3877,'pe holds '!Y:Y,'pe holds '!R:R)</f>
        <v>349.75</v>
      </c>
      <c r="H3877">
        <f>_xlfn.XLOOKUP(J3877,'pe holds '!Y:Y,'pe holds '!S:S)</f>
        <v>0</v>
      </c>
      <c r="J3877" s="636" t="s">
        <v>982</v>
      </c>
      <c r="K3877" t="s">
        <v>920</v>
      </c>
    </row>
    <row r="3878" spans="1:11">
      <c r="A3878">
        <v>70001</v>
      </c>
      <c r="B3878" s="46" t="str">
        <f t="shared" si="116"/>
        <v>BP.GRSB011-fluoyellow</v>
      </c>
      <c r="C3878">
        <f t="shared" si="115"/>
        <v>0</v>
      </c>
      <c r="D3878">
        <v>70001</v>
      </c>
      <c r="E3878">
        <f>_xlfn.XLOOKUP(J3878,'pe holds '!Y:Y,'pe holds '!R:R)</f>
        <v>124</v>
      </c>
      <c r="H3878">
        <f>_xlfn.XLOOKUP(J3878,'pe holds '!Y:Y,'pe holds '!S:S)</f>
        <v>0</v>
      </c>
      <c r="J3878" s="636" t="s">
        <v>984</v>
      </c>
      <c r="K3878" t="s">
        <v>920</v>
      </c>
    </row>
    <row r="3879" spans="1:11">
      <c r="A3879">
        <v>70001</v>
      </c>
      <c r="B3879" s="46" t="str">
        <f t="shared" si="116"/>
        <v>BP.GRSB012-fluoyellow</v>
      </c>
      <c r="C3879">
        <f t="shared" si="115"/>
        <v>0</v>
      </c>
      <c r="D3879">
        <v>70001</v>
      </c>
      <c r="E3879">
        <f>_xlfn.XLOOKUP(J3879,'pe holds '!Y:Y,'pe holds '!R:R)</f>
        <v>175.5</v>
      </c>
      <c r="H3879">
        <f>_xlfn.XLOOKUP(J3879,'pe holds '!Y:Y,'pe holds '!S:S)</f>
        <v>0</v>
      </c>
      <c r="J3879" s="636" t="s">
        <v>986</v>
      </c>
      <c r="K3879" t="s">
        <v>920</v>
      </c>
    </row>
    <row r="3880" spans="1:11">
      <c r="A3880">
        <v>70001</v>
      </c>
      <c r="B3880" s="46" t="str">
        <f t="shared" si="116"/>
        <v>BP.GRSB013-fluoyellow</v>
      </c>
      <c r="C3880">
        <f t="shared" si="115"/>
        <v>0</v>
      </c>
      <c r="D3880">
        <v>70001</v>
      </c>
      <c r="E3880">
        <f>_xlfn.XLOOKUP(J3880,'pe holds '!Y:Y,'pe holds '!R:R)</f>
        <v>98.75</v>
      </c>
      <c r="H3880">
        <f>_xlfn.XLOOKUP(J3880,'pe holds '!Y:Y,'pe holds '!S:S)</f>
        <v>0</v>
      </c>
      <c r="J3880" s="636" t="s">
        <v>988</v>
      </c>
      <c r="K3880" t="s">
        <v>920</v>
      </c>
    </row>
    <row r="3881" spans="1:11">
      <c r="A3881">
        <v>70001</v>
      </c>
      <c r="B3881" s="46" t="str">
        <f t="shared" si="116"/>
        <v>BP.GRSB014-fluoyellow</v>
      </c>
      <c r="C3881">
        <f t="shared" si="115"/>
        <v>0</v>
      </c>
      <c r="D3881">
        <v>70001</v>
      </c>
      <c r="E3881">
        <f>_xlfn.XLOOKUP(J3881,'pe holds '!Y:Y,'pe holds '!R:R)</f>
        <v>91.5</v>
      </c>
      <c r="H3881">
        <f>_xlfn.XLOOKUP(J3881,'pe holds '!Y:Y,'pe holds '!S:S)</f>
        <v>0</v>
      </c>
      <c r="J3881" s="636" t="s">
        <v>990</v>
      </c>
      <c r="K3881" t="s">
        <v>920</v>
      </c>
    </row>
    <row r="3882" spans="1:11">
      <c r="A3882">
        <v>70001</v>
      </c>
      <c r="B3882" s="46" t="str">
        <f t="shared" si="116"/>
        <v>BP.GRSB015-fluoyellow</v>
      </c>
      <c r="C3882">
        <f t="shared" si="115"/>
        <v>0</v>
      </c>
      <c r="D3882">
        <v>70001</v>
      </c>
      <c r="E3882">
        <f>_xlfn.XLOOKUP(J3882,'pe holds '!Y:Y,'pe holds '!R:R)</f>
        <v>149.25</v>
      </c>
      <c r="H3882">
        <f>_xlfn.XLOOKUP(J3882,'pe holds '!Y:Y,'pe holds '!S:S)</f>
        <v>0</v>
      </c>
      <c r="J3882" s="636" t="s">
        <v>991</v>
      </c>
      <c r="K3882" t="s">
        <v>920</v>
      </c>
    </row>
    <row r="3883" spans="1:11">
      <c r="A3883">
        <v>70001</v>
      </c>
      <c r="B3883" s="46" t="str">
        <f t="shared" si="116"/>
        <v>BP.GRSB016-fluoyellow</v>
      </c>
      <c r="C3883">
        <f t="shared" si="115"/>
        <v>0</v>
      </c>
      <c r="D3883">
        <v>70001</v>
      </c>
      <c r="E3883">
        <f>_xlfn.XLOOKUP(J3883,'pe holds '!Y:Y,'pe holds '!R:R)</f>
        <v>113.5</v>
      </c>
      <c r="H3883">
        <f>_xlfn.XLOOKUP(J3883,'pe holds '!Y:Y,'pe holds '!S:S)</f>
        <v>0</v>
      </c>
      <c r="J3883" s="636" t="s">
        <v>993</v>
      </c>
      <c r="K3883" t="s">
        <v>920</v>
      </c>
    </row>
    <row r="3884" spans="1:11">
      <c r="A3884">
        <v>70001</v>
      </c>
      <c r="B3884" s="46" t="str">
        <f t="shared" si="116"/>
        <v>BP.GRSB017-fluoyellow</v>
      </c>
      <c r="C3884">
        <f t="shared" si="115"/>
        <v>0</v>
      </c>
      <c r="D3884">
        <v>70001</v>
      </c>
      <c r="E3884">
        <f>_xlfn.XLOOKUP(J3884,'pe holds '!Y:Y,'pe holds '!R:R)</f>
        <v>111.5</v>
      </c>
      <c r="H3884">
        <f>_xlfn.XLOOKUP(J3884,'pe holds '!Y:Y,'pe holds '!S:S)</f>
        <v>0</v>
      </c>
      <c r="J3884" s="636" t="s">
        <v>995</v>
      </c>
      <c r="K3884" t="s">
        <v>920</v>
      </c>
    </row>
    <row r="3885" spans="1:11">
      <c r="A3885">
        <v>70001</v>
      </c>
      <c r="B3885" s="46" t="str">
        <f t="shared" si="116"/>
        <v>BP.GRSB018-fluoyellow</v>
      </c>
      <c r="C3885">
        <f t="shared" si="115"/>
        <v>0</v>
      </c>
      <c r="D3885">
        <v>70001</v>
      </c>
      <c r="E3885">
        <f>_xlfn.XLOOKUP(J3885,'pe holds '!Y:Y,'pe holds '!R:R)</f>
        <v>129.25</v>
      </c>
      <c r="H3885">
        <f>_xlfn.XLOOKUP(J3885,'pe holds '!Y:Y,'pe holds '!S:S)</f>
        <v>0</v>
      </c>
      <c r="J3885" s="636" t="s">
        <v>997</v>
      </c>
      <c r="K3885" t="s">
        <v>920</v>
      </c>
    </row>
    <row r="3886" spans="1:11">
      <c r="A3886">
        <v>70001</v>
      </c>
      <c r="B3886" s="46" t="str">
        <f t="shared" si="116"/>
        <v>BP.GRDC004-fluoorange</v>
      </c>
      <c r="C3886">
        <f t="shared" si="115"/>
        <v>0</v>
      </c>
      <c r="D3886">
        <v>70001</v>
      </c>
      <c r="E3886">
        <f>_xlfn.XLOOKUP(J3886,'pe holds '!Y:Y,'pe holds '!R:R)</f>
        <v>74.75</v>
      </c>
      <c r="H3886">
        <f>_xlfn.XLOOKUP(J3886,'pe holds '!Y:Y,'pe holds '!T:T)</f>
        <v>0</v>
      </c>
      <c r="J3886" s="636" t="s">
        <v>926</v>
      </c>
      <c r="K3886" t="s">
        <v>921</v>
      </c>
    </row>
    <row r="3887" spans="1:11">
      <c r="A3887">
        <v>70001</v>
      </c>
      <c r="B3887" s="46" t="str">
        <f t="shared" si="116"/>
        <v>BP.GRDC001-fluoorange</v>
      </c>
      <c r="C3887">
        <f t="shared" si="115"/>
        <v>0</v>
      </c>
      <c r="D3887">
        <v>70001</v>
      </c>
      <c r="E3887">
        <f>_xlfn.XLOOKUP(J3887,'pe holds '!Y:Y,'pe holds '!R:R)</f>
        <v>19</v>
      </c>
      <c r="H3887">
        <f>_xlfn.XLOOKUP(J3887,'pe holds '!Y:Y,'pe holds '!T:T)</f>
        <v>0</v>
      </c>
      <c r="J3887" s="636" t="s">
        <v>928</v>
      </c>
      <c r="K3887" t="s">
        <v>921</v>
      </c>
    </row>
    <row r="3888" spans="1:11">
      <c r="A3888">
        <v>70001</v>
      </c>
      <c r="B3888" s="46" t="str">
        <f t="shared" si="116"/>
        <v>BP.GRDC002-fluoorange</v>
      </c>
      <c r="C3888">
        <f t="shared" si="115"/>
        <v>0</v>
      </c>
      <c r="D3888">
        <v>70001</v>
      </c>
      <c r="E3888">
        <f>_xlfn.XLOOKUP(J3888,'pe holds '!Y:Y,'pe holds '!R:R)</f>
        <v>27.5</v>
      </c>
      <c r="H3888">
        <f>_xlfn.XLOOKUP(J3888,'pe holds '!Y:Y,'pe holds '!T:T)</f>
        <v>0</v>
      </c>
      <c r="J3888" s="636" t="s">
        <v>930</v>
      </c>
      <c r="K3888" t="s">
        <v>921</v>
      </c>
    </row>
    <row r="3889" spans="1:11">
      <c r="A3889">
        <v>70001</v>
      </c>
      <c r="B3889" s="46" t="str">
        <f t="shared" si="116"/>
        <v>BP.GRDC003-fluoorange</v>
      </c>
      <c r="C3889">
        <f t="shared" si="115"/>
        <v>0</v>
      </c>
      <c r="D3889">
        <v>70001</v>
      </c>
      <c r="E3889">
        <f>_xlfn.XLOOKUP(J3889,'pe holds '!Y:Y,'pe holds '!R:R)</f>
        <v>33.75</v>
      </c>
      <c r="H3889">
        <f>_xlfn.XLOOKUP(J3889,'pe holds '!Y:Y,'pe holds '!T:T)</f>
        <v>0</v>
      </c>
      <c r="J3889" s="636" t="s">
        <v>932</v>
      </c>
      <c r="K3889" t="s">
        <v>921</v>
      </c>
    </row>
    <row r="3890" spans="1:11">
      <c r="A3890">
        <v>70001</v>
      </c>
      <c r="B3890" s="46" t="str">
        <f t="shared" si="116"/>
        <v>BP.GRSG001-fluoorange</v>
      </c>
      <c r="C3890">
        <f t="shared" si="115"/>
        <v>0</v>
      </c>
      <c r="D3890">
        <v>70001</v>
      </c>
      <c r="E3890">
        <f>_xlfn.XLOOKUP(J3890,'pe holds '!Y:Y,'pe holds '!R:R)</f>
        <v>183.75</v>
      </c>
      <c r="H3890">
        <f>_xlfn.XLOOKUP(J3890,'pe holds '!Y:Y,'pe holds '!T:T)</f>
        <v>0</v>
      </c>
      <c r="J3890" s="636" t="s">
        <v>935</v>
      </c>
      <c r="K3890" t="s">
        <v>921</v>
      </c>
    </row>
    <row r="3891" spans="1:11">
      <c r="A3891">
        <v>70001</v>
      </c>
      <c r="B3891" s="46" t="str">
        <f t="shared" si="116"/>
        <v>BP.GRSG002-fluoorange</v>
      </c>
      <c r="C3891">
        <f t="shared" si="115"/>
        <v>0</v>
      </c>
      <c r="D3891">
        <v>70001</v>
      </c>
      <c r="E3891">
        <f>_xlfn.XLOOKUP(J3891,'pe holds '!Y:Y,'pe holds '!R:R)</f>
        <v>209</v>
      </c>
      <c r="H3891">
        <f>_xlfn.XLOOKUP(J3891,'pe holds '!Y:Y,'pe holds '!T:T)</f>
        <v>0</v>
      </c>
      <c r="J3891" s="636" t="s">
        <v>937</v>
      </c>
      <c r="K3891" t="s">
        <v>921</v>
      </c>
    </row>
    <row r="3892" spans="1:11">
      <c r="A3892">
        <v>70001</v>
      </c>
      <c r="B3892" s="46" t="str">
        <f t="shared" si="116"/>
        <v>BP.GRSG003-fluoorange</v>
      </c>
      <c r="C3892">
        <f t="shared" si="115"/>
        <v>0</v>
      </c>
      <c r="D3892">
        <v>70001</v>
      </c>
      <c r="E3892">
        <f>_xlfn.XLOOKUP(J3892,'pe holds '!Y:Y,'pe holds '!R:R)</f>
        <v>168</v>
      </c>
      <c r="H3892">
        <f>_xlfn.XLOOKUP(J3892,'pe holds '!Y:Y,'pe holds '!T:T)</f>
        <v>0</v>
      </c>
      <c r="J3892" s="636" t="s">
        <v>939</v>
      </c>
      <c r="K3892" t="s">
        <v>921</v>
      </c>
    </row>
    <row r="3893" spans="1:11">
      <c r="A3893">
        <v>70001</v>
      </c>
      <c r="B3893" s="46" t="str">
        <f t="shared" si="116"/>
        <v>BP.GRSG004-fluoorange</v>
      </c>
      <c r="C3893">
        <f t="shared" si="115"/>
        <v>0</v>
      </c>
      <c r="D3893">
        <v>70001</v>
      </c>
      <c r="E3893">
        <f>_xlfn.XLOOKUP(J3893,'pe holds '!Y:Y,'pe holds '!R:R)</f>
        <v>246.75</v>
      </c>
      <c r="H3893">
        <f>_xlfn.XLOOKUP(J3893,'pe holds '!Y:Y,'pe holds '!T:T)</f>
        <v>0</v>
      </c>
      <c r="J3893" s="636" t="s">
        <v>941</v>
      </c>
      <c r="K3893" t="s">
        <v>921</v>
      </c>
    </row>
    <row r="3894" spans="1:11">
      <c r="A3894">
        <v>70001</v>
      </c>
      <c r="B3894" s="46" t="str">
        <f t="shared" si="116"/>
        <v>BP.GRSG005-fluoorange</v>
      </c>
      <c r="C3894">
        <f t="shared" si="115"/>
        <v>0</v>
      </c>
      <c r="D3894">
        <v>70001</v>
      </c>
      <c r="E3894">
        <f>_xlfn.XLOOKUP(J3894,'pe holds '!Y:Y,'pe holds '!R:R)</f>
        <v>182.75</v>
      </c>
      <c r="H3894">
        <f>_xlfn.XLOOKUP(J3894,'pe holds '!Y:Y,'pe holds '!T:T)</f>
        <v>0</v>
      </c>
      <c r="J3894" s="636" t="s">
        <v>943</v>
      </c>
      <c r="K3894" t="s">
        <v>921</v>
      </c>
    </row>
    <row r="3895" spans="1:11">
      <c r="A3895">
        <v>70001</v>
      </c>
      <c r="B3895" s="46" t="str">
        <f t="shared" si="116"/>
        <v>BP.GRSG006-fluoorange</v>
      </c>
      <c r="C3895">
        <f t="shared" si="115"/>
        <v>0</v>
      </c>
      <c r="D3895">
        <v>70001</v>
      </c>
      <c r="E3895">
        <f>_xlfn.XLOOKUP(J3895,'pe holds '!Y:Y,'pe holds '!R:R)</f>
        <v>257.25</v>
      </c>
      <c r="H3895">
        <f>_xlfn.XLOOKUP(J3895,'pe holds '!Y:Y,'pe holds '!T:T)</f>
        <v>0</v>
      </c>
      <c r="J3895" s="636" t="s">
        <v>945</v>
      </c>
      <c r="K3895" t="s">
        <v>921</v>
      </c>
    </row>
    <row r="3896" spans="1:11">
      <c r="A3896">
        <v>70001</v>
      </c>
      <c r="B3896" s="46" t="str">
        <f t="shared" si="116"/>
        <v>BP.GRSG007-fluoorange</v>
      </c>
      <c r="C3896">
        <f t="shared" si="115"/>
        <v>0</v>
      </c>
      <c r="D3896">
        <v>70001</v>
      </c>
      <c r="E3896">
        <f>_xlfn.XLOOKUP(J3896,'pe holds '!Y:Y,'pe holds '!R:R)</f>
        <v>253.25</v>
      </c>
      <c r="H3896">
        <f>_xlfn.XLOOKUP(J3896,'pe holds '!Y:Y,'pe holds '!T:T)</f>
        <v>0</v>
      </c>
      <c r="J3896" s="636" t="s">
        <v>947</v>
      </c>
      <c r="K3896" t="s">
        <v>921</v>
      </c>
    </row>
    <row r="3897" spans="1:11">
      <c r="A3897">
        <v>70001</v>
      </c>
      <c r="B3897" s="46" t="str">
        <f t="shared" si="116"/>
        <v>BP.GRSG008-fluoorange</v>
      </c>
      <c r="C3897">
        <f t="shared" si="115"/>
        <v>0</v>
      </c>
      <c r="D3897">
        <v>70001</v>
      </c>
      <c r="E3897">
        <f>_xlfn.XLOOKUP(J3897,'pe holds '!Y:Y,'pe holds '!R:R)</f>
        <v>165</v>
      </c>
      <c r="H3897">
        <f>_xlfn.XLOOKUP(J3897,'pe holds '!Y:Y,'pe holds '!T:T)</f>
        <v>0</v>
      </c>
      <c r="J3897" s="636" t="s">
        <v>949</v>
      </c>
      <c r="K3897" t="s">
        <v>921</v>
      </c>
    </row>
    <row r="3898" spans="1:11">
      <c r="A3898">
        <v>70001</v>
      </c>
      <c r="B3898" s="46" t="str">
        <f t="shared" si="116"/>
        <v>BP.GRSG009-fluoorange</v>
      </c>
      <c r="C3898">
        <f t="shared" si="115"/>
        <v>0</v>
      </c>
      <c r="D3898">
        <v>70001</v>
      </c>
      <c r="E3898">
        <f>_xlfn.XLOOKUP(J3898,'pe holds '!Y:Y,'pe holds '!R:R)</f>
        <v>97.75</v>
      </c>
      <c r="H3898">
        <f>_xlfn.XLOOKUP(J3898,'pe holds '!Y:Y,'pe holds '!T:T)</f>
        <v>0</v>
      </c>
      <c r="J3898" s="636" t="s">
        <v>951</v>
      </c>
      <c r="K3898" t="s">
        <v>921</v>
      </c>
    </row>
    <row r="3899" spans="1:11">
      <c r="A3899">
        <v>70001</v>
      </c>
      <c r="B3899" s="46" t="str">
        <f t="shared" si="116"/>
        <v>BP.GRSG010-fluoorange</v>
      </c>
      <c r="C3899">
        <f t="shared" si="115"/>
        <v>0</v>
      </c>
      <c r="D3899">
        <v>70001</v>
      </c>
      <c r="E3899">
        <f>_xlfn.XLOOKUP(J3899,'pe holds '!Y:Y,'pe holds '!R:R)</f>
        <v>69.5</v>
      </c>
      <c r="H3899">
        <f>_xlfn.XLOOKUP(J3899,'pe holds '!Y:Y,'pe holds '!T:T)</f>
        <v>0</v>
      </c>
      <c r="J3899" s="636" t="s">
        <v>953</v>
      </c>
      <c r="K3899" t="s">
        <v>921</v>
      </c>
    </row>
    <row r="3900" spans="1:11">
      <c r="A3900">
        <v>70001</v>
      </c>
      <c r="B3900" s="46" t="str">
        <f t="shared" si="116"/>
        <v>BP.GRSG011-fluoorange</v>
      </c>
      <c r="C3900">
        <f t="shared" si="115"/>
        <v>0</v>
      </c>
      <c r="D3900">
        <v>70001</v>
      </c>
      <c r="E3900">
        <f>_xlfn.XLOOKUP(J3900,'pe holds '!Y:Y,'pe holds '!R:R)</f>
        <v>66.25</v>
      </c>
      <c r="H3900">
        <f>_xlfn.XLOOKUP(J3900,'pe holds '!Y:Y,'pe holds '!T:T)</f>
        <v>0</v>
      </c>
      <c r="J3900" s="636" t="s">
        <v>954</v>
      </c>
      <c r="K3900" t="s">
        <v>921</v>
      </c>
    </row>
    <row r="3901" spans="1:11">
      <c r="A3901">
        <v>70001</v>
      </c>
      <c r="B3901" s="46" t="str">
        <f t="shared" si="116"/>
        <v>BP.GRSG012-fluoorange</v>
      </c>
      <c r="C3901">
        <f t="shared" si="115"/>
        <v>0</v>
      </c>
      <c r="D3901">
        <v>70001</v>
      </c>
      <c r="E3901">
        <f>_xlfn.XLOOKUP(J3901,'pe holds '!Y:Y,'pe holds '!R:R)</f>
        <v>57.75</v>
      </c>
      <c r="H3901">
        <f>_xlfn.XLOOKUP(J3901,'pe holds '!Y:Y,'pe holds '!T:T)</f>
        <v>0</v>
      </c>
      <c r="J3901" s="636" t="s">
        <v>956</v>
      </c>
      <c r="K3901" t="s">
        <v>921</v>
      </c>
    </row>
    <row r="3902" spans="1:11">
      <c r="A3902">
        <v>70001</v>
      </c>
      <c r="B3902" s="46" t="str">
        <f t="shared" si="116"/>
        <v>BP.GRSG013-fluoorange</v>
      </c>
      <c r="C3902">
        <f t="shared" si="115"/>
        <v>0</v>
      </c>
      <c r="D3902">
        <v>70001</v>
      </c>
      <c r="E3902">
        <f>_xlfn.XLOOKUP(J3902,'pe holds '!Y:Y,'pe holds '!R:R)</f>
        <v>98.75</v>
      </c>
      <c r="H3902">
        <f>_xlfn.XLOOKUP(J3902,'pe holds '!Y:Y,'pe holds '!T:T)</f>
        <v>0</v>
      </c>
      <c r="J3902" s="636" t="s">
        <v>958</v>
      </c>
      <c r="K3902" t="s">
        <v>921</v>
      </c>
    </row>
    <row r="3903" spans="1:11">
      <c r="A3903">
        <v>70001</v>
      </c>
      <c r="B3903" s="46" t="str">
        <f t="shared" si="116"/>
        <v>BP.GRSG014-fluoorange</v>
      </c>
      <c r="C3903">
        <f t="shared" si="115"/>
        <v>0</v>
      </c>
      <c r="D3903">
        <v>70001</v>
      </c>
      <c r="E3903">
        <f>_xlfn.XLOOKUP(J3903,'pe holds '!Y:Y,'pe holds '!R:R)</f>
        <v>55.75</v>
      </c>
      <c r="H3903">
        <f>_xlfn.XLOOKUP(J3903,'pe holds '!Y:Y,'pe holds '!T:T)</f>
        <v>0</v>
      </c>
      <c r="J3903" s="636" t="s">
        <v>960</v>
      </c>
      <c r="K3903" t="s">
        <v>921</v>
      </c>
    </row>
    <row r="3904" spans="1:11">
      <c r="A3904">
        <v>70001</v>
      </c>
      <c r="B3904" s="46" t="str">
        <f t="shared" si="116"/>
        <v>BP.GRSG015-fluoorange</v>
      </c>
      <c r="C3904">
        <f t="shared" si="115"/>
        <v>0</v>
      </c>
      <c r="D3904">
        <v>70001</v>
      </c>
      <c r="E3904">
        <f>_xlfn.XLOOKUP(J3904,'pe holds '!Y:Y,'pe holds '!R:R)</f>
        <v>43.25</v>
      </c>
      <c r="H3904">
        <f>_xlfn.XLOOKUP(J3904,'pe holds '!Y:Y,'pe holds '!T:T)</f>
        <v>0</v>
      </c>
      <c r="J3904" s="636" t="s">
        <v>961</v>
      </c>
      <c r="K3904" t="s">
        <v>921</v>
      </c>
    </row>
    <row r="3905" spans="1:11">
      <c r="A3905">
        <v>70001</v>
      </c>
      <c r="B3905" s="46" t="str">
        <f t="shared" si="116"/>
        <v>BP.GRSG016-fluoorange</v>
      </c>
      <c r="C3905">
        <f t="shared" si="115"/>
        <v>0</v>
      </c>
      <c r="D3905">
        <v>70001</v>
      </c>
      <c r="E3905">
        <f>_xlfn.XLOOKUP(J3905,'pe holds '!Y:Y,'pe holds '!R:R)</f>
        <v>66.25</v>
      </c>
      <c r="H3905">
        <f>_xlfn.XLOOKUP(J3905,'pe holds '!Y:Y,'pe holds '!T:T)</f>
        <v>0</v>
      </c>
      <c r="J3905" s="636" t="s">
        <v>963</v>
      </c>
      <c r="K3905" t="s">
        <v>921</v>
      </c>
    </row>
    <row r="3906" spans="1:11">
      <c r="A3906">
        <v>70001</v>
      </c>
      <c r="B3906" s="46" t="str">
        <f t="shared" si="116"/>
        <v>BP.GRSB001-fluoorange</v>
      </c>
      <c r="C3906">
        <f t="shared" ref="C3906:C3969" si="117">SUM(G3906:H3906)</f>
        <v>0</v>
      </c>
      <c r="D3906">
        <v>70001</v>
      </c>
      <c r="E3906">
        <f>_xlfn.XLOOKUP(J3906,'pe holds '!Y:Y,'pe holds '!R:R)</f>
        <v>200.75</v>
      </c>
      <c r="H3906">
        <f>_xlfn.XLOOKUP(J3906,'pe holds '!Y:Y,'pe holds '!T:T)</f>
        <v>0</v>
      </c>
      <c r="J3906" s="636" t="s">
        <v>966</v>
      </c>
      <c r="K3906" t="s">
        <v>921</v>
      </c>
    </row>
    <row r="3907" spans="1:11">
      <c r="A3907">
        <v>70001</v>
      </c>
      <c r="B3907" s="46" t="str">
        <f t="shared" si="116"/>
        <v>BP.GRSB003-fluoorange</v>
      </c>
      <c r="C3907">
        <f t="shared" si="117"/>
        <v>0</v>
      </c>
      <c r="D3907">
        <v>70001</v>
      </c>
      <c r="E3907">
        <f>_xlfn.XLOOKUP(J3907,'pe holds '!Y:Y,'pe holds '!R:R)</f>
        <v>257.25</v>
      </c>
      <c r="H3907">
        <f>_xlfn.XLOOKUP(J3907,'pe holds '!Y:Y,'pe holds '!T:T)</f>
        <v>0</v>
      </c>
      <c r="J3907" s="636" t="s">
        <v>968</v>
      </c>
      <c r="K3907" t="s">
        <v>921</v>
      </c>
    </row>
    <row r="3908" spans="1:11">
      <c r="A3908">
        <v>70001</v>
      </c>
      <c r="B3908" s="46" t="str">
        <f t="shared" si="116"/>
        <v>BP.GRSB004-fluoorange</v>
      </c>
      <c r="C3908">
        <f t="shared" si="117"/>
        <v>0</v>
      </c>
      <c r="D3908">
        <v>70001</v>
      </c>
      <c r="E3908">
        <f>_xlfn.XLOOKUP(J3908,'pe holds '!Y:Y,'pe holds '!R:R)</f>
        <v>204.75</v>
      </c>
      <c r="H3908">
        <f>_xlfn.XLOOKUP(J3908,'pe holds '!Y:Y,'pe holds '!T:T)</f>
        <v>0</v>
      </c>
      <c r="J3908" s="636" t="s">
        <v>970</v>
      </c>
      <c r="K3908" t="s">
        <v>921</v>
      </c>
    </row>
    <row r="3909" spans="1:11">
      <c r="A3909">
        <v>70001</v>
      </c>
      <c r="B3909" s="46" t="str">
        <f t="shared" si="116"/>
        <v>BP.GRSB005-fluoorange</v>
      </c>
      <c r="C3909">
        <f t="shared" si="117"/>
        <v>0</v>
      </c>
      <c r="D3909">
        <v>70001</v>
      </c>
      <c r="E3909">
        <f>_xlfn.XLOOKUP(J3909,'pe holds '!Y:Y,'pe holds '!R:R)</f>
        <v>211.25</v>
      </c>
      <c r="H3909">
        <f>_xlfn.XLOOKUP(J3909,'pe holds '!Y:Y,'pe holds '!T:T)</f>
        <v>0</v>
      </c>
      <c r="J3909" s="636" t="s">
        <v>972</v>
      </c>
      <c r="K3909" t="s">
        <v>921</v>
      </c>
    </row>
    <row r="3910" spans="1:11">
      <c r="A3910">
        <v>70001</v>
      </c>
      <c r="B3910" s="46" t="str">
        <f t="shared" si="116"/>
        <v>BP.GRSB006-fluoorange</v>
      </c>
      <c r="C3910">
        <f t="shared" si="117"/>
        <v>0</v>
      </c>
      <c r="D3910">
        <v>70001</v>
      </c>
      <c r="E3910">
        <f>_xlfn.XLOOKUP(J3910,'pe holds '!Y:Y,'pe holds '!R:R)</f>
        <v>170.25</v>
      </c>
      <c r="H3910">
        <f>_xlfn.XLOOKUP(J3910,'pe holds '!Y:Y,'pe holds '!T:T)</f>
        <v>0</v>
      </c>
      <c r="J3910" s="636" t="s">
        <v>974</v>
      </c>
      <c r="K3910" t="s">
        <v>921</v>
      </c>
    </row>
    <row r="3911" spans="1:11">
      <c r="A3911">
        <v>70001</v>
      </c>
      <c r="B3911" s="46" t="str">
        <f t="shared" si="116"/>
        <v>BP.GRSB007-fluoorange</v>
      </c>
      <c r="C3911">
        <f t="shared" si="117"/>
        <v>0</v>
      </c>
      <c r="D3911">
        <v>70001</v>
      </c>
      <c r="E3911">
        <f>_xlfn.XLOOKUP(J3911,'pe holds '!Y:Y,'pe holds '!R:R)</f>
        <v>345.5</v>
      </c>
      <c r="H3911">
        <f>_xlfn.XLOOKUP(J3911,'pe holds '!Y:Y,'pe holds '!T:T)</f>
        <v>0</v>
      </c>
      <c r="J3911" s="636" t="s">
        <v>976</v>
      </c>
      <c r="K3911" t="s">
        <v>921</v>
      </c>
    </row>
    <row r="3912" spans="1:11">
      <c r="A3912">
        <v>70001</v>
      </c>
      <c r="B3912" s="46" t="str">
        <f t="shared" si="116"/>
        <v>BP.GRSB008-fluoorange</v>
      </c>
      <c r="C3912">
        <f t="shared" si="117"/>
        <v>0</v>
      </c>
      <c r="D3912">
        <v>70001</v>
      </c>
      <c r="E3912">
        <f>_xlfn.XLOOKUP(J3912,'pe holds '!Y:Y,'pe holds '!R:R)</f>
        <v>162.75</v>
      </c>
      <c r="H3912">
        <f>_xlfn.XLOOKUP(J3912,'pe holds '!Y:Y,'pe holds '!T:T)</f>
        <v>0</v>
      </c>
      <c r="J3912" s="636" t="s">
        <v>978</v>
      </c>
      <c r="K3912" t="s">
        <v>921</v>
      </c>
    </row>
    <row r="3913" spans="1:11">
      <c r="A3913">
        <v>70001</v>
      </c>
      <c r="B3913" s="46" t="str">
        <f t="shared" si="116"/>
        <v>BP.GRSB009-fluoorange</v>
      </c>
      <c r="C3913">
        <f t="shared" si="117"/>
        <v>0</v>
      </c>
      <c r="D3913">
        <v>70001</v>
      </c>
      <c r="E3913">
        <f>_xlfn.XLOOKUP(J3913,'pe holds '!Y:Y,'pe holds '!R:R)</f>
        <v>112.5</v>
      </c>
      <c r="H3913">
        <f>_xlfn.XLOOKUP(J3913,'pe holds '!Y:Y,'pe holds '!T:T)</f>
        <v>0</v>
      </c>
      <c r="J3913" s="636" t="s">
        <v>980</v>
      </c>
      <c r="K3913" t="s">
        <v>921</v>
      </c>
    </row>
    <row r="3914" spans="1:11">
      <c r="A3914">
        <v>70001</v>
      </c>
      <c r="B3914" s="46" t="str">
        <f t="shared" si="116"/>
        <v>BP.GRSB010-fluoorange</v>
      </c>
      <c r="C3914">
        <f t="shared" si="117"/>
        <v>0</v>
      </c>
      <c r="D3914">
        <v>70001</v>
      </c>
      <c r="E3914">
        <f>_xlfn.XLOOKUP(J3914,'pe holds '!Y:Y,'pe holds '!R:R)</f>
        <v>349.75</v>
      </c>
      <c r="H3914">
        <f>_xlfn.XLOOKUP(J3914,'pe holds '!Y:Y,'pe holds '!T:T)</f>
        <v>0</v>
      </c>
      <c r="J3914" s="636" t="s">
        <v>982</v>
      </c>
      <c r="K3914" t="s">
        <v>921</v>
      </c>
    </row>
    <row r="3915" spans="1:11">
      <c r="A3915">
        <v>70001</v>
      </c>
      <c r="B3915" s="46" t="str">
        <f t="shared" si="116"/>
        <v>BP.GRSB011-fluoorange</v>
      </c>
      <c r="C3915">
        <f t="shared" si="117"/>
        <v>0</v>
      </c>
      <c r="D3915">
        <v>70001</v>
      </c>
      <c r="E3915">
        <f>_xlfn.XLOOKUP(J3915,'pe holds '!Y:Y,'pe holds '!R:R)</f>
        <v>124</v>
      </c>
      <c r="H3915">
        <f>_xlfn.XLOOKUP(J3915,'pe holds '!Y:Y,'pe holds '!T:T)</f>
        <v>0</v>
      </c>
      <c r="J3915" s="636" t="s">
        <v>984</v>
      </c>
      <c r="K3915" t="s">
        <v>921</v>
      </c>
    </row>
    <row r="3916" spans="1:11">
      <c r="A3916">
        <v>70001</v>
      </c>
      <c r="B3916" s="46" t="str">
        <f t="shared" si="116"/>
        <v>BP.GRSB012-fluoorange</v>
      </c>
      <c r="C3916">
        <f t="shared" si="117"/>
        <v>0</v>
      </c>
      <c r="D3916">
        <v>70001</v>
      </c>
      <c r="E3916">
        <f>_xlfn.XLOOKUP(J3916,'pe holds '!Y:Y,'pe holds '!R:R)</f>
        <v>175.5</v>
      </c>
      <c r="H3916">
        <f>_xlfn.XLOOKUP(J3916,'pe holds '!Y:Y,'pe holds '!T:T)</f>
        <v>0</v>
      </c>
      <c r="J3916" s="636" t="s">
        <v>986</v>
      </c>
      <c r="K3916" t="s">
        <v>921</v>
      </c>
    </row>
    <row r="3917" spans="1:11">
      <c r="A3917">
        <v>70001</v>
      </c>
      <c r="B3917" s="46" t="str">
        <f t="shared" si="116"/>
        <v>BP.GRSB013-fluoorange</v>
      </c>
      <c r="C3917">
        <f t="shared" si="117"/>
        <v>0</v>
      </c>
      <c r="D3917">
        <v>70001</v>
      </c>
      <c r="E3917">
        <f>_xlfn.XLOOKUP(J3917,'pe holds '!Y:Y,'pe holds '!R:R)</f>
        <v>98.75</v>
      </c>
      <c r="H3917">
        <f>_xlfn.XLOOKUP(J3917,'pe holds '!Y:Y,'pe holds '!T:T)</f>
        <v>0</v>
      </c>
      <c r="J3917" s="636" t="s">
        <v>988</v>
      </c>
      <c r="K3917" t="s">
        <v>921</v>
      </c>
    </row>
    <row r="3918" spans="1:11">
      <c r="A3918">
        <v>70001</v>
      </c>
      <c r="B3918" s="46" t="str">
        <f t="shared" si="116"/>
        <v>BP.GRSB014-fluoorange</v>
      </c>
      <c r="C3918">
        <f t="shared" si="117"/>
        <v>0</v>
      </c>
      <c r="D3918">
        <v>70001</v>
      </c>
      <c r="E3918">
        <f>_xlfn.XLOOKUP(J3918,'pe holds '!Y:Y,'pe holds '!R:R)</f>
        <v>91.5</v>
      </c>
      <c r="H3918">
        <f>_xlfn.XLOOKUP(J3918,'pe holds '!Y:Y,'pe holds '!T:T)</f>
        <v>0</v>
      </c>
      <c r="J3918" s="636" t="s">
        <v>990</v>
      </c>
      <c r="K3918" t="s">
        <v>921</v>
      </c>
    </row>
    <row r="3919" spans="1:11">
      <c r="A3919">
        <v>70001</v>
      </c>
      <c r="B3919" s="46" t="str">
        <f t="shared" si="116"/>
        <v>BP.GRSB015-fluoorange</v>
      </c>
      <c r="C3919">
        <f t="shared" si="117"/>
        <v>0</v>
      </c>
      <c r="D3919">
        <v>70001</v>
      </c>
      <c r="E3919">
        <f>_xlfn.XLOOKUP(J3919,'pe holds '!Y:Y,'pe holds '!R:R)</f>
        <v>149.25</v>
      </c>
      <c r="H3919">
        <f>_xlfn.XLOOKUP(J3919,'pe holds '!Y:Y,'pe holds '!T:T)</f>
        <v>0</v>
      </c>
      <c r="J3919" s="636" t="s">
        <v>991</v>
      </c>
      <c r="K3919" t="s">
        <v>921</v>
      </c>
    </row>
    <row r="3920" spans="1:11">
      <c r="A3920">
        <v>70001</v>
      </c>
      <c r="B3920" s="46" t="str">
        <f t="shared" si="116"/>
        <v>BP.GRSB016-fluoorange</v>
      </c>
      <c r="C3920">
        <f t="shared" si="117"/>
        <v>0</v>
      </c>
      <c r="D3920">
        <v>70001</v>
      </c>
      <c r="E3920">
        <f>_xlfn.XLOOKUP(J3920,'pe holds '!Y:Y,'pe holds '!R:R)</f>
        <v>113.5</v>
      </c>
      <c r="H3920">
        <f>_xlfn.XLOOKUP(J3920,'pe holds '!Y:Y,'pe holds '!T:T)</f>
        <v>0</v>
      </c>
      <c r="J3920" s="636" t="s">
        <v>993</v>
      </c>
      <c r="K3920" t="s">
        <v>921</v>
      </c>
    </row>
    <row r="3921" spans="1:11">
      <c r="A3921">
        <v>70001</v>
      </c>
      <c r="B3921" s="46" t="str">
        <f t="shared" si="116"/>
        <v>BP.GRSB017-fluoorange</v>
      </c>
      <c r="C3921">
        <f t="shared" si="117"/>
        <v>0</v>
      </c>
      <c r="D3921">
        <v>70001</v>
      </c>
      <c r="E3921">
        <f>_xlfn.XLOOKUP(J3921,'pe holds '!Y:Y,'pe holds '!R:R)</f>
        <v>111.5</v>
      </c>
      <c r="H3921">
        <f>_xlfn.XLOOKUP(J3921,'pe holds '!Y:Y,'pe holds '!T:T)</f>
        <v>0</v>
      </c>
      <c r="J3921" s="636" t="s">
        <v>995</v>
      </c>
      <c r="K3921" t="s">
        <v>921</v>
      </c>
    </row>
    <row r="3922" spans="1:11">
      <c r="A3922">
        <v>70001</v>
      </c>
      <c r="B3922" s="46" t="str">
        <f t="shared" si="116"/>
        <v>BP.GRSB018-fluoorange</v>
      </c>
      <c r="C3922">
        <f t="shared" si="117"/>
        <v>0</v>
      </c>
      <c r="D3922">
        <v>70001</v>
      </c>
      <c r="E3922">
        <f>_xlfn.XLOOKUP(J3922,'pe holds '!Y:Y,'pe holds '!R:R)</f>
        <v>129.25</v>
      </c>
      <c r="H3922">
        <f>_xlfn.XLOOKUP(J3922,'pe holds '!Y:Y,'pe holds '!T:T)</f>
        <v>0</v>
      </c>
      <c r="J3922" s="636" t="s">
        <v>997</v>
      </c>
      <c r="K3922" t="s">
        <v>921</v>
      </c>
    </row>
    <row r="3923" spans="1:11">
      <c r="A3923">
        <v>70001</v>
      </c>
      <c r="B3923" s="46" t="str">
        <f t="shared" si="116"/>
        <v>BP.GRDC004-fluopink</v>
      </c>
      <c r="C3923">
        <f t="shared" si="117"/>
        <v>0</v>
      </c>
      <c r="D3923">
        <v>70001</v>
      </c>
      <c r="E3923">
        <f>_xlfn.XLOOKUP(J3923,'pe holds '!Y:Y,'pe holds '!R:R)</f>
        <v>74.75</v>
      </c>
      <c r="H3923">
        <f>_xlfn.XLOOKUP(J3923,'pe holds '!Y:Y,'pe holds '!V:V)</f>
        <v>0</v>
      </c>
      <c r="J3923" s="636" t="s">
        <v>926</v>
      </c>
      <c r="K3923" t="s">
        <v>922</v>
      </c>
    </row>
    <row r="3924" spans="1:11">
      <c r="A3924">
        <v>70001</v>
      </c>
      <c r="B3924" s="46" t="str">
        <f t="shared" si="116"/>
        <v>BP.GRDC001-fluopink</v>
      </c>
      <c r="C3924">
        <f t="shared" si="117"/>
        <v>0</v>
      </c>
      <c r="D3924">
        <v>70001</v>
      </c>
      <c r="E3924">
        <f>_xlfn.XLOOKUP(J3924,'pe holds '!Y:Y,'pe holds '!R:R)</f>
        <v>19</v>
      </c>
      <c r="H3924">
        <f>_xlfn.XLOOKUP(J3924,'pe holds '!Y:Y,'pe holds '!U:U)</f>
        <v>0</v>
      </c>
      <c r="J3924" s="636" t="s">
        <v>928</v>
      </c>
      <c r="K3924" t="s">
        <v>922</v>
      </c>
    </row>
    <row r="3925" spans="1:11">
      <c r="A3925">
        <v>70001</v>
      </c>
      <c r="B3925" s="46" t="str">
        <f t="shared" si="116"/>
        <v>BP.GRDC002-fluopink</v>
      </c>
      <c r="C3925">
        <f t="shared" si="117"/>
        <v>0</v>
      </c>
      <c r="D3925">
        <v>70001</v>
      </c>
      <c r="E3925">
        <f>_xlfn.XLOOKUP(J3925,'pe holds '!Y:Y,'pe holds '!R:R)</f>
        <v>27.5</v>
      </c>
      <c r="H3925">
        <f>_xlfn.XLOOKUP(J3925,'pe holds '!Y:Y,'pe holds '!U:U)</f>
        <v>0</v>
      </c>
      <c r="J3925" s="636" t="s">
        <v>930</v>
      </c>
      <c r="K3925" t="s">
        <v>922</v>
      </c>
    </row>
    <row r="3926" spans="1:11">
      <c r="A3926">
        <v>70001</v>
      </c>
      <c r="B3926" s="46" t="str">
        <f t="shared" si="116"/>
        <v>BP.GRDC003-fluopink</v>
      </c>
      <c r="C3926">
        <f t="shared" si="117"/>
        <v>0</v>
      </c>
      <c r="D3926">
        <v>70001</v>
      </c>
      <c r="E3926">
        <f>_xlfn.XLOOKUP(J3926,'pe holds '!Y:Y,'pe holds '!R:R)</f>
        <v>33.75</v>
      </c>
      <c r="H3926">
        <f>_xlfn.XLOOKUP(J3926,'pe holds '!Y:Y,'pe holds '!U:U)</f>
        <v>0</v>
      </c>
      <c r="J3926" s="636" t="s">
        <v>932</v>
      </c>
      <c r="K3926" t="s">
        <v>922</v>
      </c>
    </row>
    <row r="3927" spans="1:11">
      <c r="A3927">
        <v>70001</v>
      </c>
      <c r="B3927" s="46" t="str">
        <f t="shared" si="116"/>
        <v>BP.GRSG001-fluopink</v>
      </c>
      <c r="C3927">
        <f t="shared" si="117"/>
        <v>0</v>
      </c>
      <c r="D3927">
        <v>70001</v>
      </c>
      <c r="E3927">
        <f>_xlfn.XLOOKUP(J3927,'pe holds '!Y:Y,'pe holds '!R:R)</f>
        <v>183.75</v>
      </c>
      <c r="H3927">
        <f>_xlfn.XLOOKUP(J3927,'pe holds '!Y:Y,'pe holds '!U:U)</f>
        <v>0</v>
      </c>
      <c r="J3927" s="636" t="s">
        <v>935</v>
      </c>
      <c r="K3927" t="s">
        <v>922</v>
      </c>
    </row>
    <row r="3928" spans="1:11">
      <c r="A3928">
        <v>70001</v>
      </c>
      <c r="B3928" s="46" t="str">
        <f t="shared" si="116"/>
        <v>BP.GRSG002-fluopink</v>
      </c>
      <c r="C3928">
        <f t="shared" si="117"/>
        <v>0</v>
      </c>
      <c r="D3928">
        <v>70001</v>
      </c>
      <c r="E3928">
        <f>_xlfn.XLOOKUP(J3928,'pe holds '!Y:Y,'pe holds '!R:R)</f>
        <v>209</v>
      </c>
      <c r="H3928">
        <f>_xlfn.XLOOKUP(J3928,'pe holds '!Y:Y,'pe holds '!U:U)</f>
        <v>0</v>
      </c>
      <c r="J3928" s="636" t="s">
        <v>937</v>
      </c>
      <c r="K3928" t="s">
        <v>922</v>
      </c>
    </row>
    <row r="3929" spans="1:11">
      <c r="A3929">
        <v>70001</v>
      </c>
      <c r="B3929" s="46" t="str">
        <f t="shared" si="116"/>
        <v>BP.GRSG003-fluopink</v>
      </c>
      <c r="C3929">
        <f t="shared" si="117"/>
        <v>0</v>
      </c>
      <c r="D3929">
        <v>70001</v>
      </c>
      <c r="E3929">
        <f>_xlfn.XLOOKUP(J3929,'pe holds '!Y:Y,'pe holds '!R:R)</f>
        <v>168</v>
      </c>
      <c r="H3929">
        <f>_xlfn.XLOOKUP(J3929,'pe holds '!Y:Y,'pe holds '!U:U)</f>
        <v>0</v>
      </c>
      <c r="J3929" s="636" t="s">
        <v>939</v>
      </c>
      <c r="K3929" t="s">
        <v>922</v>
      </c>
    </row>
    <row r="3930" spans="1:11">
      <c r="A3930">
        <v>70001</v>
      </c>
      <c r="B3930" s="46" t="str">
        <f t="shared" si="116"/>
        <v>BP.GRSG004-fluopink</v>
      </c>
      <c r="C3930">
        <f t="shared" si="117"/>
        <v>0</v>
      </c>
      <c r="D3930">
        <v>70001</v>
      </c>
      <c r="E3930">
        <f>_xlfn.XLOOKUP(J3930,'pe holds '!Y:Y,'pe holds '!R:R)</f>
        <v>246.75</v>
      </c>
      <c r="H3930">
        <f>_xlfn.XLOOKUP(J3930,'pe holds '!Y:Y,'pe holds '!U:U)</f>
        <v>0</v>
      </c>
      <c r="J3930" s="636" t="s">
        <v>941</v>
      </c>
      <c r="K3930" t="s">
        <v>922</v>
      </c>
    </row>
    <row r="3931" spans="1:11">
      <c r="A3931">
        <v>70001</v>
      </c>
      <c r="B3931" s="46" t="str">
        <f t="shared" si="116"/>
        <v>BP.GRSG005-fluopink</v>
      </c>
      <c r="C3931">
        <f t="shared" si="117"/>
        <v>0</v>
      </c>
      <c r="D3931">
        <v>70001</v>
      </c>
      <c r="E3931">
        <f>_xlfn.XLOOKUP(J3931,'pe holds '!Y:Y,'pe holds '!R:R)</f>
        <v>182.75</v>
      </c>
      <c r="H3931">
        <f>_xlfn.XLOOKUP(J3931,'pe holds '!Y:Y,'pe holds '!U:U)</f>
        <v>0</v>
      </c>
      <c r="J3931" s="636" t="s">
        <v>943</v>
      </c>
      <c r="K3931" t="s">
        <v>922</v>
      </c>
    </row>
    <row r="3932" spans="1:11">
      <c r="A3932">
        <v>70001</v>
      </c>
      <c r="B3932" s="46" t="str">
        <f t="shared" si="116"/>
        <v>BP.GRSG006-fluopink</v>
      </c>
      <c r="C3932">
        <f t="shared" si="117"/>
        <v>0</v>
      </c>
      <c r="D3932">
        <v>70001</v>
      </c>
      <c r="E3932">
        <f>_xlfn.XLOOKUP(J3932,'pe holds '!Y:Y,'pe holds '!R:R)</f>
        <v>257.25</v>
      </c>
      <c r="H3932">
        <f>_xlfn.XLOOKUP(J3932,'pe holds '!Y:Y,'pe holds '!U:U)</f>
        <v>0</v>
      </c>
      <c r="J3932" s="636" t="s">
        <v>945</v>
      </c>
      <c r="K3932" t="s">
        <v>922</v>
      </c>
    </row>
    <row r="3933" spans="1:11">
      <c r="A3933">
        <v>70001</v>
      </c>
      <c r="B3933" s="46" t="str">
        <f t="shared" si="116"/>
        <v>BP.GRSG007-fluopink</v>
      </c>
      <c r="C3933">
        <f t="shared" si="117"/>
        <v>0</v>
      </c>
      <c r="D3933">
        <v>70001</v>
      </c>
      <c r="E3933">
        <f>_xlfn.XLOOKUP(J3933,'pe holds '!Y:Y,'pe holds '!R:R)</f>
        <v>253.25</v>
      </c>
      <c r="H3933">
        <f>_xlfn.XLOOKUP(J3933,'pe holds '!Y:Y,'pe holds '!U:U)</f>
        <v>0</v>
      </c>
      <c r="J3933" s="636" t="s">
        <v>947</v>
      </c>
      <c r="K3933" t="s">
        <v>922</v>
      </c>
    </row>
    <row r="3934" spans="1:11">
      <c r="A3934">
        <v>70001</v>
      </c>
      <c r="B3934" s="46" t="str">
        <f t="shared" si="116"/>
        <v>BP.GRSG008-fluopink</v>
      </c>
      <c r="C3934">
        <f t="shared" si="117"/>
        <v>0</v>
      </c>
      <c r="D3934">
        <v>70001</v>
      </c>
      <c r="E3934">
        <f>_xlfn.XLOOKUP(J3934,'pe holds '!Y:Y,'pe holds '!R:R)</f>
        <v>165</v>
      </c>
      <c r="H3934">
        <f>_xlfn.XLOOKUP(J3934,'pe holds '!Y:Y,'pe holds '!U:U)</f>
        <v>0</v>
      </c>
      <c r="J3934" s="636" t="s">
        <v>949</v>
      </c>
      <c r="K3934" t="s">
        <v>922</v>
      </c>
    </row>
    <row r="3935" spans="1:11">
      <c r="A3935">
        <v>70001</v>
      </c>
      <c r="B3935" s="46" t="str">
        <f t="shared" si="116"/>
        <v>BP.GRSG009-fluopink</v>
      </c>
      <c r="C3935">
        <f t="shared" si="117"/>
        <v>0</v>
      </c>
      <c r="D3935">
        <v>70001</v>
      </c>
      <c r="E3935">
        <f>_xlfn.XLOOKUP(J3935,'pe holds '!Y:Y,'pe holds '!R:R)</f>
        <v>97.75</v>
      </c>
      <c r="H3935">
        <f>_xlfn.XLOOKUP(J3935,'pe holds '!Y:Y,'pe holds '!U:U)</f>
        <v>0</v>
      </c>
      <c r="J3935" s="636" t="s">
        <v>951</v>
      </c>
      <c r="K3935" t="s">
        <v>922</v>
      </c>
    </row>
    <row r="3936" spans="1:11">
      <c r="A3936">
        <v>70001</v>
      </c>
      <c r="B3936" s="46" t="str">
        <f t="shared" si="116"/>
        <v>BP.GRSG010-fluopink</v>
      </c>
      <c r="C3936">
        <f t="shared" si="117"/>
        <v>0</v>
      </c>
      <c r="D3936">
        <v>70001</v>
      </c>
      <c r="E3936">
        <f>_xlfn.XLOOKUP(J3936,'pe holds '!Y:Y,'pe holds '!R:R)</f>
        <v>69.5</v>
      </c>
      <c r="H3936">
        <f>_xlfn.XLOOKUP(J3936,'pe holds '!Y:Y,'pe holds '!U:U)</f>
        <v>0</v>
      </c>
      <c r="J3936" s="636" t="s">
        <v>953</v>
      </c>
      <c r="K3936" t="s">
        <v>922</v>
      </c>
    </row>
    <row r="3937" spans="1:11">
      <c r="A3937">
        <v>70001</v>
      </c>
      <c r="B3937" s="46" t="str">
        <f t="shared" si="116"/>
        <v>BP.GRSG011-fluopink</v>
      </c>
      <c r="C3937">
        <f t="shared" si="117"/>
        <v>0</v>
      </c>
      <c r="D3937">
        <v>70001</v>
      </c>
      <c r="E3937">
        <f>_xlfn.XLOOKUP(J3937,'pe holds '!Y:Y,'pe holds '!R:R)</f>
        <v>66.25</v>
      </c>
      <c r="H3937">
        <f>_xlfn.XLOOKUP(J3937,'pe holds '!Y:Y,'pe holds '!U:U)</f>
        <v>0</v>
      </c>
      <c r="J3937" s="636" t="s">
        <v>954</v>
      </c>
      <c r="K3937" t="s">
        <v>922</v>
      </c>
    </row>
    <row r="3938" spans="1:11">
      <c r="A3938">
        <v>70001</v>
      </c>
      <c r="B3938" s="46" t="str">
        <f t="shared" si="116"/>
        <v>BP.GRSG012-fluopink</v>
      </c>
      <c r="C3938">
        <f t="shared" si="117"/>
        <v>0</v>
      </c>
      <c r="D3938">
        <v>70001</v>
      </c>
      <c r="E3938">
        <f>_xlfn.XLOOKUP(J3938,'pe holds '!Y:Y,'pe holds '!R:R)</f>
        <v>57.75</v>
      </c>
      <c r="H3938">
        <f>_xlfn.XLOOKUP(J3938,'pe holds '!Y:Y,'pe holds '!U:U)</f>
        <v>0</v>
      </c>
      <c r="J3938" s="636" t="s">
        <v>956</v>
      </c>
      <c r="K3938" t="s">
        <v>922</v>
      </c>
    </row>
    <row r="3939" spans="1:11">
      <c r="A3939">
        <v>70001</v>
      </c>
      <c r="B3939" s="46" t="str">
        <f t="shared" si="116"/>
        <v>BP.GRSG013-fluopink</v>
      </c>
      <c r="C3939">
        <f t="shared" si="117"/>
        <v>0</v>
      </c>
      <c r="D3939">
        <v>70001</v>
      </c>
      <c r="E3939">
        <f>_xlfn.XLOOKUP(J3939,'pe holds '!Y:Y,'pe holds '!R:R)</f>
        <v>98.75</v>
      </c>
      <c r="H3939">
        <f>_xlfn.XLOOKUP(J3939,'pe holds '!Y:Y,'pe holds '!U:U)</f>
        <v>0</v>
      </c>
      <c r="J3939" s="636" t="s">
        <v>958</v>
      </c>
      <c r="K3939" t="s">
        <v>922</v>
      </c>
    </row>
    <row r="3940" spans="1:11">
      <c r="A3940">
        <v>70001</v>
      </c>
      <c r="B3940" s="46" t="str">
        <f t="shared" si="116"/>
        <v>BP.GRSG014-fluopink</v>
      </c>
      <c r="C3940">
        <f t="shared" si="117"/>
        <v>0</v>
      </c>
      <c r="D3940">
        <v>70001</v>
      </c>
      <c r="E3940">
        <f>_xlfn.XLOOKUP(J3940,'pe holds '!Y:Y,'pe holds '!R:R)</f>
        <v>55.75</v>
      </c>
      <c r="H3940">
        <f>_xlfn.XLOOKUP(J3940,'pe holds '!Y:Y,'pe holds '!U:U)</f>
        <v>0</v>
      </c>
      <c r="J3940" s="636" t="s">
        <v>960</v>
      </c>
      <c r="K3940" t="s">
        <v>922</v>
      </c>
    </row>
    <row r="3941" spans="1:11">
      <c r="A3941">
        <v>70001</v>
      </c>
      <c r="B3941" s="46" t="str">
        <f t="shared" ref="B3941:B4004" si="118">J3941&amp;"-"&amp;K3941</f>
        <v>BP.GRSG015-fluopink</v>
      </c>
      <c r="C3941">
        <f t="shared" si="117"/>
        <v>0</v>
      </c>
      <c r="D3941">
        <v>70001</v>
      </c>
      <c r="E3941">
        <f>_xlfn.XLOOKUP(J3941,'pe holds '!Y:Y,'pe holds '!R:R)</f>
        <v>43.25</v>
      </c>
      <c r="H3941">
        <f>_xlfn.XLOOKUP(J3941,'pe holds '!Y:Y,'pe holds '!U:U)</f>
        <v>0</v>
      </c>
      <c r="J3941" s="636" t="s">
        <v>961</v>
      </c>
      <c r="K3941" t="s">
        <v>922</v>
      </c>
    </row>
    <row r="3942" spans="1:11">
      <c r="A3942">
        <v>70001</v>
      </c>
      <c r="B3942" s="46" t="str">
        <f t="shared" si="118"/>
        <v>BP.GRSG016-fluopink</v>
      </c>
      <c r="C3942">
        <f t="shared" si="117"/>
        <v>0</v>
      </c>
      <c r="D3942">
        <v>70001</v>
      </c>
      <c r="E3942">
        <f>_xlfn.XLOOKUP(J3942,'pe holds '!Y:Y,'pe holds '!R:R)</f>
        <v>66.25</v>
      </c>
      <c r="H3942">
        <f>_xlfn.XLOOKUP(J3942,'pe holds '!Y:Y,'pe holds '!U:U)</f>
        <v>0</v>
      </c>
      <c r="J3942" s="636" t="s">
        <v>963</v>
      </c>
      <c r="K3942" t="s">
        <v>922</v>
      </c>
    </row>
    <row r="3943" spans="1:11">
      <c r="A3943">
        <v>70001</v>
      </c>
      <c r="B3943" s="46" t="str">
        <f t="shared" si="118"/>
        <v>BP.GRSB001-fluopink</v>
      </c>
      <c r="C3943">
        <f t="shared" si="117"/>
        <v>0</v>
      </c>
      <c r="D3943">
        <v>70001</v>
      </c>
      <c r="E3943">
        <f>_xlfn.XLOOKUP(J3943,'pe holds '!Y:Y,'pe holds '!R:R)</f>
        <v>200.75</v>
      </c>
      <c r="H3943">
        <f>_xlfn.XLOOKUP(J3943,'pe holds '!Y:Y,'pe holds '!U:U)</f>
        <v>0</v>
      </c>
      <c r="J3943" s="636" t="s">
        <v>966</v>
      </c>
      <c r="K3943" t="s">
        <v>922</v>
      </c>
    </row>
    <row r="3944" spans="1:11">
      <c r="A3944">
        <v>70001</v>
      </c>
      <c r="B3944" s="46" t="str">
        <f t="shared" si="118"/>
        <v>BP.GRSB003-fluopink</v>
      </c>
      <c r="C3944">
        <f t="shared" si="117"/>
        <v>0</v>
      </c>
      <c r="D3944">
        <v>70001</v>
      </c>
      <c r="E3944">
        <f>_xlfn.XLOOKUP(J3944,'pe holds '!Y:Y,'pe holds '!R:R)</f>
        <v>257.25</v>
      </c>
      <c r="H3944">
        <f>_xlfn.XLOOKUP(J3944,'pe holds '!Y:Y,'pe holds '!U:U)</f>
        <v>0</v>
      </c>
      <c r="J3944" s="636" t="s">
        <v>968</v>
      </c>
      <c r="K3944" t="s">
        <v>922</v>
      </c>
    </row>
    <row r="3945" spans="1:11">
      <c r="A3945">
        <v>70001</v>
      </c>
      <c r="B3945" s="46" t="str">
        <f t="shared" si="118"/>
        <v>BP.GRSB004-fluopink</v>
      </c>
      <c r="C3945">
        <f t="shared" si="117"/>
        <v>0</v>
      </c>
      <c r="D3945">
        <v>70001</v>
      </c>
      <c r="E3945">
        <f>_xlfn.XLOOKUP(J3945,'pe holds '!Y:Y,'pe holds '!R:R)</f>
        <v>204.75</v>
      </c>
      <c r="H3945">
        <f>_xlfn.XLOOKUP(J3945,'pe holds '!Y:Y,'pe holds '!U:U)</f>
        <v>0</v>
      </c>
      <c r="J3945" s="636" t="s">
        <v>970</v>
      </c>
      <c r="K3945" t="s">
        <v>922</v>
      </c>
    </row>
    <row r="3946" spans="1:11">
      <c r="A3946">
        <v>70001</v>
      </c>
      <c r="B3946" s="46" t="str">
        <f t="shared" si="118"/>
        <v>BP.GRSB005-fluopink</v>
      </c>
      <c r="C3946">
        <f t="shared" si="117"/>
        <v>0</v>
      </c>
      <c r="D3946">
        <v>70001</v>
      </c>
      <c r="E3946">
        <f>_xlfn.XLOOKUP(J3946,'pe holds '!Y:Y,'pe holds '!R:R)</f>
        <v>211.25</v>
      </c>
      <c r="H3946">
        <f>_xlfn.XLOOKUP(J3946,'pe holds '!Y:Y,'pe holds '!U:U)</f>
        <v>0</v>
      </c>
      <c r="J3946" s="636" t="s">
        <v>972</v>
      </c>
      <c r="K3946" t="s">
        <v>922</v>
      </c>
    </row>
    <row r="3947" spans="1:11">
      <c r="A3947">
        <v>70001</v>
      </c>
      <c r="B3947" s="46" t="str">
        <f t="shared" si="118"/>
        <v>BP.GRSB006-fluopink</v>
      </c>
      <c r="C3947">
        <f t="shared" si="117"/>
        <v>0</v>
      </c>
      <c r="D3947">
        <v>70001</v>
      </c>
      <c r="E3947">
        <f>_xlfn.XLOOKUP(J3947,'pe holds '!Y:Y,'pe holds '!R:R)</f>
        <v>170.25</v>
      </c>
      <c r="H3947">
        <f>_xlfn.XLOOKUP(J3947,'pe holds '!Y:Y,'pe holds '!U:U)</f>
        <v>0</v>
      </c>
      <c r="J3947" s="636" t="s">
        <v>974</v>
      </c>
      <c r="K3947" t="s">
        <v>922</v>
      </c>
    </row>
    <row r="3948" spans="1:11">
      <c r="A3948">
        <v>70001</v>
      </c>
      <c r="B3948" s="46" t="str">
        <f t="shared" si="118"/>
        <v>BP.GRSB007-fluopink</v>
      </c>
      <c r="C3948">
        <f t="shared" si="117"/>
        <v>0</v>
      </c>
      <c r="D3948">
        <v>70001</v>
      </c>
      <c r="E3948">
        <f>_xlfn.XLOOKUP(J3948,'pe holds '!Y:Y,'pe holds '!R:R)</f>
        <v>345.5</v>
      </c>
      <c r="H3948">
        <f>_xlfn.XLOOKUP(J3948,'pe holds '!Y:Y,'pe holds '!U:U)</f>
        <v>0</v>
      </c>
      <c r="J3948" s="636" t="s">
        <v>976</v>
      </c>
      <c r="K3948" t="s">
        <v>922</v>
      </c>
    </row>
    <row r="3949" spans="1:11">
      <c r="A3949">
        <v>70001</v>
      </c>
      <c r="B3949" s="46" t="str">
        <f t="shared" si="118"/>
        <v>BP.GRSB008-fluopink</v>
      </c>
      <c r="C3949">
        <f t="shared" si="117"/>
        <v>0</v>
      </c>
      <c r="D3949">
        <v>70001</v>
      </c>
      <c r="E3949">
        <f>_xlfn.XLOOKUP(J3949,'pe holds '!Y:Y,'pe holds '!R:R)</f>
        <v>162.75</v>
      </c>
      <c r="H3949">
        <f>_xlfn.XLOOKUP(J3949,'pe holds '!Y:Y,'pe holds '!U:U)</f>
        <v>0</v>
      </c>
      <c r="J3949" s="636" t="s">
        <v>978</v>
      </c>
      <c r="K3949" t="s">
        <v>922</v>
      </c>
    </row>
    <row r="3950" spans="1:11">
      <c r="A3950">
        <v>70001</v>
      </c>
      <c r="B3950" s="46" t="str">
        <f t="shared" si="118"/>
        <v>BP.GRSB009-fluopink</v>
      </c>
      <c r="C3950">
        <f t="shared" si="117"/>
        <v>0</v>
      </c>
      <c r="D3950">
        <v>70001</v>
      </c>
      <c r="E3950">
        <f>_xlfn.XLOOKUP(J3950,'pe holds '!Y:Y,'pe holds '!R:R)</f>
        <v>112.5</v>
      </c>
      <c r="H3950">
        <f>_xlfn.XLOOKUP(J3950,'pe holds '!Y:Y,'pe holds '!U:U)</f>
        <v>0</v>
      </c>
      <c r="J3950" s="636" t="s">
        <v>980</v>
      </c>
      <c r="K3950" t="s">
        <v>922</v>
      </c>
    </row>
    <row r="3951" spans="1:11">
      <c r="A3951">
        <v>70001</v>
      </c>
      <c r="B3951" s="46" t="str">
        <f t="shared" si="118"/>
        <v>BP.GRSB010-fluopink</v>
      </c>
      <c r="C3951">
        <f t="shared" si="117"/>
        <v>0</v>
      </c>
      <c r="D3951">
        <v>70001</v>
      </c>
      <c r="E3951">
        <f>_xlfn.XLOOKUP(J3951,'pe holds '!Y:Y,'pe holds '!R:R)</f>
        <v>349.75</v>
      </c>
      <c r="H3951">
        <f>_xlfn.XLOOKUP(J3951,'pe holds '!Y:Y,'pe holds '!U:U)</f>
        <v>0</v>
      </c>
      <c r="J3951" s="636" t="s">
        <v>982</v>
      </c>
      <c r="K3951" t="s">
        <v>922</v>
      </c>
    </row>
    <row r="3952" spans="1:11">
      <c r="A3952">
        <v>70001</v>
      </c>
      <c r="B3952" s="46" t="str">
        <f t="shared" si="118"/>
        <v>BP.GRSB011-fluopink</v>
      </c>
      <c r="C3952">
        <f t="shared" si="117"/>
        <v>0</v>
      </c>
      <c r="D3952">
        <v>70001</v>
      </c>
      <c r="E3952">
        <f>_xlfn.XLOOKUP(J3952,'pe holds '!Y:Y,'pe holds '!R:R)</f>
        <v>124</v>
      </c>
      <c r="H3952">
        <f>_xlfn.XLOOKUP(J3952,'pe holds '!Y:Y,'pe holds '!U:U)</f>
        <v>0</v>
      </c>
      <c r="J3952" s="636" t="s">
        <v>984</v>
      </c>
      <c r="K3952" t="s">
        <v>922</v>
      </c>
    </row>
    <row r="3953" spans="1:11">
      <c r="A3953">
        <v>70001</v>
      </c>
      <c r="B3953" s="46" t="str">
        <f t="shared" si="118"/>
        <v>BP.GRSB012-fluopink</v>
      </c>
      <c r="C3953">
        <f t="shared" si="117"/>
        <v>0</v>
      </c>
      <c r="D3953">
        <v>70001</v>
      </c>
      <c r="E3953">
        <f>_xlfn.XLOOKUP(J3953,'pe holds '!Y:Y,'pe holds '!R:R)</f>
        <v>175.5</v>
      </c>
      <c r="H3953">
        <f>_xlfn.XLOOKUP(J3953,'pe holds '!Y:Y,'pe holds '!U:U)</f>
        <v>0</v>
      </c>
      <c r="J3953" s="636" t="s">
        <v>986</v>
      </c>
      <c r="K3953" t="s">
        <v>922</v>
      </c>
    </row>
    <row r="3954" spans="1:11">
      <c r="A3954">
        <v>70001</v>
      </c>
      <c r="B3954" s="46" t="str">
        <f t="shared" si="118"/>
        <v>BP.GRSB013-fluopink</v>
      </c>
      <c r="C3954">
        <f t="shared" si="117"/>
        <v>0</v>
      </c>
      <c r="D3954">
        <v>70001</v>
      </c>
      <c r="E3954">
        <f>_xlfn.XLOOKUP(J3954,'pe holds '!Y:Y,'pe holds '!R:R)</f>
        <v>98.75</v>
      </c>
      <c r="H3954">
        <f>_xlfn.XLOOKUP(J3954,'pe holds '!Y:Y,'pe holds '!U:U)</f>
        <v>0</v>
      </c>
      <c r="J3954" s="636" t="s">
        <v>988</v>
      </c>
      <c r="K3954" t="s">
        <v>922</v>
      </c>
    </row>
    <row r="3955" spans="1:11">
      <c r="A3955">
        <v>70001</v>
      </c>
      <c r="B3955" s="46" t="str">
        <f t="shared" si="118"/>
        <v>BP.GRSB014-fluopink</v>
      </c>
      <c r="C3955">
        <f t="shared" si="117"/>
        <v>0</v>
      </c>
      <c r="D3955">
        <v>70001</v>
      </c>
      <c r="E3955">
        <f>_xlfn.XLOOKUP(J3955,'pe holds '!Y:Y,'pe holds '!R:R)</f>
        <v>91.5</v>
      </c>
      <c r="H3955">
        <f>_xlfn.XLOOKUP(J3955,'pe holds '!Y:Y,'pe holds '!U:U)</f>
        <v>0</v>
      </c>
      <c r="J3955" s="636" t="s">
        <v>990</v>
      </c>
      <c r="K3955" t="s">
        <v>922</v>
      </c>
    </row>
    <row r="3956" spans="1:11">
      <c r="A3956">
        <v>70001</v>
      </c>
      <c r="B3956" s="46" t="str">
        <f t="shared" si="118"/>
        <v>BP.GRSB015-fluopink</v>
      </c>
      <c r="C3956">
        <f t="shared" si="117"/>
        <v>0</v>
      </c>
      <c r="D3956">
        <v>70001</v>
      </c>
      <c r="E3956">
        <f>_xlfn.XLOOKUP(J3956,'pe holds '!Y:Y,'pe holds '!R:R)</f>
        <v>149.25</v>
      </c>
      <c r="H3956">
        <f>_xlfn.XLOOKUP(J3956,'pe holds '!Y:Y,'pe holds '!U:U)</f>
        <v>0</v>
      </c>
      <c r="J3956" s="636" t="s">
        <v>991</v>
      </c>
      <c r="K3956" t="s">
        <v>922</v>
      </c>
    </row>
    <row r="3957" spans="1:11">
      <c r="A3957">
        <v>70001</v>
      </c>
      <c r="B3957" s="46" t="str">
        <f t="shared" si="118"/>
        <v>BP.GRSB016-fluopink</v>
      </c>
      <c r="C3957">
        <f t="shared" si="117"/>
        <v>0</v>
      </c>
      <c r="D3957">
        <v>70001</v>
      </c>
      <c r="E3957">
        <f>_xlfn.XLOOKUP(J3957,'pe holds '!Y:Y,'pe holds '!R:R)</f>
        <v>113.5</v>
      </c>
      <c r="H3957">
        <f>_xlfn.XLOOKUP(J3957,'pe holds '!Y:Y,'pe holds '!U:U)</f>
        <v>0</v>
      </c>
      <c r="J3957" s="636" t="s">
        <v>993</v>
      </c>
      <c r="K3957" t="s">
        <v>922</v>
      </c>
    </row>
    <row r="3958" spans="1:11">
      <c r="A3958">
        <v>70001</v>
      </c>
      <c r="B3958" s="46" t="str">
        <f t="shared" si="118"/>
        <v>BP.GRSB017-fluopink</v>
      </c>
      <c r="C3958">
        <f t="shared" si="117"/>
        <v>0</v>
      </c>
      <c r="D3958">
        <v>70001</v>
      </c>
      <c r="E3958">
        <f>_xlfn.XLOOKUP(J3958,'pe holds '!Y:Y,'pe holds '!R:R)</f>
        <v>111.5</v>
      </c>
      <c r="H3958">
        <f>_xlfn.XLOOKUP(J3958,'pe holds '!Y:Y,'pe holds '!U:U)</f>
        <v>0</v>
      </c>
      <c r="J3958" s="636" t="s">
        <v>995</v>
      </c>
      <c r="K3958" t="s">
        <v>922</v>
      </c>
    </row>
    <row r="3959" spans="1:11">
      <c r="A3959">
        <v>70001</v>
      </c>
      <c r="B3959" s="46" t="str">
        <f t="shared" si="118"/>
        <v>BP.GRSB018-fluopink</v>
      </c>
      <c r="C3959">
        <f t="shared" si="117"/>
        <v>0</v>
      </c>
      <c r="D3959">
        <v>70001</v>
      </c>
      <c r="E3959">
        <f>_xlfn.XLOOKUP(J3959,'pe holds '!Y:Y,'pe holds '!R:R)</f>
        <v>129.25</v>
      </c>
      <c r="H3959">
        <f>_xlfn.XLOOKUP(J3959,'pe holds '!Y:Y,'pe holds '!U:U)</f>
        <v>0</v>
      </c>
      <c r="J3959" s="636" t="s">
        <v>997</v>
      </c>
      <c r="K3959" t="s">
        <v>922</v>
      </c>
    </row>
    <row r="3960" spans="1:11">
      <c r="A3960">
        <v>70001</v>
      </c>
      <c r="B3960" s="46" t="str">
        <f t="shared" si="118"/>
        <v>BP.GRDC004-fluogreen</v>
      </c>
      <c r="C3960">
        <f t="shared" si="117"/>
        <v>0</v>
      </c>
      <c r="D3960">
        <v>70001</v>
      </c>
      <c r="E3960">
        <f>_xlfn.XLOOKUP(J3960,'pe holds '!Y:Y,'pe holds '!R:R)</f>
        <v>74.75</v>
      </c>
      <c r="H3960">
        <f>_xlfn.XLOOKUP(J3960,'pe holds '!Y:Y,'pe holds '!V:V)</f>
        <v>0</v>
      </c>
      <c r="J3960" s="636" t="s">
        <v>926</v>
      </c>
      <c r="K3960" t="s">
        <v>923</v>
      </c>
    </row>
    <row r="3961" spans="1:11">
      <c r="A3961">
        <v>70001</v>
      </c>
      <c r="B3961" s="46" t="str">
        <f t="shared" si="118"/>
        <v>BP.GRDC001-fluogreen</v>
      </c>
      <c r="C3961">
        <f t="shared" si="117"/>
        <v>0</v>
      </c>
      <c r="D3961">
        <v>70001</v>
      </c>
      <c r="E3961">
        <f>_xlfn.XLOOKUP(J3961,'pe holds '!Y:Y,'pe holds '!R:R)</f>
        <v>19</v>
      </c>
      <c r="H3961">
        <f>_xlfn.XLOOKUP(J3961,'pe holds '!Y:Y,'pe holds '!V:V)</f>
        <v>0</v>
      </c>
      <c r="J3961" s="636" t="s">
        <v>928</v>
      </c>
      <c r="K3961" t="s">
        <v>923</v>
      </c>
    </row>
    <row r="3962" spans="1:11">
      <c r="A3962">
        <v>70001</v>
      </c>
      <c r="B3962" s="46" t="str">
        <f t="shared" si="118"/>
        <v>BP.GRDC002-fluogreen</v>
      </c>
      <c r="C3962">
        <f t="shared" si="117"/>
        <v>0</v>
      </c>
      <c r="D3962">
        <v>70001</v>
      </c>
      <c r="E3962">
        <f>_xlfn.XLOOKUP(J3962,'pe holds '!Y:Y,'pe holds '!R:R)</f>
        <v>27.5</v>
      </c>
      <c r="H3962">
        <f>_xlfn.XLOOKUP(J3962,'pe holds '!Y:Y,'pe holds '!V:V)</f>
        <v>0</v>
      </c>
      <c r="J3962" s="636" t="s">
        <v>930</v>
      </c>
      <c r="K3962" t="s">
        <v>923</v>
      </c>
    </row>
    <row r="3963" spans="1:11">
      <c r="A3963">
        <v>70001</v>
      </c>
      <c r="B3963" s="46" t="str">
        <f t="shared" si="118"/>
        <v>BP.GRDC003-fluogreen</v>
      </c>
      <c r="C3963">
        <f t="shared" si="117"/>
        <v>0</v>
      </c>
      <c r="D3963">
        <v>70001</v>
      </c>
      <c r="E3963">
        <f>_xlfn.XLOOKUP(J3963,'pe holds '!Y:Y,'pe holds '!R:R)</f>
        <v>33.75</v>
      </c>
      <c r="H3963">
        <f>_xlfn.XLOOKUP(J3963,'pe holds '!Y:Y,'pe holds '!V:V)</f>
        <v>0</v>
      </c>
      <c r="J3963" s="636" t="s">
        <v>932</v>
      </c>
      <c r="K3963" t="s">
        <v>923</v>
      </c>
    </row>
    <row r="3964" spans="1:11">
      <c r="A3964">
        <v>70001</v>
      </c>
      <c r="B3964" s="46" t="str">
        <f t="shared" si="118"/>
        <v>BP.GRSG001-fluogreen</v>
      </c>
      <c r="C3964">
        <f t="shared" si="117"/>
        <v>0</v>
      </c>
      <c r="D3964">
        <v>70001</v>
      </c>
      <c r="E3964">
        <f>_xlfn.XLOOKUP(J3964,'pe holds '!Y:Y,'pe holds '!R:R)</f>
        <v>183.75</v>
      </c>
      <c r="H3964">
        <f>_xlfn.XLOOKUP(J3964,'pe holds '!Y:Y,'pe holds '!V:V)</f>
        <v>0</v>
      </c>
      <c r="J3964" s="636" t="s">
        <v>935</v>
      </c>
      <c r="K3964" t="s">
        <v>923</v>
      </c>
    </row>
    <row r="3965" spans="1:11">
      <c r="A3965">
        <v>70001</v>
      </c>
      <c r="B3965" s="46" t="str">
        <f t="shared" si="118"/>
        <v>BP.GRSG002-fluogreen</v>
      </c>
      <c r="C3965">
        <f t="shared" si="117"/>
        <v>0</v>
      </c>
      <c r="D3965">
        <v>70001</v>
      </c>
      <c r="E3965">
        <f>_xlfn.XLOOKUP(J3965,'pe holds '!Y:Y,'pe holds '!R:R)</f>
        <v>209</v>
      </c>
      <c r="H3965">
        <f>_xlfn.XLOOKUP(J3965,'pe holds '!Y:Y,'pe holds '!V:V)</f>
        <v>0</v>
      </c>
      <c r="J3965" s="636" t="s">
        <v>937</v>
      </c>
      <c r="K3965" t="s">
        <v>923</v>
      </c>
    </row>
    <row r="3966" spans="1:11">
      <c r="A3966">
        <v>70001</v>
      </c>
      <c r="B3966" s="46" t="str">
        <f t="shared" si="118"/>
        <v>BP.GRSG003-fluogreen</v>
      </c>
      <c r="C3966">
        <f t="shared" si="117"/>
        <v>0</v>
      </c>
      <c r="D3966">
        <v>70001</v>
      </c>
      <c r="E3966">
        <f>_xlfn.XLOOKUP(J3966,'pe holds '!Y:Y,'pe holds '!R:R)</f>
        <v>168</v>
      </c>
      <c r="H3966">
        <f>_xlfn.XLOOKUP(J3966,'pe holds '!Y:Y,'pe holds '!V:V)</f>
        <v>0</v>
      </c>
      <c r="J3966" s="636" t="s">
        <v>939</v>
      </c>
      <c r="K3966" t="s">
        <v>923</v>
      </c>
    </row>
    <row r="3967" spans="1:11">
      <c r="A3967">
        <v>70001</v>
      </c>
      <c r="B3967" s="46" t="str">
        <f t="shared" si="118"/>
        <v>BP.GRSG004-fluogreen</v>
      </c>
      <c r="C3967">
        <f t="shared" si="117"/>
        <v>0</v>
      </c>
      <c r="D3967">
        <v>70001</v>
      </c>
      <c r="E3967">
        <f>_xlfn.XLOOKUP(J3967,'pe holds '!Y:Y,'pe holds '!R:R)</f>
        <v>246.75</v>
      </c>
      <c r="H3967">
        <f>_xlfn.XLOOKUP(J3967,'pe holds '!Y:Y,'pe holds '!V:V)</f>
        <v>0</v>
      </c>
      <c r="J3967" s="636" t="s">
        <v>941</v>
      </c>
      <c r="K3967" t="s">
        <v>923</v>
      </c>
    </row>
    <row r="3968" spans="1:11">
      <c r="A3968">
        <v>70001</v>
      </c>
      <c r="B3968" s="46" t="str">
        <f t="shared" si="118"/>
        <v>BP.GRSG005-fluogreen</v>
      </c>
      <c r="C3968">
        <f t="shared" si="117"/>
        <v>0</v>
      </c>
      <c r="D3968">
        <v>70001</v>
      </c>
      <c r="E3968">
        <f>_xlfn.XLOOKUP(J3968,'pe holds '!Y:Y,'pe holds '!R:R)</f>
        <v>182.75</v>
      </c>
      <c r="H3968">
        <f>_xlfn.XLOOKUP(J3968,'pe holds '!Y:Y,'pe holds '!V:V)</f>
        <v>0</v>
      </c>
      <c r="J3968" s="636" t="s">
        <v>943</v>
      </c>
      <c r="K3968" t="s">
        <v>923</v>
      </c>
    </row>
    <row r="3969" spans="1:11">
      <c r="A3969">
        <v>70001</v>
      </c>
      <c r="B3969" s="46" t="str">
        <f t="shared" si="118"/>
        <v>BP.GRSG006-fluogreen</v>
      </c>
      <c r="C3969">
        <f t="shared" si="117"/>
        <v>0</v>
      </c>
      <c r="D3969">
        <v>70001</v>
      </c>
      <c r="E3969">
        <f>_xlfn.XLOOKUP(J3969,'pe holds '!Y:Y,'pe holds '!R:R)</f>
        <v>257.25</v>
      </c>
      <c r="H3969">
        <f>_xlfn.XLOOKUP(J3969,'pe holds '!Y:Y,'pe holds '!V:V)</f>
        <v>0</v>
      </c>
      <c r="J3969" s="636" t="s">
        <v>945</v>
      </c>
      <c r="K3969" t="s">
        <v>923</v>
      </c>
    </row>
    <row r="3970" spans="1:11">
      <c r="A3970">
        <v>70001</v>
      </c>
      <c r="B3970" s="46" t="str">
        <f t="shared" si="118"/>
        <v>BP.GRSG007-fluogreen</v>
      </c>
      <c r="C3970">
        <f t="shared" ref="C3970:C4033" si="119">SUM(G3970:H3970)</f>
        <v>0</v>
      </c>
      <c r="D3970">
        <v>70001</v>
      </c>
      <c r="E3970">
        <f>_xlfn.XLOOKUP(J3970,'pe holds '!Y:Y,'pe holds '!R:R)</f>
        <v>253.25</v>
      </c>
      <c r="H3970">
        <f>_xlfn.XLOOKUP(J3970,'pe holds '!Y:Y,'pe holds '!V:V)</f>
        <v>0</v>
      </c>
      <c r="J3970" s="636" t="s">
        <v>947</v>
      </c>
      <c r="K3970" t="s">
        <v>923</v>
      </c>
    </row>
    <row r="3971" spans="1:11">
      <c r="A3971">
        <v>70001</v>
      </c>
      <c r="B3971" s="46" t="str">
        <f t="shared" si="118"/>
        <v>BP.GRSG008-fluogreen</v>
      </c>
      <c r="C3971">
        <f t="shared" si="119"/>
        <v>0</v>
      </c>
      <c r="D3971">
        <v>70001</v>
      </c>
      <c r="E3971">
        <f>_xlfn.XLOOKUP(J3971,'pe holds '!Y:Y,'pe holds '!R:R)</f>
        <v>165</v>
      </c>
      <c r="H3971">
        <f>_xlfn.XLOOKUP(J3971,'pe holds '!Y:Y,'pe holds '!V:V)</f>
        <v>0</v>
      </c>
      <c r="J3971" s="636" t="s">
        <v>949</v>
      </c>
      <c r="K3971" t="s">
        <v>923</v>
      </c>
    </row>
    <row r="3972" spans="1:11">
      <c r="A3972">
        <v>70001</v>
      </c>
      <c r="B3972" s="46" t="str">
        <f t="shared" si="118"/>
        <v>BP.GRSG009-fluogreen</v>
      </c>
      <c r="C3972">
        <f t="shared" si="119"/>
        <v>0</v>
      </c>
      <c r="D3972">
        <v>70001</v>
      </c>
      <c r="E3972">
        <f>_xlfn.XLOOKUP(J3972,'pe holds '!Y:Y,'pe holds '!R:R)</f>
        <v>97.75</v>
      </c>
      <c r="H3972">
        <f>_xlfn.XLOOKUP(J3972,'pe holds '!Y:Y,'pe holds '!V:V)</f>
        <v>0</v>
      </c>
      <c r="J3972" s="636" t="s">
        <v>951</v>
      </c>
      <c r="K3972" t="s">
        <v>923</v>
      </c>
    </row>
    <row r="3973" spans="1:11">
      <c r="A3973">
        <v>70001</v>
      </c>
      <c r="B3973" s="46" t="str">
        <f t="shared" si="118"/>
        <v>BP.GRSG010-fluogreen</v>
      </c>
      <c r="C3973">
        <f t="shared" si="119"/>
        <v>0</v>
      </c>
      <c r="D3973">
        <v>70001</v>
      </c>
      <c r="E3973">
        <f>_xlfn.XLOOKUP(J3973,'pe holds '!Y:Y,'pe holds '!R:R)</f>
        <v>69.5</v>
      </c>
      <c r="H3973">
        <f>_xlfn.XLOOKUP(J3973,'pe holds '!Y:Y,'pe holds '!V:V)</f>
        <v>0</v>
      </c>
      <c r="J3973" s="636" t="s">
        <v>953</v>
      </c>
      <c r="K3973" t="s">
        <v>923</v>
      </c>
    </row>
    <row r="3974" spans="1:11">
      <c r="A3974">
        <v>70001</v>
      </c>
      <c r="B3974" s="46" t="str">
        <f t="shared" si="118"/>
        <v>BP.GRSG011-fluogreen</v>
      </c>
      <c r="C3974">
        <f t="shared" si="119"/>
        <v>0</v>
      </c>
      <c r="D3974">
        <v>70001</v>
      </c>
      <c r="E3974">
        <f>_xlfn.XLOOKUP(J3974,'pe holds '!Y:Y,'pe holds '!R:R)</f>
        <v>66.25</v>
      </c>
      <c r="H3974">
        <f>_xlfn.XLOOKUP(J3974,'pe holds '!Y:Y,'pe holds '!V:V)</f>
        <v>0</v>
      </c>
      <c r="J3974" s="636" t="s">
        <v>954</v>
      </c>
      <c r="K3974" t="s">
        <v>923</v>
      </c>
    </row>
    <row r="3975" spans="1:11">
      <c r="A3975">
        <v>70001</v>
      </c>
      <c r="B3975" s="46" t="str">
        <f t="shared" si="118"/>
        <v>BP.GRSG012-fluogreen</v>
      </c>
      <c r="C3975">
        <f t="shared" si="119"/>
        <v>0</v>
      </c>
      <c r="D3975">
        <v>70001</v>
      </c>
      <c r="E3975">
        <f>_xlfn.XLOOKUP(J3975,'pe holds '!Y:Y,'pe holds '!R:R)</f>
        <v>57.75</v>
      </c>
      <c r="H3975">
        <f>_xlfn.XLOOKUP(J3975,'pe holds '!Y:Y,'pe holds '!V:V)</f>
        <v>0</v>
      </c>
      <c r="J3975" s="636" t="s">
        <v>956</v>
      </c>
      <c r="K3975" t="s">
        <v>923</v>
      </c>
    </row>
    <row r="3976" spans="1:11">
      <c r="A3976">
        <v>70001</v>
      </c>
      <c r="B3976" s="46" t="str">
        <f t="shared" si="118"/>
        <v>BP.GRSG013-fluogreen</v>
      </c>
      <c r="C3976">
        <f t="shared" si="119"/>
        <v>0</v>
      </c>
      <c r="D3976">
        <v>70001</v>
      </c>
      <c r="E3976">
        <f>_xlfn.XLOOKUP(J3976,'pe holds '!Y:Y,'pe holds '!R:R)</f>
        <v>98.75</v>
      </c>
      <c r="H3976">
        <f>_xlfn.XLOOKUP(J3976,'pe holds '!Y:Y,'pe holds '!V:V)</f>
        <v>0</v>
      </c>
      <c r="J3976" s="636" t="s">
        <v>958</v>
      </c>
      <c r="K3976" t="s">
        <v>923</v>
      </c>
    </row>
    <row r="3977" spans="1:11">
      <c r="A3977">
        <v>70001</v>
      </c>
      <c r="B3977" s="46" t="str">
        <f t="shared" si="118"/>
        <v>BP.GRSG014-fluogreen</v>
      </c>
      <c r="C3977">
        <f t="shared" si="119"/>
        <v>0</v>
      </c>
      <c r="D3977">
        <v>70001</v>
      </c>
      <c r="E3977">
        <f>_xlfn.XLOOKUP(J3977,'pe holds '!Y:Y,'pe holds '!R:R)</f>
        <v>55.75</v>
      </c>
      <c r="H3977">
        <f>_xlfn.XLOOKUP(J3977,'pe holds '!Y:Y,'pe holds '!V:V)</f>
        <v>0</v>
      </c>
      <c r="J3977" s="636" t="s">
        <v>960</v>
      </c>
      <c r="K3977" t="s">
        <v>923</v>
      </c>
    </row>
    <row r="3978" spans="1:11">
      <c r="A3978">
        <v>70001</v>
      </c>
      <c r="B3978" s="46" t="str">
        <f t="shared" si="118"/>
        <v>BP.GRSG015-fluogreen</v>
      </c>
      <c r="C3978">
        <f t="shared" si="119"/>
        <v>0</v>
      </c>
      <c r="D3978">
        <v>70001</v>
      </c>
      <c r="E3978">
        <f>_xlfn.XLOOKUP(J3978,'pe holds '!Y:Y,'pe holds '!R:R)</f>
        <v>43.25</v>
      </c>
      <c r="H3978">
        <f>_xlfn.XLOOKUP(J3978,'pe holds '!Y:Y,'pe holds '!V:V)</f>
        <v>0</v>
      </c>
      <c r="J3978" s="636" t="s">
        <v>961</v>
      </c>
      <c r="K3978" t="s">
        <v>923</v>
      </c>
    </row>
    <row r="3979" spans="1:11">
      <c r="A3979">
        <v>70001</v>
      </c>
      <c r="B3979" s="46" t="str">
        <f t="shared" si="118"/>
        <v>BP.GRSG016-fluogreen</v>
      </c>
      <c r="C3979">
        <f t="shared" si="119"/>
        <v>0</v>
      </c>
      <c r="D3979">
        <v>70001</v>
      </c>
      <c r="E3979">
        <f>_xlfn.XLOOKUP(J3979,'pe holds '!Y:Y,'pe holds '!R:R)</f>
        <v>66.25</v>
      </c>
      <c r="H3979">
        <f>_xlfn.XLOOKUP(J3979,'pe holds '!Y:Y,'pe holds '!V:V)</f>
        <v>0</v>
      </c>
      <c r="J3979" s="636" t="s">
        <v>963</v>
      </c>
      <c r="K3979" t="s">
        <v>923</v>
      </c>
    </row>
    <row r="3980" spans="1:11">
      <c r="A3980">
        <v>70001</v>
      </c>
      <c r="B3980" s="46" t="str">
        <f t="shared" si="118"/>
        <v>BP.GRSB001-fluogreen</v>
      </c>
      <c r="C3980">
        <f t="shared" si="119"/>
        <v>0</v>
      </c>
      <c r="D3980">
        <v>70001</v>
      </c>
      <c r="E3980">
        <f>_xlfn.XLOOKUP(J3980,'pe holds '!Y:Y,'pe holds '!R:R)</f>
        <v>200.75</v>
      </c>
      <c r="H3980">
        <f>_xlfn.XLOOKUP(J3980,'pe holds '!Y:Y,'pe holds '!V:V)</f>
        <v>0</v>
      </c>
      <c r="J3980" s="636" t="s">
        <v>966</v>
      </c>
      <c r="K3980" t="s">
        <v>923</v>
      </c>
    </row>
    <row r="3981" spans="1:11">
      <c r="A3981">
        <v>70001</v>
      </c>
      <c r="B3981" s="46" t="str">
        <f t="shared" si="118"/>
        <v>BP.GRSB003-fluogreen</v>
      </c>
      <c r="C3981">
        <f t="shared" si="119"/>
        <v>0</v>
      </c>
      <c r="D3981">
        <v>70001</v>
      </c>
      <c r="E3981">
        <f>_xlfn.XLOOKUP(J3981,'pe holds '!Y:Y,'pe holds '!R:R)</f>
        <v>257.25</v>
      </c>
      <c r="H3981">
        <f>_xlfn.XLOOKUP(J3981,'pe holds '!Y:Y,'pe holds '!V:V)</f>
        <v>0</v>
      </c>
      <c r="J3981" s="636" t="s">
        <v>968</v>
      </c>
      <c r="K3981" t="s">
        <v>923</v>
      </c>
    </row>
    <row r="3982" spans="1:11">
      <c r="A3982">
        <v>70001</v>
      </c>
      <c r="B3982" s="46" t="str">
        <f t="shared" si="118"/>
        <v>BP.GRSB004-fluogreen</v>
      </c>
      <c r="C3982">
        <f t="shared" si="119"/>
        <v>0</v>
      </c>
      <c r="D3982">
        <v>70001</v>
      </c>
      <c r="E3982">
        <f>_xlfn.XLOOKUP(J3982,'pe holds '!Y:Y,'pe holds '!R:R)</f>
        <v>204.75</v>
      </c>
      <c r="H3982">
        <f>_xlfn.XLOOKUP(J3982,'pe holds '!Y:Y,'pe holds '!V:V)</f>
        <v>0</v>
      </c>
      <c r="J3982" s="636" t="s">
        <v>970</v>
      </c>
      <c r="K3982" t="s">
        <v>923</v>
      </c>
    </row>
    <row r="3983" spans="1:11">
      <c r="A3983">
        <v>70001</v>
      </c>
      <c r="B3983" s="46" t="str">
        <f t="shared" si="118"/>
        <v>BP.GRSB005-fluogreen</v>
      </c>
      <c r="C3983">
        <f t="shared" si="119"/>
        <v>0</v>
      </c>
      <c r="D3983">
        <v>70001</v>
      </c>
      <c r="E3983">
        <f>_xlfn.XLOOKUP(J3983,'pe holds '!Y:Y,'pe holds '!R:R)</f>
        <v>211.25</v>
      </c>
      <c r="H3983">
        <f>_xlfn.XLOOKUP(J3983,'pe holds '!Y:Y,'pe holds '!V:V)</f>
        <v>0</v>
      </c>
      <c r="J3983" s="636" t="s">
        <v>972</v>
      </c>
      <c r="K3983" t="s">
        <v>923</v>
      </c>
    </row>
    <row r="3984" spans="1:11">
      <c r="A3984">
        <v>70001</v>
      </c>
      <c r="B3984" s="46" t="str">
        <f t="shared" si="118"/>
        <v>BP.GRSB006-fluogreen</v>
      </c>
      <c r="C3984">
        <f t="shared" si="119"/>
        <v>0</v>
      </c>
      <c r="D3984">
        <v>70001</v>
      </c>
      <c r="E3984">
        <f>_xlfn.XLOOKUP(J3984,'pe holds '!Y:Y,'pe holds '!R:R)</f>
        <v>170.25</v>
      </c>
      <c r="H3984">
        <f>_xlfn.XLOOKUP(J3984,'pe holds '!Y:Y,'pe holds '!V:V)</f>
        <v>0</v>
      </c>
      <c r="J3984" s="636" t="s">
        <v>974</v>
      </c>
      <c r="K3984" t="s">
        <v>923</v>
      </c>
    </row>
    <row r="3985" spans="1:11">
      <c r="A3985">
        <v>70001</v>
      </c>
      <c r="B3985" s="46" t="str">
        <f t="shared" si="118"/>
        <v>BP.GRSB007-fluogreen</v>
      </c>
      <c r="C3985">
        <f t="shared" si="119"/>
        <v>0</v>
      </c>
      <c r="D3985">
        <v>70001</v>
      </c>
      <c r="E3985">
        <f>_xlfn.XLOOKUP(J3985,'pe holds '!Y:Y,'pe holds '!R:R)</f>
        <v>345.5</v>
      </c>
      <c r="H3985">
        <f>_xlfn.XLOOKUP(J3985,'pe holds '!Y:Y,'pe holds '!V:V)</f>
        <v>0</v>
      </c>
      <c r="J3985" s="636" t="s">
        <v>976</v>
      </c>
      <c r="K3985" t="s">
        <v>923</v>
      </c>
    </row>
    <row r="3986" spans="1:11">
      <c r="A3986">
        <v>70001</v>
      </c>
      <c r="B3986" s="46" t="str">
        <f t="shared" si="118"/>
        <v>BP.GRSB008-fluogreen</v>
      </c>
      <c r="C3986">
        <f t="shared" si="119"/>
        <v>0</v>
      </c>
      <c r="D3986">
        <v>70001</v>
      </c>
      <c r="E3986">
        <f>_xlfn.XLOOKUP(J3986,'pe holds '!Y:Y,'pe holds '!R:R)</f>
        <v>162.75</v>
      </c>
      <c r="H3986">
        <f>_xlfn.XLOOKUP(J3986,'pe holds '!Y:Y,'pe holds '!V:V)</f>
        <v>0</v>
      </c>
      <c r="J3986" s="636" t="s">
        <v>978</v>
      </c>
      <c r="K3986" t="s">
        <v>923</v>
      </c>
    </row>
    <row r="3987" spans="1:11">
      <c r="A3987">
        <v>70001</v>
      </c>
      <c r="B3987" s="46" t="str">
        <f t="shared" si="118"/>
        <v>BP.GRSB009-fluogreen</v>
      </c>
      <c r="C3987">
        <f t="shared" si="119"/>
        <v>0</v>
      </c>
      <c r="D3987">
        <v>70001</v>
      </c>
      <c r="E3987">
        <f>_xlfn.XLOOKUP(J3987,'pe holds '!Y:Y,'pe holds '!R:R)</f>
        <v>112.5</v>
      </c>
      <c r="H3987">
        <f>_xlfn.XLOOKUP(J3987,'pe holds '!Y:Y,'pe holds '!V:V)</f>
        <v>0</v>
      </c>
      <c r="J3987" s="636" t="s">
        <v>980</v>
      </c>
      <c r="K3987" t="s">
        <v>923</v>
      </c>
    </row>
    <row r="3988" spans="1:11">
      <c r="A3988">
        <v>70001</v>
      </c>
      <c r="B3988" s="46" t="str">
        <f t="shared" si="118"/>
        <v>BP.GRSB010-fluogreen</v>
      </c>
      <c r="C3988">
        <f t="shared" si="119"/>
        <v>0</v>
      </c>
      <c r="D3988">
        <v>70001</v>
      </c>
      <c r="E3988">
        <f>_xlfn.XLOOKUP(J3988,'pe holds '!Y:Y,'pe holds '!R:R)</f>
        <v>349.75</v>
      </c>
      <c r="H3988">
        <f>_xlfn.XLOOKUP(J3988,'pe holds '!Y:Y,'pe holds '!V:V)</f>
        <v>0</v>
      </c>
      <c r="J3988" s="636" t="s">
        <v>982</v>
      </c>
      <c r="K3988" t="s">
        <v>923</v>
      </c>
    </row>
    <row r="3989" spans="1:11">
      <c r="A3989">
        <v>70001</v>
      </c>
      <c r="B3989" s="46" t="str">
        <f t="shared" si="118"/>
        <v>BP.GRSB011-fluogreen</v>
      </c>
      <c r="C3989">
        <f t="shared" si="119"/>
        <v>0</v>
      </c>
      <c r="D3989">
        <v>70001</v>
      </c>
      <c r="E3989">
        <f>_xlfn.XLOOKUP(J3989,'pe holds '!Y:Y,'pe holds '!R:R)</f>
        <v>124</v>
      </c>
      <c r="H3989">
        <f>_xlfn.XLOOKUP(J3989,'pe holds '!Y:Y,'pe holds '!V:V)</f>
        <v>0</v>
      </c>
      <c r="J3989" s="636" t="s">
        <v>984</v>
      </c>
      <c r="K3989" t="s">
        <v>923</v>
      </c>
    </row>
    <row r="3990" spans="1:11">
      <c r="A3990">
        <v>70001</v>
      </c>
      <c r="B3990" s="46" t="str">
        <f t="shared" si="118"/>
        <v>BP.GRSB012-fluogreen</v>
      </c>
      <c r="C3990">
        <f t="shared" si="119"/>
        <v>0</v>
      </c>
      <c r="D3990">
        <v>70001</v>
      </c>
      <c r="E3990">
        <f>_xlfn.XLOOKUP(J3990,'pe holds '!Y:Y,'pe holds '!R:R)</f>
        <v>175.5</v>
      </c>
      <c r="H3990">
        <f>_xlfn.XLOOKUP(J3990,'pe holds '!Y:Y,'pe holds '!V:V)</f>
        <v>0</v>
      </c>
      <c r="J3990" s="636" t="s">
        <v>986</v>
      </c>
      <c r="K3990" t="s">
        <v>923</v>
      </c>
    </row>
    <row r="3991" spans="1:11">
      <c r="A3991">
        <v>70001</v>
      </c>
      <c r="B3991" s="46" t="str">
        <f t="shared" si="118"/>
        <v>BP.GRSB013-fluogreen</v>
      </c>
      <c r="C3991">
        <f t="shared" si="119"/>
        <v>0</v>
      </c>
      <c r="D3991">
        <v>70001</v>
      </c>
      <c r="E3991">
        <f>_xlfn.XLOOKUP(J3991,'pe holds '!Y:Y,'pe holds '!R:R)</f>
        <v>98.75</v>
      </c>
      <c r="H3991">
        <f>_xlfn.XLOOKUP(J3991,'pe holds '!Y:Y,'pe holds '!V:V)</f>
        <v>0</v>
      </c>
      <c r="J3991" s="636" t="s">
        <v>988</v>
      </c>
      <c r="K3991" t="s">
        <v>923</v>
      </c>
    </row>
    <row r="3992" spans="1:11">
      <c r="A3992">
        <v>70001</v>
      </c>
      <c r="B3992" s="46" t="str">
        <f t="shared" si="118"/>
        <v>BP.GRSB014-fluogreen</v>
      </c>
      <c r="C3992">
        <f t="shared" si="119"/>
        <v>0</v>
      </c>
      <c r="D3992">
        <v>70001</v>
      </c>
      <c r="E3992">
        <f>_xlfn.XLOOKUP(J3992,'pe holds '!Y:Y,'pe holds '!R:R)</f>
        <v>91.5</v>
      </c>
      <c r="H3992">
        <f>_xlfn.XLOOKUP(J3992,'pe holds '!Y:Y,'pe holds '!V:V)</f>
        <v>0</v>
      </c>
      <c r="J3992" s="636" t="s">
        <v>990</v>
      </c>
      <c r="K3992" t="s">
        <v>923</v>
      </c>
    </row>
    <row r="3993" spans="1:11">
      <c r="A3993">
        <v>70001</v>
      </c>
      <c r="B3993" s="46" t="str">
        <f t="shared" si="118"/>
        <v>BP.GRSB015-fluogreen</v>
      </c>
      <c r="C3993">
        <f t="shared" si="119"/>
        <v>0</v>
      </c>
      <c r="D3993">
        <v>70001</v>
      </c>
      <c r="E3993">
        <f>_xlfn.XLOOKUP(J3993,'pe holds '!Y:Y,'pe holds '!R:R)</f>
        <v>149.25</v>
      </c>
      <c r="H3993">
        <f>_xlfn.XLOOKUP(J3993,'pe holds '!Y:Y,'pe holds '!V:V)</f>
        <v>0</v>
      </c>
      <c r="J3993" s="636" t="s">
        <v>991</v>
      </c>
      <c r="K3993" t="s">
        <v>923</v>
      </c>
    </row>
    <row r="3994" spans="1:11">
      <c r="A3994">
        <v>70001</v>
      </c>
      <c r="B3994" s="46" t="str">
        <f t="shared" si="118"/>
        <v>BP.GRSB016-fluogreen</v>
      </c>
      <c r="C3994">
        <f t="shared" si="119"/>
        <v>0</v>
      </c>
      <c r="D3994">
        <v>70001</v>
      </c>
      <c r="E3994">
        <f>_xlfn.XLOOKUP(J3994,'pe holds '!Y:Y,'pe holds '!R:R)</f>
        <v>113.5</v>
      </c>
      <c r="H3994">
        <f>_xlfn.XLOOKUP(J3994,'pe holds '!Y:Y,'pe holds '!V:V)</f>
        <v>0</v>
      </c>
      <c r="J3994" s="636" t="s">
        <v>993</v>
      </c>
      <c r="K3994" t="s">
        <v>923</v>
      </c>
    </row>
    <row r="3995" spans="1:11">
      <c r="A3995">
        <v>70001</v>
      </c>
      <c r="B3995" s="46" t="str">
        <f t="shared" si="118"/>
        <v>BP.GRSB017-fluogreen</v>
      </c>
      <c r="C3995">
        <f t="shared" si="119"/>
        <v>0</v>
      </c>
      <c r="D3995">
        <v>70001</v>
      </c>
      <c r="E3995">
        <f>_xlfn.XLOOKUP(J3995,'pe holds '!Y:Y,'pe holds '!R:R)</f>
        <v>111.5</v>
      </c>
      <c r="H3995">
        <f>_xlfn.XLOOKUP(J3995,'pe holds '!Y:Y,'pe holds '!V:V)</f>
        <v>0</v>
      </c>
      <c r="J3995" s="636" t="s">
        <v>995</v>
      </c>
      <c r="K3995" t="s">
        <v>923</v>
      </c>
    </row>
    <row r="3996" spans="1:11">
      <c r="A3996">
        <v>70001</v>
      </c>
      <c r="B3996" s="46" t="str">
        <f t="shared" si="118"/>
        <v>BP.GRSB018-fluogreen</v>
      </c>
      <c r="C3996">
        <f t="shared" si="119"/>
        <v>0</v>
      </c>
      <c r="D3996">
        <v>70001</v>
      </c>
      <c r="E3996">
        <f>_xlfn.XLOOKUP(J3996,'pe holds '!Y:Y,'pe holds '!R:R)</f>
        <v>129.25</v>
      </c>
      <c r="H3996">
        <f>_xlfn.XLOOKUP(J3996,'pe holds '!Y:Y,'pe holds '!V:V)</f>
        <v>0</v>
      </c>
      <c r="J3996" s="636" t="s">
        <v>997</v>
      </c>
      <c r="K3996" t="s">
        <v>923</v>
      </c>
    </row>
    <row r="3997" spans="1:11">
      <c r="B3997" s="46" t="str">
        <f t="shared" si="118"/>
        <v>BP.AC.0001-Size S</v>
      </c>
      <c r="C3997">
        <f t="shared" si="119"/>
        <v>0</v>
      </c>
      <c r="E3997">
        <f>_xlfn.XLOOKUP(J3997,'accessoire +tools'!M:M,'accessoire +tools'!E:E)</f>
        <v>79</v>
      </c>
      <c r="H3997">
        <f>_xlfn.XLOOKUP(J3997,'accessoire +tools'!M:M,'accessoire +tools'!G:G)</f>
        <v>0</v>
      </c>
      <c r="J3997" s="636" t="s">
        <v>1006</v>
      </c>
      <c r="K3997" t="s">
        <v>1243</v>
      </c>
    </row>
    <row r="3998" spans="1:11">
      <c r="B3998" s="46" t="str">
        <f t="shared" si="118"/>
        <v>BP.AC.0001-Size M</v>
      </c>
      <c r="C3998">
        <f t="shared" si="119"/>
        <v>0</v>
      </c>
      <c r="E3998">
        <f>_xlfn.XLOOKUP(J3998,'accessoire +tools'!M:M,'accessoire +tools'!E:E)</f>
        <v>79</v>
      </c>
      <c r="H3998">
        <f>_xlfn.XLOOKUP(J3998,'accessoire +tools'!M:M,'accessoire +tools'!H:H)</f>
        <v>0</v>
      </c>
      <c r="J3998" s="636" t="s">
        <v>1006</v>
      </c>
      <c r="K3998" t="s">
        <v>1244</v>
      </c>
    </row>
    <row r="3999" spans="1:11">
      <c r="B3999" s="46" t="str">
        <f t="shared" si="118"/>
        <v>BP.AC.0001-Size L</v>
      </c>
      <c r="C3999">
        <f t="shared" si="119"/>
        <v>0</v>
      </c>
      <c r="E3999">
        <f>_xlfn.XLOOKUP(J3999,'accessoire +tools'!M:M,'accessoire +tools'!E:E)</f>
        <v>79</v>
      </c>
      <c r="H3999">
        <f>_xlfn.XLOOKUP(J3999,'accessoire +tools'!M:M,'accessoire +tools'!I:I)</f>
        <v>0</v>
      </c>
      <c r="J3999" s="636" t="s">
        <v>1006</v>
      </c>
      <c r="K3999" t="s">
        <v>1245</v>
      </c>
    </row>
    <row r="4000" spans="1:11">
      <c r="B4000" s="46" t="str">
        <f t="shared" si="118"/>
        <v>BP.AC.0001-Size XL</v>
      </c>
      <c r="C4000">
        <f t="shared" si="119"/>
        <v>0</v>
      </c>
      <c r="E4000">
        <f>_xlfn.XLOOKUP(J4000,'accessoire +tools'!M:M,'accessoire +tools'!E:E)</f>
        <v>79</v>
      </c>
      <c r="H4000">
        <f>_xlfn.XLOOKUP(J4000,'accessoire +tools'!M:M,'accessoire +tools'!J:J)</f>
        <v>0</v>
      </c>
      <c r="J4000" s="636" t="s">
        <v>1006</v>
      </c>
      <c r="K4000" t="s">
        <v>1246</v>
      </c>
    </row>
    <row r="4001" spans="2:11">
      <c r="B4001" s="46" t="str">
        <f t="shared" si="118"/>
        <v>BP.AC.0002-Size S</v>
      </c>
      <c r="C4001">
        <f t="shared" si="119"/>
        <v>0</v>
      </c>
      <c r="E4001">
        <f>_xlfn.XLOOKUP(J4001,'accessoire +tools'!M:M,'accessoire +tools'!E:E)</f>
        <v>40</v>
      </c>
      <c r="H4001">
        <f>_xlfn.XLOOKUP(J4001,'accessoire +tools'!M:M,'accessoire +tools'!G:G)</f>
        <v>0</v>
      </c>
      <c r="J4001" s="636" t="s">
        <v>1009</v>
      </c>
      <c r="K4001" t="s">
        <v>1243</v>
      </c>
    </row>
    <row r="4002" spans="2:11">
      <c r="B4002" s="46" t="str">
        <f t="shared" si="118"/>
        <v>BP.AC.0002-Size M</v>
      </c>
      <c r="C4002">
        <f t="shared" si="119"/>
        <v>0</v>
      </c>
      <c r="E4002">
        <f>_xlfn.XLOOKUP(J4002,'accessoire +tools'!M:M,'accessoire +tools'!E:E)</f>
        <v>40</v>
      </c>
      <c r="H4002">
        <f>_xlfn.XLOOKUP(J4002,'accessoire +tools'!M:M,'accessoire +tools'!H:H)</f>
        <v>0</v>
      </c>
      <c r="J4002" s="636" t="s">
        <v>1009</v>
      </c>
      <c r="K4002" t="s">
        <v>1244</v>
      </c>
    </row>
    <row r="4003" spans="2:11">
      <c r="B4003" s="46" t="str">
        <f t="shared" si="118"/>
        <v>BP.AC.0002-Size L</v>
      </c>
      <c r="C4003">
        <f t="shared" si="119"/>
        <v>0</v>
      </c>
      <c r="E4003">
        <f>_xlfn.XLOOKUP(J4003,'accessoire +tools'!M:M,'accessoire +tools'!E:E)</f>
        <v>40</v>
      </c>
      <c r="H4003">
        <f>_xlfn.XLOOKUP(J4003,'accessoire +tools'!M:M,'accessoire +tools'!I:I)</f>
        <v>0</v>
      </c>
      <c r="J4003" s="636" t="s">
        <v>1009</v>
      </c>
      <c r="K4003" t="s">
        <v>1245</v>
      </c>
    </row>
    <row r="4004" spans="2:11">
      <c r="B4004" s="46" t="str">
        <f t="shared" si="118"/>
        <v>BP.AC.0002-Size XL</v>
      </c>
      <c r="C4004">
        <f t="shared" si="119"/>
        <v>0</v>
      </c>
      <c r="E4004">
        <f>_xlfn.XLOOKUP(J4004,'accessoire +tools'!M:M,'accessoire +tools'!E:E)</f>
        <v>40</v>
      </c>
      <c r="H4004">
        <f>_xlfn.XLOOKUP(J4004,'accessoire +tools'!M:M,'accessoire +tools'!J:J)</f>
        <v>0</v>
      </c>
      <c r="J4004" s="636" t="s">
        <v>1009</v>
      </c>
      <c r="K4004" t="s">
        <v>1246</v>
      </c>
    </row>
    <row r="4005" spans="2:11">
      <c r="B4005" s="46" t="str">
        <f t="shared" ref="B4005:B4012" si="120">J4005&amp;"-"&amp;K4005</f>
        <v>BP.AC.0003-Size S</v>
      </c>
      <c r="C4005">
        <f t="shared" si="119"/>
        <v>0</v>
      </c>
      <c r="E4005">
        <f>_xlfn.XLOOKUP(J4005,'accessoire +tools'!M:M,'accessoire +tools'!E:E)</f>
        <v>25</v>
      </c>
      <c r="H4005">
        <f>_xlfn.XLOOKUP(J4005,'accessoire +tools'!M:M,'accessoire +tools'!G:G)</f>
        <v>0</v>
      </c>
      <c r="J4005" s="636" t="s">
        <v>1012</v>
      </c>
      <c r="K4005" t="s">
        <v>1243</v>
      </c>
    </row>
    <row r="4006" spans="2:11">
      <c r="B4006" s="46" t="str">
        <f t="shared" si="120"/>
        <v>BP.AC.0003-Size M</v>
      </c>
      <c r="C4006">
        <f t="shared" si="119"/>
        <v>0</v>
      </c>
      <c r="E4006">
        <f>_xlfn.XLOOKUP(J4006,'accessoire +tools'!M:M,'accessoire +tools'!E:E)</f>
        <v>25</v>
      </c>
      <c r="H4006">
        <f>_xlfn.XLOOKUP(J4006,'accessoire +tools'!M:M,'accessoire +tools'!H:H)</f>
        <v>0</v>
      </c>
      <c r="J4006" s="636" t="s">
        <v>1012</v>
      </c>
      <c r="K4006" t="s">
        <v>1244</v>
      </c>
    </row>
    <row r="4007" spans="2:11">
      <c r="B4007" s="46" t="str">
        <f t="shared" si="120"/>
        <v>BP.AC.0003-Size L</v>
      </c>
      <c r="C4007">
        <f t="shared" si="119"/>
        <v>0</v>
      </c>
      <c r="E4007">
        <f>_xlfn.XLOOKUP(J4007,'accessoire +tools'!M:M,'accessoire +tools'!E:E)</f>
        <v>25</v>
      </c>
      <c r="H4007">
        <f>_xlfn.XLOOKUP(J4007,'accessoire +tools'!M:M,'accessoire +tools'!I:I)</f>
        <v>0</v>
      </c>
      <c r="J4007" s="636" t="s">
        <v>1012</v>
      </c>
      <c r="K4007" t="s">
        <v>1245</v>
      </c>
    </row>
    <row r="4008" spans="2:11">
      <c r="B4008" s="46" t="str">
        <f t="shared" si="120"/>
        <v>BP.AC.0003-Size XL</v>
      </c>
      <c r="C4008">
        <f t="shared" si="119"/>
        <v>0</v>
      </c>
      <c r="E4008">
        <f>_xlfn.XLOOKUP(J4008,'accessoire +tools'!M:M,'accessoire +tools'!E:E)</f>
        <v>25</v>
      </c>
      <c r="H4008">
        <f>_xlfn.XLOOKUP(J4008,'accessoire +tools'!M:M,'accessoire +tools'!J:J)</f>
        <v>0</v>
      </c>
      <c r="J4008" s="636" t="s">
        <v>1012</v>
      </c>
      <c r="K4008" t="s">
        <v>1246</v>
      </c>
    </row>
    <row r="4009" spans="2:11">
      <c r="B4009" s="46" t="str">
        <f t="shared" si="120"/>
        <v>BP.AC.0004-Size S</v>
      </c>
      <c r="C4009">
        <f t="shared" si="119"/>
        <v>0</v>
      </c>
      <c r="E4009">
        <f>_xlfn.XLOOKUP(J4009,'accessoire +tools'!M:M,'accessoire +tools'!E:E)</f>
        <v>10</v>
      </c>
      <c r="H4009">
        <f>_xlfn.XLOOKUP(J4009,'accessoire +tools'!M:M,'accessoire +tools'!G:G)</f>
        <v>0</v>
      </c>
      <c r="J4009" s="636" t="s">
        <v>1015</v>
      </c>
      <c r="K4009" t="s">
        <v>1243</v>
      </c>
    </row>
    <row r="4010" spans="2:11">
      <c r="B4010" s="46" t="str">
        <f t="shared" si="120"/>
        <v>BP.AC.0004-Size M</v>
      </c>
      <c r="C4010">
        <f t="shared" si="119"/>
        <v>0</v>
      </c>
      <c r="E4010">
        <f>_xlfn.XLOOKUP(J4010,'accessoire +tools'!M:M,'accessoire +tools'!E:E)</f>
        <v>10</v>
      </c>
      <c r="H4010">
        <f>_xlfn.XLOOKUP(J4010,'accessoire +tools'!M:M,'accessoire +tools'!H:H)</f>
        <v>0</v>
      </c>
      <c r="J4010" s="636" t="s">
        <v>1015</v>
      </c>
      <c r="K4010" t="s">
        <v>1244</v>
      </c>
    </row>
    <row r="4011" spans="2:11">
      <c r="B4011" s="46" t="str">
        <f t="shared" si="120"/>
        <v>BP.AC.0004-Size L</v>
      </c>
      <c r="C4011">
        <f t="shared" si="119"/>
        <v>0</v>
      </c>
      <c r="E4011">
        <f>_xlfn.XLOOKUP(J4011,'accessoire +tools'!M:M,'accessoire +tools'!E:E)</f>
        <v>10</v>
      </c>
      <c r="H4011">
        <f>_xlfn.XLOOKUP(J4011,'accessoire +tools'!M:M,'accessoire +tools'!I:I)</f>
        <v>0</v>
      </c>
      <c r="J4011" s="636" t="s">
        <v>1015</v>
      </c>
      <c r="K4011" t="s">
        <v>1245</v>
      </c>
    </row>
    <row r="4012" spans="2:11">
      <c r="B4012" s="46" t="str">
        <f t="shared" si="120"/>
        <v>BP.AC.0004-Size XL</v>
      </c>
      <c r="C4012">
        <f t="shared" si="119"/>
        <v>0</v>
      </c>
      <c r="E4012">
        <f>_xlfn.XLOOKUP(J4012,'accessoire +tools'!M:M,'accessoire +tools'!E:E)</f>
        <v>10</v>
      </c>
      <c r="H4012">
        <f>_xlfn.XLOOKUP(J4012,'accessoire +tools'!M:M,'accessoire +tools'!J:J)</f>
        <v>0</v>
      </c>
      <c r="J4012" s="636" t="s">
        <v>1015</v>
      </c>
      <c r="K4012" t="s">
        <v>1246</v>
      </c>
    </row>
    <row r="4013" spans="2:11">
      <c r="B4013" s="46" t="str">
        <f t="shared" ref="B4013:B4044" si="121">J4013</f>
        <v>BP.AC.0005</v>
      </c>
      <c r="C4013">
        <f t="shared" si="119"/>
        <v>0</v>
      </c>
      <c r="E4013">
        <f>_xlfn.XLOOKUP(J4013,'accessoire +tools'!M:M,'accessoire +tools'!E:E)</f>
        <v>54</v>
      </c>
      <c r="H4013">
        <f>_xlfn.XLOOKUP(J4013,'accessoire +tools'!M:M,'accessoire +tools'!K:K)</f>
        <v>0</v>
      </c>
      <c r="J4013" s="636" t="s">
        <v>1018</v>
      </c>
    </row>
    <row r="4014" spans="2:11">
      <c r="B4014" s="46" t="str">
        <f t="shared" si="121"/>
        <v>BP.AC.0006</v>
      </c>
      <c r="C4014">
        <f t="shared" si="119"/>
        <v>0</v>
      </c>
      <c r="E4014">
        <f>_xlfn.XLOOKUP(J4014,'accessoire +tools'!M:M,'accessoire +tools'!E:E)</f>
        <v>59</v>
      </c>
      <c r="H4014">
        <f>_xlfn.XLOOKUP(J4014,'accessoire +tools'!M:M,'accessoire +tools'!K:K)</f>
        <v>0</v>
      </c>
      <c r="J4014" s="636" t="s">
        <v>1020</v>
      </c>
    </row>
    <row r="4015" spans="2:11">
      <c r="B4015" s="46" t="str">
        <f t="shared" si="121"/>
        <v>BP.AC.0007</v>
      </c>
      <c r="C4015">
        <f t="shared" si="119"/>
        <v>0</v>
      </c>
      <c r="E4015">
        <f>_xlfn.XLOOKUP(J4015,'accessoire +tools'!M:M,'accessoire +tools'!E:E)</f>
        <v>54</v>
      </c>
      <c r="H4015">
        <f>_xlfn.XLOOKUP(J4015,'accessoire +tools'!M:M,'accessoire +tools'!K:K)</f>
        <v>0</v>
      </c>
      <c r="J4015" s="636" t="s">
        <v>1022</v>
      </c>
    </row>
    <row r="4016" spans="2:11">
      <c r="B4016" s="46" t="str">
        <f t="shared" si="121"/>
        <v>BP.AC.0008</v>
      </c>
      <c r="C4016">
        <f t="shared" si="119"/>
        <v>0</v>
      </c>
      <c r="E4016">
        <f>_xlfn.XLOOKUP(J4016,'accessoire +tools'!M:M,'accessoire +tools'!E:E)</f>
        <v>59</v>
      </c>
      <c r="H4016">
        <f>_xlfn.XLOOKUP(J4016,'accessoire +tools'!M:M,'accessoire +tools'!K:K)</f>
        <v>0</v>
      </c>
      <c r="J4016" s="636" t="s">
        <v>1024</v>
      </c>
    </row>
    <row r="4017" spans="1:10">
      <c r="B4017" s="46" t="str">
        <f t="shared" si="121"/>
        <v>BP.AC.0009</v>
      </c>
      <c r="C4017">
        <f t="shared" si="119"/>
        <v>0</v>
      </c>
      <c r="E4017">
        <f>_xlfn.XLOOKUP(J4017,'accessoire +tools'!M:M,'accessoire +tools'!E:E)</f>
        <v>54</v>
      </c>
      <c r="H4017">
        <f>_xlfn.XLOOKUP(J4017,'accessoire +tools'!M:M,'accessoire +tools'!K:K)</f>
        <v>0</v>
      </c>
      <c r="J4017" s="636" t="s">
        <v>1026</v>
      </c>
    </row>
    <row r="4018" spans="1:10">
      <c r="B4018" s="46" t="str">
        <f t="shared" si="121"/>
        <v>BP.AC.0010</v>
      </c>
      <c r="C4018">
        <f t="shared" si="119"/>
        <v>0</v>
      </c>
      <c r="E4018">
        <f>_xlfn.XLOOKUP(J4018,'accessoire +tools'!M:M,'accessoire +tools'!E:E)</f>
        <v>59</v>
      </c>
      <c r="H4018">
        <f>_xlfn.XLOOKUP(J4018,'accessoire +tools'!M:M,'accessoire +tools'!K:K)</f>
        <v>0</v>
      </c>
      <c r="J4018" s="636" t="s">
        <v>1028</v>
      </c>
    </row>
    <row r="4019" spans="1:10">
      <c r="B4019" s="46" t="str">
        <f t="shared" si="121"/>
        <v>BP.AC.0011</v>
      </c>
      <c r="C4019">
        <f t="shared" si="119"/>
        <v>0</v>
      </c>
      <c r="E4019">
        <f>_xlfn.XLOOKUP(J4019,'accessoire +tools'!M:M,'accessoire +tools'!E:E)</f>
        <v>15</v>
      </c>
      <c r="H4019">
        <f>_xlfn.XLOOKUP(J4019,'accessoire +tools'!M:M,'accessoire +tools'!K:K)</f>
        <v>0</v>
      </c>
      <c r="J4019" s="636" t="s">
        <v>1031</v>
      </c>
    </row>
    <row r="4020" spans="1:10">
      <c r="B4020" s="46" t="str">
        <f t="shared" si="121"/>
        <v>BP.AC.0012</v>
      </c>
      <c r="C4020">
        <f t="shared" si="119"/>
        <v>0</v>
      </c>
      <c r="E4020">
        <f>_xlfn.XLOOKUP(J4020,'accessoire +tools'!M:M,'accessoire +tools'!E:E)</f>
        <v>35</v>
      </c>
      <c r="H4020">
        <f>_xlfn.XLOOKUP(J4020,'accessoire +tools'!M:M,'accessoire +tools'!K:K)</f>
        <v>0</v>
      </c>
      <c r="J4020" s="636" t="s">
        <v>1034</v>
      </c>
    </row>
    <row r="4021" spans="1:10">
      <c r="B4021" s="46" t="str">
        <f t="shared" si="121"/>
        <v>BP.AC.0013</v>
      </c>
      <c r="C4021">
        <f t="shared" si="119"/>
        <v>0</v>
      </c>
      <c r="E4021">
        <f>_xlfn.XLOOKUP(J4021,'accessoire +tools'!M:M,'accessoire +tools'!E:E)</f>
        <v>35</v>
      </c>
      <c r="H4021">
        <f>_xlfn.XLOOKUP(J4021,'accessoire +tools'!M:M,'accessoire +tools'!K:K)</f>
        <v>0</v>
      </c>
      <c r="J4021" s="636" t="s">
        <v>1037</v>
      </c>
    </row>
    <row r="4022" spans="1:10">
      <c r="B4022" s="46" t="str">
        <f t="shared" si="121"/>
        <v>BP.AC.0014</v>
      </c>
      <c r="C4022">
        <f t="shared" si="119"/>
        <v>0</v>
      </c>
      <c r="E4022">
        <f>_xlfn.XLOOKUP(J4022,'accessoire +tools'!M:M,'accessoire +tools'!E:E)</f>
        <v>25</v>
      </c>
      <c r="H4022">
        <f>_xlfn.XLOOKUP(J4022,'accessoire +tools'!M:M,'accessoire +tools'!K:K)</f>
        <v>0</v>
      </c>
      <c r="J4022" s="636" t="s">
        <v>1040</v>
      </c>
    </row>
    <row r="4023" spans="1:10">
      <c r="B4023" s="46" t="str">
        <f t="shared" si="121"/>
        <v>BP.AC.0015</v>
      </c>
      <c r="C4023">
        <f t="shared" si="119"/>
        <v>0</v>
      </c>
      <c r="E4023">
        <f>_xlfn.XLOOKUP(J4023,'accessoire +tools'!M:M,'accessoire +tools'!E:E)</f>
        <v>5</v>
      </c>
      <c r="H4023">
        <f>_xlfn.XLOOKUP(J4023,'accessoire +tools'!M:M,'accessoire +tools'!K:K)</f>
        <v>0</v>
      </c>
      <c r="J4023" s="636" t="s">
        <v>1043</v>
      </c>
    </row>
    <row r="4024" spans="1:10">
      <c r="B4024" s="46" t="str">
        <f t="shared" si="121"/>
        <v>BP.AC.0016</v>
      </c>
      <c r="C4024">
        <f t="shared" si="119"/>
        <v>0</v>
      </c>
      <c r="E4024">
        <f>_xlfn.XLOOKUP(J4024,'accessoire +tools'!M:M,'accessoire +tools'!E:E)</f>
        <v>7</v>
      </c>
      <c r="H4024">
        <f>_xlfn.XLOOKUP(J4024,'accessoire +tools'!M:M,'accessoire +tools'!K:K)</f>
        <v>0</v>
      </c>
      <c r="J4024" s="636" t="s">
        <v>1046</v>
      </c>
    </row>
    <row r="4025" spans="1:10">
      <c r="B4025" s="46" t="str">
        <f t="shared" si="121"/>
        <v>BP.AC.0017</v>
      </c>
      <c r="C4025">
        <f t="shared" si="119"/>
        <v>0</v>
      </c>
      <c r="E4025">
        <f>_xlfn.XLOOKUP(J4025,'accessoire +tools'!M:M,'accessoire +tools'!E:E)</f>
        <v>7</v>
      </c>
      <c r="H4025">
        <f>_xlfn.XLOOKUP(J4025,'accessoire +tools'!M:M,'accessoire +tools'!K:K)</f>
        <v>0</v>
      </c>
      <c r="J4025" s="636" t="s">
        <v>1048</v>
      </c>
    </row>
    <row r="4026" spans="1:10">
      <c r="B4026" s="46" t="str">
        <f t="shared" si="121"/>
        <v>BP.AC.0018</v>
      </c>
      <c r="C4026">
        <f t="shared" si="119"/>
        <v>0</v>
      </c>
      <c r="E4026">
        <f>_xlfn.XLOOKUP(J4026,'accessoire +tools'!M:M,'accessoire +tools'!E:E)</f>
        <v>7</v>
      </c>
      <c r="H4026">
        <f>_xlfn.XLOOKUP(J4026,'accessoire +tools'!M:M,'accessoire +tools'!K:K)</f>
        <v>0</v>
      </c>
      <c r="J4026" s="636" t="s">
        <v>1050</v>
      </c>
    </row>
    <row r="4027" spans="1:10">
      <c r="A4027">
        <v>70000</v>
      </c>
      <c r="B4027" s="46" t="str">
        <f t="shared" si="121"/>
        <v>CC.AC00058</v>
      </c>
      <c r="C4027">
        <f t="shared" si="119"/>
        <v>0</v>
      </c>
      <c r="D4027">
        <v>70000</v>
      </c>
      <c r="E4027">
        <f>_xlfn.XLOOKUP(J4027,'accessoire +tools'!M:M,'accessoire +tools'!E:E)</f>
        <v>2.52</v>
      </c>
      <c r="H4027">
        <f>_xlfn.XLOOKUP(J4027,'accessoire +tools'!M:M,'accessoire +tools'!K:K)</f>
        <v>0</v>
      </c>
      <c r="J4027" s="636" t="s">
        <v>1054</v>
      </c>
    </row>
    <row r="4028" spans="1:10">
      <c r="A4028">
        <v>70000</v>
      </c>
      <c r="B4028" s="46" t="str">
        <f t="shared" si="121"/>
        <v>CC.AC00061</v>
      </c>
      <c r="C4028">
        <f t="shared" si="119"/>
        <v>0</v>
      </c>
      <c r="D4028">
        <v>70000</v>
      </c>
      <c r="E4028">
        <f>_xlfn.XLOOKUP(J4028,'accessoire +tools'!M:M,'accessoire +tools'!E:E)</f>
        <v>4.2</v>
      </c>
      <c r="H4028">
        <f>_xlfn.XLOOKUP(J4028,'accessoire +tools'!M:M,'accessoire +tools'!K:K)</f>
        <v>0</v>
      </c>
      <c r="J4028" s="636" t="s">
        <v>1056</v>
      </c>
    </row>
    <row r="4029" spans="1:10">
      <c r="A4029">
        <v>70000</v>
      </c>
      <c r="B4029" s="46" t="str">
        <f t="shared" si="121"/>
        <v>CC.AC00062</v>
      </c>
      <c r="C4029">
        <f t="shared" si="119"/>
        <v>0</v>
      </c>
      <c r="D4029">
        <v>70000</v>
      </c>
      <c r="E4029">
        <f>_xlfn.XLOOKUP(J4029,'accessoire +tools'!M:M,'accessoire +tools'!E:E)</f>
        <v>2.52</v>
      </c>
      <c r="H4029">
        <f>_xlfn.XLOOKUP(J4029,'accessoire +tools'!M:M,'accessoire +tools'!K:K)</f>
        <v>0</v>
      </c>
      <c r="J4029" s="636" t="s">
        <v>1058</v>
      </c>
    </row>
    <row r="4030" spans="1:10">
      <c r="A4030">
        <v>70000</v>
      </c>
      <c r="B4030" s="46" t="str">
        <f t="shared" si="121"/>
        <v>CC.AC00063</v>
      </c>
      <c r="C4030">
        <f t="shared" si="119"/>
        <v>0</v>
      </c>
      <c r="D4030">
        <v>70000</v>
      </c>
      <c r="E4030">
        <f>_xlfn.XLOOKUP(J4030,'accessoire +tools'!M:M,'accessoire +tools'!E:E)</f>
        <v>10.08</v>
      </c>
      <c r="H4030">
        <f>_xlfn.XLOOKUP(J4030,'accessoire +tools'!M:M,'accessoire +tools'!K:K)</f>
        <v>0</v>
      </c>
      <c r="J4030" s="636" t="s">
        <v>1060</v>
      </c>
    </row>
    <row r="4031" spans="1:10">
      <c r="A4031">
        <v>70000</v>
      </c>
      <c r="B4031" s="46" t="str">
        <f t="shared" si="121"/>
        <v>CC.AC00064</v>
      </c>
      <c r="C4031">
        <f t="shared" si="119"/>
        <v>0</v>
      </c>
      <c r="D4031">
        <v>70000</v>
      </c>
      <c r="E4031">
        <f>_xlfn.XLOOKUP(J4031,'accessoire +tools'!M:M,'accessoire +tools'!E:E)</f>
        <v>4.2</v>
      </c>
      <c r="H4031">
        <f>_xlfn.XLOOKUP(J4031,'accessoire +tools'!M:M,'accessoire +tools'!K:K)</f>
        <v>0</v>
      </c>
      <c r="J4031" s="636" t="s">
        <v>1062</v>
      </c>
    </row>
    <row r="4032" spans="1:10">
      <c r="A4032">
        <v>70000</v>
      </c>
      <c r="B4032" s="46" t="str">
        <f t="shared" si="121"/>
        <v>CC.AC00069</v>
      </c>
      <c r="C4032">
        <f t="shared" si="119"/>
        <v>0</v>
      </c>
      <c r="D4032">
        <v>70000</v>
      </c>
      <c r="E4032">
        <f>_xlfn.XLOOKUP(J4032,'accessoire +tools'!M:M,'accessoire +tools'!E:E)</f>
        <v>10.92</v>
      </c>
      <c r="H4032">
        <f>_xlfn.XLOOKUP(J4032,'accessoire +tools'!M:M,'accessoire +tools'!K:K)</f>
        <v>0</v>
      </c>
      <c r="J4032" s="636" t="s">
        <v>1064</v>
      </c>
    </row>
    <row r="4033" spans="1:10">
      <c r="A4033">
        <v>70000</v>
      </c>
      <c r="B4033" s="46" t="str">
        <f t="shared" si="121"/>
        <v>CC.AC00070</v>
      </c>
      <c r="C4033">
        <f t="shared" si="119"/>
        <v>0</v>
      </c>
      <c r="D4033">
        <v>70000</v>
      </c>
      <c r="E4033">
        <f>_xlfn.XLOOKUP(J4033,'accessoire +tools'!M:M,'accessoire +tools'!E:E)</f>
        <v>14.28</v>
      </c>
      <c r="H4033">
        <f>_xlfn.XLOOKUP(J4033,'accessoire +tools'!M:M,'accessoire +tools'!K:K)</f>
        <v>0</v>
      </c>
      <c r="J4033" s="636" t="s">
        <v>1066</v>
      </c>
    </row>
    <row r="4034" spans="1:10">
      <c r="A4034">
        <v>70000</v>
      </c>
      <c r="B4034" s="46" t="str">
        <f t="shared" si="121"/>
        <v>CC.AC00071</v>
      </c>
      <c r="C4034">
        <f t="shared" ref="C4034:C4097" si="122">SUM(G4034:H4034)</f>
        <v>0</v>
      </c>
      <c r="D4034">
        <v>70000</v>
      </c>
      <c r="E4034">
        <f>_xlfn.XLOOKUP(J4034,'accessoire +tools'!M:M,'accessoire +tools'!E:E)</f>
        <v>5.04</v>
      </c>
      <c r="H4034">
        <f>_xlfn.XLOOKUP(J4034,'accessoire +tools'!M:M,'accessoire +tools'!K:K)</f>
        <v>0</v>
      </c>
      <c r="J4034" s="636" t="s">
        <v>1068</v>
      </c>
    </row>
    <row r="4035" spans="1:10">
      <c r="A4035">
        <v>70000</v>
      </c>
      <c r="B4035" s="46" t="str">
        <f t="shared" si="121"/>
        <v>CC.AC00075-TX20</v>
      </c>
      <c r="C4035">
        <f t="shared" si="122"/>
        <v>0</v>
      </c>
      <c r="D4035">
        <v>70000</v>
      </c>
      <c r="E4035">
        <f>_xlfn.XLOOKUP(J4035,'accessoire +tools'!M:M,'accessoire +tools'!E:E)</f>
        <v>10.92</v>
      </c>
      <c r="H4035">
        <f>_xlfn.XLOOKUP(J4035,'accessoire +tools'!M:M,'accessoire +tools'!K:K)</f>
        <v>0</v>
      </c>
      <c r="J4035" s="636" t="s">
        <v>1071</v>
      </c>
    </row>
    <row r="4036" spans="1:10">
      <c r="A4036">
        <v>70000</v>
      </c>
      <c r="B4036" s="46" t="str">
        <f t="shared" si="121"/>
        <v>CC.AC00075-TX25</v>
      </c>
      <c r="C4036">
        <f t="shared" si="122"/>
        <v>0</v>
      </c>
      <c r="D4036">
        <v>70000</v>
      </c>
      <c r="E4036">
        <f>_xlfn.XLOOKUP(J4036,'accessoire +tools'!M:M,'accessoire +tools'!E:E)</f>
        <v>10.92</v>
      </c>
      <c r="H4036">
        <f>_xlfn.XLOOKUP(J4036,'accessoire +tools'!M:M,'accessoire +tools'!K:K)</f>
        <v>0</v>
      </c>
      <c r="J4036" s="636" t="s">
        <v>1073</v>
      </c>
    </row>
    <row r="4037" spans="1:10">
      <c r="A4037">
        <v>70000</v>
      </c>
      <c r="B4037" s="46" t="str">
        <f t="shared" si="121"/>
        <v>CC.AC00076-TX20</v>
      </c>
      <c r="C4037">
        <f t="shared" si="122"/>
        <v>0</v>
      </c>
      <c r="D4037">
        <v>70000</v>
      </c>
      <c r="E4037">
        <f>_xlfn.XLOOKUP(J4037,'accessoire +tools'!M:M,'accessoire +tools'!E:E)</f>
        <v>33.61</v>
      </c>
      <c r="H4037">
        <f>_xlfn.XLOOKUP(J4037,'accessoire +tools'!M:M,'accessoire +tools'!K:K)</f>
        <v>0</v>
      </c>
      <c r="J4037" s="636" t="s">
        <v>1075</v>
      </c>
    </row>
    <row r="4038" spans="1:10">
      <c r="A4038">
        <v>70000</v>
      </c>
      <c r="B4038" s="46" t="str">
        <f t="shared" si="121"/>
        <v>CC.AC00076-TX25</v>
      </c>
      <c r="C4038">
        <f t="shared" si="122"/>
        <v>0</v>
      </c>
      <c r="D4038">
        <v>70000</v>
      </c>
      <c r="E4038">
        <f>_xlfn.XLOOKUP(J4038,'accessoire +tools'!M:M,'accessoire +tools'!E:E)</f>
        <v>33.61</v>
      </c>
      <c r="H4038">
        <f>_xlfn.XLOOKUP(J4038,'accessoire +tools'!M:M,'accessoire +tools'!K:K)</f>
        <v>0</v>
      </c>
      <c r="J4038" s="636" t="s">
        <v>1076</v>
      </c>
    </row>
    <row r="4039" spans="1:10">
      <c r="A4039">
        <v>70000</v>
      </c>
      <c r="B4039" s="46" t="str">
        <f t="shared" si="121"/>
        <v>CC.AC00087</v>
      </c>
      <c r="C4039">
        <f t="shared" si="122"/>
        <v>0</v>
      </c>
      <c r="D4039">
        <v>70000</v>
      </c>
      <c r="E4039">
        <f>_xlfn.XLOOKUP(J4039,'accessoire +tools'!M:M,'accessoire +tools'!E:E)</f>
        <v>4.2</v>
      </c>
      <c r="H4039">
        <f>_xlfn.XLOOKUP(J4039,'accessoire +tools'!M:M,'accessoire +tools'!K:K)</f>
        <v>0</v>
      </c>
      <c r="J4039" s="636" t="s">
        <v>1078</v>
      </c>
    </row>
    <row r="4040" spans="1:10">
      <c r="A4040">
        <v>70000</v>
      </c>
      <c r="B4040" s="46" t="str">
        <f t="shared" si="121"/>
        <v>CC.AC00072</v>
      </c>
      <c r="C4040">
        <f t="shared" si="122"/>
        <v>0</v>
      </c>
      <c r="D4040">
        <v>70000</v>
      </c>
      <c r="E4040">
        <f>_xlfn.XLOOKUP(J4040,'accessoire +tools'!M:M,'accessoire +tools'!E:E)</f>
        <v>1.68</v>
      </c>
      <c r="H4040">
        <f>_xlfn.XLOOKUP(J4040,'accessoire +tools'!M:M,'accessoire +tools'!K:K)</f>
        <v>0</v>
      </c>
      <c r="J4040" s="636" t="s">
        <v>1088</v>
      </c>
    </row>
    <row r="4041" spans="1:10">
      <c r="A4041">
        <v>70000</v>
      </c>
      <c r="B4041" s="46" t="str">
        <f t="shared" si="121"/>
        <v>CC.AC00073</v>
      </c>
      <c r="C4041">
        <f t="shared" si="122"/>
        <v>0</v>
      </c>
      <c r="D4041">
        <v>70000</v>
      </c>
      <c r="E4041">
        <f>_xlfn.XLOOKUP(J4041,'accessoire +tools'!M:M,'accessoire +tools'!E:E)</f>
        <v>4.2</v>
      </c>
      <c r="H4041">
        <f>_xlfn.XLOOKUP(J4041,'accessoire +tools'!M:M,'accessoire +tools'!K:K)</f>
        <v>0</v>
      </c>
      <c r="J4041" s="636" t="s">
        <v>1090</v>
      </c>
    </row>
    <row r="4042" spans="1:10">
      <c r="A4042">
        <v>70000</v>
      </c>
      <c r="B4042" s="46" t="str">
        <f t="shared" si="121"/>
        <v>CC.AC00009</v>
      </c>
      <c r="C4042">
        <f t="shared" si="122"/>
        <v>0</v>
      </c>
      <c r="D4042">
        <v>70000</v>
      </c>
      <c r="E4042">
        <f>_xlfn.XLOOKUP(J4042,'accessoire +tools'!M:M,'accessoire +tools'!E:E)</f>
        <v>5</v>
      </c>
      <c r="H4042">
        <f>_xlfn.XLOOKUP(J4042,'accessoire +tools'!M:M,'accessoire +tools'!K:K)</f>
        <v>0</v>
      </c>
      <c r="J4042" s="636" t="s">
        <v>1093</v>
      </c>
    </row>
    <row r="4043" spans="1:10">
      <c r="A4043">
        <v>70000</v>
      </c>
      <c r="B4043" s="46" t="str">
        <f t="shared" si="121"/>
        <v>CC.AC00010</v>
      </c>
      <c r="C4043">
        <f t="shared" si="122"/>
        <v>0</v>
      </c>
      <c r="D4043">
        <v>70000</v>
      </c>
      <c r="E4043">
        <f>_xlfn.XLOOKUP(J4043,'accessoire +tools'!M:M,'accessoire +tools'!E:E)</f>
        <v>12.5</v>
      </c>
      <c r="H4043">
        <f>_xlfn.XLOOKUP(J4043,'accessoire +tools'!M:M,'accessoire +tools'!K:K)</f>
        <v>0</v>
      </c>
      <c r="J4043" s="636" t="s">
        <v>1095</v>
      </c>
    </row>
    <row r="4044" spans="1:10" ht="17.100000000000001">
      <c r="A4044">
        <v>70006</v>
      </c>
      <c r="B4044" s="46" t="str">
        <f t="shared" si="121"/>
        <v>SMALL bluewash kit
- starter -</v>
      </c>
      <c r="C4044">
        <f t="shared" si="122"/>
        <v>0</v>
      </c>
      <c r="D4044">
        <v>70006</v>
      </c>
      <c r="E4044">
        <f>_xlfn.XLOOKUP(J4044,'cleaning products'!C:C,'cleaning products'!E:E)</f>
        <v>46</v>
      </c>
      <c r="H4044">
        <f>_xlfn.XLOOKUP(J4044,'cleaning products'!C:C,'cleaning products'!H:H)</f>
        <v>0</v>
      </c>
      <c r="J4044" s="636" t="s">
        <v>1247</v>
      </c>
    </row>
    <row r="4045" spans="1:10" ht="17.100000000000001">
      <c r="A4045">
        <v>70006</v>
      </c>
      <c r="B4045" s="46" t="str">
        <f t="shared" ref="B4045:B4076" si="123">J4045</f>
        <v>BIG bluewash kit
- starter -</v>
      </c>
      <c r="C4045">
        <f t="shared" si="122"/>
        <v>0</v>
      </c>
      <c r="D4045">
        <v>70006</v>
      </c>
      <c r="E4045">
        <f>_xlfn.XLOOKUP(J4045,'cleaning products'!C:C,'cleaning products'!E:E)</f>
        <v>92</v>
      </c>
      <c r="H4045">
        <f>_xlfn.XLOOKUP(J4045,'cleaning products'!C:C,'cleaning products'!H:H)</f>
        <v>0</v>
      </c>
      <c r="J4045" s="636" t="s">
        <v>1248</v>
      </c>
    </row>
    <row r="4046" spans="1:10" ht="17.100000000000001">
      <c r="A4046">
        <v>70006</v>
      </c>
      <c r="B4046" s="46" t="str">
        <f t="shared" si="123"/>
        <v>SMALL wall cleaning -kit (200m² of wall)
- starter -</v>
      </c>
      <c r="C4046">
        <f t="shared" si="122"/>
        <v>0</v>
      </c>
      <c r="D4046">
        <v>70006</v>
      </c>
      <c r="E4046">
        <f>_xlfn.XLOOKUP(J4046,'cleaning products'!C:C,'cleaning products'!E:E)</f>
        <v>65.599999999999994</v>
      </c>
      <c r="H4046">
        <f>_xlfn.XLOOKUP(J4046,'cleaning products'!C:C,'cleaning products'!H:H)</f>
        <v>0</v>
      </c>
      <c r="J4046" s="636" t="s">
        <v>1249</v>
      </c>
    </row>
    <row r="4047" spans="1:10" ht="17.100000000000001">
      <c r="A4047">
        <v>70006</v>
      </c>
      <c r="B4047" s="46" t="str">
        <f t="shared" si="123"/>
        <v>BIG wall cleaning-kit (500m² of wall)
 - starter -</v>
      </c>
      <c r="C4047">
        <f t="shared" si="122"/>
        <v>0</v>
      </c>
      <c r="D4047">
        <v>70006</v>
      </c>
      <c r="E4047">
        <f>_xlfn.XLOOKUP(J4047,'cleaning products'!C:C,'cleaning products'!E:E)</f>
        <v>113.69999999999999</v>
      </c>
      <c r="H4047">
        <f>_xlfn.XLOOKUP(J4047,'cleaning products'!C:C,'cleaning products'!H:H)</f>
        <v>0</v>
      </c>
      <c r="J4047" s="636" t="s">
        <v>1250</v>
      </c>
    </row>
    <row r="4048" spans="1:10" ht="17.100000000000001">
      <c r="A4048">
        <v>70006</v>
      </c>
      <c r="B4048" s="46" t="str">
        <f t="shared" si="123"/>
        <v>matwash kit
- starter -</v>
      </c>
      <c r="C4048">
        <f t="shared" si="122"/>
        <v>0</v>
      </c>
      <c r="D4048">
        <v>70006</v>
      </c>
      <c r="E4048">
        <f>_xlfn.XLOOKUP(J4048,'cleaning products'!C:C,'cleaning products'!E:E)</f>
        <v>38.299999999999997</v>
      </c>
      <c r="H4048">
        <f>_xlfn.XLOOKUP(J4048,'cleaning products'!C:C,'cleaning products'!H:H)</f>
        <v>0</v>
      </c>
      <c r="J4048" s="636" t="s">
        <v>1251</v>
      </c>
    </row>
    <row r="4049" spans="1:10" ht="17.100000000000001">
      <c r="A4049">
        <v>70006</v>
      </c>
      <c r="B4049" s="46" t="str">
        <f t="shared" si="123"/>
        <v>shoewash kit
- starter -</v>
      </c>
      <c r="C4049">
        <f t="shared" si="122"/>
        <v>0</v>
      </c>
      <c r="D4049">
        <v>70006</v>
      </c>
      <c r="E4049">
        <f>_xlfn.XLOOKUP(J4049,'cleaning products'!C:C,'cleaning products'!E:E)</f>
        <v>51.5</v>
      </c>
      <c r="H4049">
        <f>_xlfn.XLOOKUP(J4049,'cleaning products'!C:C,'cleaning products'!H:H)</f>
        <v>0</v>
      </c>
      <c r="J4049" s="636" t="s">
        <v>1252</v>
      </c>
    </row>
    <row r="4050" spans="1:10">
      <c r="A4050">
        <v>70006</v>
      </c>
      <c r="B4050" s="46" t="str">
        <f t="shared" si="123"/>
        <v>BP.BW0045</v>
      </c>
      <c r="C4050">
        <f t="shared" si="122"/>
        <v>0</v>
      </c>
      <c r="D4050">
        <v>70006</v>
      </c>
      <c r="E4050">
        <f>_xlfn.XLOOKUP(J4050,'cleaning products'!J:J,'cleaning products'!E:E)</f>
        <v>0</v>
      </c>
      <c r="H4050">
        <f>_xlfn.XLOOKUP(J4050,'cleaning products'!J:J,'cleaning products'!H:H)</f>
        <v>0</v>
      </c>
      <c r="J4050" s="636" t="s">
        <v>1116</v>
      </c>
    </row>
    <row r="4051" spans="1:10">
      <c r="A4051">
        <v>70006</v>
      </c>
      <c r="B4051" s="46" t="str">
        <f t="shared" si="123"/>
        <v>BP.BW0046</v>
      </c>
      <c r="C4051">
        <f t="shared" si="122"/>
        <v>0</v>
      </c>
      <c r="D4051">
        <v>70006</v>
      </c>
      <c r="E4051">
        <f>_xlfn.XLOOKUP(J4051,'cleaning products'!J:J,'cleaning products'!E:E)</f>
        <v>0</v>
      </c>
      <c r="H4051">
        <f>_xlfn.XLOOKUP(J4051,'cleaning products'!J:J,'cleaning products'!H:H)</f>
        <v>0</v>
      </c>
      <c r="J4051" s="636" t="s">
        <v>1119</v>
      </c>
    </row>
    <row r="4052" spans="1:10">
      <c r="A4052">
        <v>70006</v>
      </c>
      <c r="B4052" s="46" t="str">
        <f t="shared" si="123"/>
        <v>BP.BW0047</v>
      </c>
      <c r="C4052">
        <f t="shared" si="122"/>
        <v>0</v>
      </c>
      <c r="D4052">
        <v>70006</v>
      </c>
      <c r="E4052">
        <f>_xlfn.XLOOKUP(J4052,'cleaning products'!J:J,'cleaning products'!E:E)</f>
        <v>3</v>
      </c>
      <c r="H4052">
        <f>_xlfn.XLOOKUP(J4052,'cleaning products'!J:J,'cleaning products'!H:H)</f>
        <v>0</v>
      </c>
      <c r="J4052" s="636" t="s">
        <v>1121</v>
      </c>
    </row>
    <row r="4053" spans="1:10">
      <c r="A4053">
        <v>70006</v>
      </c>
      <c r="B4053" s="46" t="str">
        <f t="shared" si="123"/>
        <v>BP.BW0048</v>
      </c>
      <c r="C4053">
        <f t="shared" si="122"/>
        <v>0</v>
      </c>
      <c r="D4053">
        <v>70006</v>
      </c>
      <c r="E4053">
        <f>_xlfn.XLOOKUP(J4053,'cleaning products'!J:J,'cleaning products'!E:E)</f>
        <v>4</v>
      </c>
      <c r="H4053">
        <f>_xlfn.XLOOKUP(J4053,'cleaning products'!J:J,'cleaning products'!H:H)</f>
        <v>0</v>
      </c>
      <c r="J4053" s="636" t="s">
        <v>1123</v>
      </c>
    </row>
    <row r="4054" spans="1:10">
      <c r="A4054">
        <v>70006</v>
      </c>
      <c r="B4054" s="46" t="str">
        <f t="shared" si="123"/>
        <v>BP.BW0049</v>
      </c>
      <c r="C4054">
        <f t="shared" si="122"/>
        <v>0</v>
      </c>
      <c r="D4054">
        <v>70006</v>
      </c>
      <c r="E4054">
        <f>_xlfn.XLOOKUP(J4054,'cleaning products'!J:J,'cleaning products'!E:E)</f>
        <v>4.5</v>
      </c>
      <c r="H4054">
        <f>_xlfn.XLOOKUP(J4054,'cleaning products'!J:J,'cleaning products'!H:H)</f>
        <v>0</v>
      </c>
      <c r="J4054" s="636" t="s">
        <v>1125</v>
      </c>
    </row>
    <row r="4055" spans="1:10">
      <c r="A4055">
        <v>70006</v>
      </c>
      <c r="B4055" s="46" t="str">
        <f t="shared" si="123"/>
        <v>BP.BW0050</v>
      </c>
      <c r="C4055">
        <f t="shared" si="122"/>
        <v>0</v>
      </c>
      <c r="D4055">
        <v>70006</v>
      </c>
      <c r="E4055">
        <f>_xlfn.XLOOKUP(J4055,'cleaning products'!J:J,'cleaning products'!E:E)</f>
        <v>5</v>
      </c>
      <c r="H4055">
        <f>_xlfn.XLOOKUP(J4055,'cleaning products'!J:J,'cleaning products'!H:H)</f>
        <v>0</v>
      </c>
      <c r="J4055" s="636" t="s">
        <v>1127</v>
      </c>
    </row>
    <row r="4056" spans="1:10">
      <c r="A4056">
        <v>70006</v>
      </c>
      <c r="B4056" s="46" t="str">
        <f t="shared" si="123"/>
        <v>BP.BW0051</v>
      </c>
      <c r="C4056">
        <f t="shared" si="122"/>
        <v>0</v>
      </c>
      <c r="D4056">
        <v>70006</v>
      </c>
      <c r="E4056">
        <f>_xlfn.XLOOKUP(J4056,'cleaning products'!J:J,'cleaning products'!E:E)</f>
        <v>10</v>
      </c>
      <c r="H4056">
        <f>_xlfn.XLOOKUP(J4056,'cleaning products'!J:J,'cleaning products'!H:H)</f>
        <v>0</v>
      </c>
      <c r="J4056" s="636" t="s">
        <v>1129</v>
      </c>
    </row>
    <row r="4057" spans="1:10">
      <c r="A4057">
        <v>70006</v>
      </c>
      <c r="B4057" s="46" t="str">
        <f t="shared" si="123"/>
        <v>BP.BW0052</v>
      </c>
      <c r="C4057">
        <f t="shared" si="122"/>
        <v>0</v>
      </c>
      <c r="D4057">
        <v>70006</v>
      </c>
      <c r="E4057">
        <f>_xlfn.XLOOKUP(J4057,'cleaning products'!J:J,'cleaning products'!E:E)</f>
        <v>3</v>
      </c>
      <c r="H4057">
        <f>_xlfn.XLOOKUP(J4057,'cleaning products'!J:J,'cleaning products'!H:H)</f>
        <v>0</v>
      </c>
      <c r="J4057" s="636" t="s">
        <v>1131</v>
      </c>
    </row>
    <row r="4058" spans="1:10">
      <c r="A4058">
        <v>70006</v>
      </c>
      <c r="B4058" s="46" t="str">
        <f t="shared" si="123"/>
        <v>BP.BW0001</v>
      </c>
      <c r="C4058">
        <f t="shared" si="122"/>
        <v>0</v>
      </c>
      <c r="D4058">
        <v>70006</v>
      </c>
      <c r="E4058">
        <f>_xlfn.XLOOKUP(J4058,'cleaning products'!J:J,'cleaning products'!E:E)</f>
        <v>10.5</v>
      </c>
      <c r="H4058">
        <f>_xlfn.XLOOKUP(J4058,'cleaning products'!J:J,'cleaning products'!H:H)</f>
        <v>0</v>
      </c>
      <c r="J4058" s="636" t="s">
        <v>1136</v>
      </c>
    </row>
    <row r="4059" spans="1:10">
      <c r="A4059">
        <v>70006</v>
      </c>
      <c r="B4059" s="46" t="str">
        <f t="shared" si="123"/>
        <v>BP.BW0002</v>
      </c>
      <c r="C4059">
        <f t="shared" si="122"/>
        <v>0</v>
      </c>
      <c r="D4059">
        <v>70006</v>
      </c>
      <c r="E4059">
        <f>_xlfn.XLOOKUP(J4059,'cleaning products'!J:J,'cleaning products'!E:E)</f>
        <v>37.5</v>
      </c>
      <c r="H4059">
        <f>_xlfn.XLOOKUP(J4059,'cleaning products'!J:J,'cleaning products'!H:H)</f>
        <v>0</v>
      </c>
      <c r="J4059" s="636" t="s">
        <v>1138</v>
      </c>
    </row>
    <row r="4060" spans="1:10">
      <c r="A4060">
        <v>70006</v>
      </c>
      <c r="B4060" s="46" t="str">
        <f t="shared" si="123"/>
        <v>BP.BW0003</v>
      </c>
      <c r="C4060">
        <f t="shared" si="122"/>
        <v>0</v>
      </c>
      <c r="D4060">
        <v>70006</v>
      </c>
      <c r="E4060">
        <f>_xlfn.XLOOKUP(J4060,'cleaning products'!J:J,'cleaning products'!E:E)</f>
        <v>83.5</v>
      </c>
      <c r="H4060">
        <f>_xlfn.XLOOKUP(J4060,'cleaning products'!J:J,'cleaning products'!H:H)</f>
        <v>0</v>
      </c>
      <c r="J4060" s="636" t="s">
        <v>1140</v>
      </c>
    </row>
    <row r="4061" spans="1:10">
      <c r="A4061">
        <v>70006</v>
      </c>
      <c r="B4061" s="46" t="str">
        <f t="shared" si="123"/>
        <v>BP.BW0004</v>
      </c>
      <c r="C4061">
        <f t="shared" si="122"/>
        <v>0</v>
      </c>
      <c r="D4061">
        <v>70006</v>
      </c>
      <c r="E4061">
        <f>_xlfn.XLOOKUP(J4061,'cleaning products'!J:J,'cleaning products'!E:E)</f>
        <v>161.5</v>
      </c>
      <c r="H4061">
        <f>_xlfn.XLOOKUP(J4061,'cleaning products'!J:J,'cleaning products'!H:H)</f>
        <v>0</v>
      </c>
      <c r="J4061" s="636" t="s">
        <v>1142</v>
      </c>
    </row>
    <row r="4062" spans="1:10">
      <c r="A4062">
        <v>70006</v>
      </c>
      <c r="B4062" s="46" t="str">
        <f t="shared" si="123"/>
        <v>BP.BW0005</v>
      </c>
      <c r="C4062">
        <f t="shared" si="122"/>
        <v>0</v>
      </c>
      <c r="D4062">
        <v>70006</v>
      </c>
      <c r="E4062">
        <f>_xlfn.XLOOKUP(J4062,'cleaning products'!J:J,'cleaning products'!E:E)</f>
        <v>131</v>
      </c>
      <c r="H4062">
        <f>_xlfn.XLOOKUP(J4062,'cleaning products'!J:J,'cleaning products'!H:H)</f>
        <v>0</v>
      </c>
      <c r="J4062" s="636" t="s">
        <v>1144</v>
      </c>
    </row>
    <row r="4063" spans="1:10">
      <c r="A4063">
        <v>70006</v>
      </c>
      <c r="B4063" s="46" t="str">
        <f t="shared" si="123"/>
        <v>BP.BW0016</v>
      </c>
      <c r="C4063">
        <f t="shared" si="122"/>
        <v>0</v>
      </c>
      <c r="D4063">
        <v>70006</v>
      </c>
      <c r="E4063">
        <f>_xlfn.XLOOKUP(J4063,'cleaning products'!J:J,'cleaning products'!E:E)</f>
        <v>11</v>
      </c>
      <c r="H4063">
        <f>_xlfn.XLOOKUP(J4063,'cleaning products'!J:J,'cleaning products'!H:H)</f>
        <v>0</v>
      </c>
      <c r="J4063" s="636" t="s">
        <v>1147</v>
      </c>
    </row>
    <row r="4064" spans="1:10">
      <c r="A4064">
        <v>70006</v>
      </c>
      <c r="B4064" s="46" t="str">
        <f t="shared" si="123"/>
        <v>BP.BW0017</v>
      </c>
      <c r="C4064">
        <f t="shared" si="122"/>
        <v>0</v>
      </c>
      <c r="D4064">
        <v>70006</v>
      </c>
      <c r="E4064">
        <f>_xlfn.XLOOKUP(J4064,'cleaning products'!J:J,'cleaning products'!E:E)</f>
        <v>39.1</v>
      </c>
      <c r="H4064">
        <f>_xlfn.XLOOKUP(J4064,'cleaning products'!J:J,'cleaning products'!H:H)</f>
        <v>0</v>
      </c>
      <c r="J4064" s="636" t="s">
        <v>1149</v>
      </c>
    </row>
    <row r="4065" spans="1:10">
      <c r="A4065">
        <v>70006</v>
      </c>
      <c r="B4065" s="46" t="str">
        <f t="shared" si="123"/>
        <v>BP.BW0018</v>
      </c>
      <c r="C4065">
        <f t="shared" si="122"/>
        <v>0</v>
      </c>
      <c r="D4065">
        <v>70006</v>
      </c>
      <c r="E4065">
        <f>_xlfn.XLOOKUP(J4065,'cleaning products'!J:J,'cleaning products'!E:E)</f>
        <v>87.199999999999989</v>
      </c>
      <c r="H4065">
        <f>_xlfn.XLOOKUP(J4065,'cleaning products'!J:J,'cleaning products'!H:H)</f>
        <v>0</v>
      </c>
      <c r="J4065" s="636" t="s">
        <v>1151</v>
      </c>
    </row>
    <row r="4066" spans="1:10">
      <c r="A4066">
        <v>70006</v>
      </c>
      <c r="B4066" s="46" t="str">
        <f t="shared" si="123"/>
        <v>BP.BW0019</v>
      </c>
      <c r="C4066">
        <f t="shared" si="122"/>
        <v>0</v>
      </c>
      <c r="D4066">
        <v>70006</v>
      </c>
      <c r="E4066">
        <f>_xlfn.XLOOKUP(J4066,'cleaning products'!J:J,'cleaning products'!E:E)</f>
        <v>169</v>
      </c>
      <c r="H4066">
        <f>_xlfn.XLOOKUP(J4066,'cleaning products'!J:J,'cleaning products'!H:H)</f>
        <v>0</v>
      </c>
      <c r="J4066" s="636" t="s">
        <v>1153</v>
      </c>
    </row>
    <row r="4067" spans="1:10">
      <c r="A4067">
        <v>70006</v>
      </c>
      <c r="B4067" s="46" t="str">
        <f t="shared" si="123"/>
        <v>BP.BW0020</v>
      </c>
      <c r="C4067">
        <f t="shared" si="122"/>
        <v>0</v>
      </c>
      <c r="D4067">
        <v>70006</v>
      </c>
      <c r="E4067">
        <f>_xlfn.XLOOKUP(J4067,'cleaning products'!J:J,'cleaning products'!E:E)</f>
        <v>137</v>
      </c>
      <c r="H4067">
        <f>_xlfn.XLOOKUP(J4067,'cleaning products'!J:J,'cleaning products'!H:H)</f>
        <v>0</v>
      </c>
      <c r="J4067" s="636" t="s">
        <v>1155</v>
      </c>
    </row>
    <row r="4068" spans="1:10">
      <c r="A4068">
        <v>70006</v>
      </c>
      <c r="B4068" s="46" t="str">
        <f t="shared" si="123"/>
        <v>BP.BW0011</v>
      </c>
      <c r="C4068">
        <f t="shared" si="122"/>
        <v>0</v>
      </c>
      <c r="D4068">
        <v>70006</v>
      </c>
      <c r="E4068">
        <f>_xlfn.XLOOKUP(J4068,'cleaning products'!J:J,'cleaning products'!E:E)</f>
        <v>11</v>
      </c>
      <c r="H4068">
        <f>_xlfn.XLOOKUP(J4068,'cleaning products'!J:J,'cleaning products'!H:H)</f>
        <v>0</v>
      </c>
      <c r="J4068" s="636" t="s">
        <v>1157</v>
      </c>
    </row>
    <row r="4069" spans="1:10">
      <c r="A4069">
        <v>70006</v>
      </c>
      <c r="B4069" s="46" t="str">
        <f t="shared" si="123"/>
        <v>BP.BW0012</v>
      </c>
      <c r="C4069">
        <f t="shared" si="122"/>
        <v>0</v>
      </c>
      <c r="D4069">
        <v>70006</v>
      </c>
      <c r="E4069">
        <f>_xlfn.XLOOKUP(J4069,'cleaning products'!J:J,'cleaning products'!E:E)</f>
        <v>39.1</v>
      </c>
      <c r="H4069">
        <f>_xlfn.XLOOKUP(J4069,'cleaning products'!J:J,'cleaning products'!H:H)</f>
        <v>0</v>
      </c>
      <c r="J4069" s="636" t="s">
        <v>1159</v>
      </c>
    </row>
    <row r="4070" spans="1:10">
      <c r="A4070">
        <v>70006</v>
      </c>
      <c r="B4070" s="46" t="str">
        <f t="shared" si="123"/>
        <v>BP.BW0013</v>
      </c>
      <c r="C4070">
        <f t="shared" si="122"/>
        <v>0</v>
      </c>
      <c r="D4070">
        <v>70006</v>
      </c>
      <c r="E4070">
        <f>_xlfn.XLOOKUP(J4070,'cleaning products'!J:J,'cleaning products'!E:E)</f>
        <v>87.199999999999989</v>
      </c>
      <c r="H4070">
        <f>_xlfn.XLOOKUP(J4070,'cleaning products'!J:J,'cleaning products'!H:H)</f>
        <v>0</v>
      </c>
      <c r="J4070" s="636" t="s">
        <v>1161</v>
      </c>
    </row>
    <row r="4071" spans="1:10">
      <c r="A4071">
        <v>70006</v>
      </c>
      <c r="B4071" s="46" t="str">
        <f t="shared" si="123"/>
        <v>BP.BW0014</v>
      </c>
      <c r="C4071">
        <f t="shared" si="122"/>
        <v>0</v>
      </c>
      <c r="D4071">
        <v>70006</v>
      </c>
      <c r="E4071">
        <f>_xlfn.XLOOKUP(J4071,'cleaning products'!J:J,'cleaning products'!E:E)</f>
        <v>169</v>
      </c>
      <c r="H4071">
        <f>_xlfn.XLOOKUP(J4071,'cleaning products'!J:J,'cleaning products'!H:H)</f>
        <v>0</v>
      </c>
      <c r="J4071" s="636" t="s">
        <v>1163</v>
      </c>
    </row>
    <row r="4072" spans="1:10">
      <c r="A4072">
        <v>70006</v>
      </c>
      <c r="B4072" s="46" t="str">
        <f t="shared" si="123"/>
        <v>BP.BW0015</v>
      </c>
      <c r="C4072">
        <f t="shared" si="122"/>
        <v>0</v>
      </c>
      <c r="D4072">
        <v>70006</v>
      </c>
      <c r="E4072">
        <f>_xlfn.XLOOKUP(J4072,'cleaning products'!J:J,'cleaning products'!E:E)</f>
        <v>137</v>
      </c>
      <c r="H4072">
        <f>_xlfn.XLOOKUP(J4072,'cleaning products'!J:J,'cleaning products'!H:H)</f>
        <v>0</v>
      </c>
      <c r="J4072" s="636" t="s">
        <v>1165</v>
      </c>
    </row>
    <row r="4073" spans="1:10">
      <c r="A4073">
        <v>70006</v>
      </c>
      <c r="B4073" s="46" t="str">
        <f t="shared" si="123"/>
        <v>BP.BW0030</v>
      </c>
      <c r="C4073">
        <f t="shared" si="122"/>
        <v>0</v>
      </c>
      <c r="D4073">
        <v>70006</v>
      </c>
      <c r="E4073">
        <f>_xlfn.XLOOKUP(J4073,'cleaning products'!J:J,'cleaning products'!E:E)</f>
        <v>34.799999999999997</v>
      </c>
      <c r="H4073">
        <f>_xlfn.XLOOKUP(J4073,'cleaning products'!J:J,'cleaning products'!H:H)</f>
        <v>0</v>
      </c>
      <c r="J4073" s="636" t="s">
        <v>1168</v>
      </c>
    </row>
    <row r="4074" spans="1:10">
      <c r="A4074">
        <v>70006</v>
      </c>
      <c r="B4074" s="46" t="str">
        <f t="shared" si="123"/>
        <v>BP.BW0031</v>
      </c>
      <c r="C4074">
        <f t="shared" si="122"/>
        <v>0</v>
      </c>
      <c r="D4074">
        <v>70006</v>
      </c>
      <c r="E4074">
        <f>_xlfn.XLOOKUP(J4074,'cleaning products'!J:J,'cleaning products'!E:E)</f>
        <v>117.9</v>
      </c>
      <c r="H4074">
        <f>_xlfn.XLOOKUP(J4074,'cleaning products'!J:J,'cleaning products'!H:H)</f>
        <v>0</v>
      </c>
      <c r="J4074" s="636" t="s">
        <v>1170</v>
      </c>
    </row>
    <row r="4075" spans="1:10">
      <c r="A4075">
        <v>70006</v>
      </c>
      <c r="B4075" s="46" t="str">
        <f t="shared" si="123"/>
        <v>BP.BW0032</v>
      </c>
      <c r="C4075">
        <f t="shared" si="122"/>
        <v>0</v>
      </c>
      <c r="D4075">
        <v>70006</v>
      </c>
      <c r="E4075">
        <f>_xlfn.XLOOKUP(J4075,'cleaning products'!J:J,'cleaning products'!E:E)</f>
        <v>262.8</v>
      </c>
      <c r="H4075">
        <f>_xlfn.XLOOKUP(J4075,'cleaning products'!J:J,'cleaning products'!H:H)</f>
        <v>0</v>
      </c>
      <c r="J4075" s="636" t="s">
        <v>1172</v>
      </c>
    </row>
    <row r="4076" spans="1:10">
      <c r="A4076">
        <v>70006</v>
      </c>
      <c r="B4076" s="46" t="str">
        <f t="shared" si="123"/>
        <v>BP.BW0033</v>
      </c>
      <c r="C4076">
        <f t="shared" si="122"/>
        <v>0</v>
      </c>
      <c r="D4076">
        <v>70006</v>
      </c>
      <c r="E4076">
        <f>_xlfn.XLOOKUP(J4076,'cleaning products'!J:J,'cleaning products'!E:E)</f>
        <v>511.2</v>
      </c>
      <c r="H4076">
        <f>_xlfn.XLOOKUP(J4076,'cleaning products'!J:J,'cleaning products'!H:H)</f>
        <v>0</v>
      </c>
      <c r="J4076" s="636" t="s">
        <v>1174</v>
      </c>
    </row>
    <row r="4077" spans="1:10">
      <c r="A4077">
        <v>70006</v>
      </c>
      <c r="B4077" s="46" t="str">
        <f t="shared" ref="B4077:B4097" si="124">J4077</f>
        <v>BP.BW0034</v>
      </c>
      <c r="C4077">
        <f t="shared" si="122"/>
        <v>0</v>
      </c>
      <c r="D4077">
        <v>70006</v>
      </c>
      <c r="E4077">
        <f>_xlfn.XLOOKUP(J4077,'cleaning products'!J:J,'cleaning products'!E:E)</f>
        <v>412.3</v>
      </c>
      <c r="H4077">
        <f>_xlfn.XLOOKUP(J4077,'cleaning products'!J:J,'cleaning products'!H:H)</f>
        <v>0</v>
      </c>
      <c r="J4077" s="636" t="s">
        <v>1176</v>
      </c>
    </row>
    <row r="4078" spans="1:10">
      <c r="A4078">
        <v>70006</v>
      </c>
      <c r="B4078" s="46" t="str">
        <f t="shared" si="124"/>
        <v>BP.BW0035</v>
      </c>
      <c r="C4078">
        <f t="shared" si="122"/>
        <v>0</v>
      </c>
      <c r="D4078">
        <v>70006</v>
      </c>
      <c r="E4078">
        <f>_xlfn.XLOOKUP(J4078,'cleaning products'!J:J,'cleaning products'!E:E)</f>
        <v>34.6</v>
      </c>
      <c r="H4078">
        <f>_xlfn.XLOOKUP(J4078,'cleaning products'!J:J,'cleaning products'!H:H)</f>
        <v>0</v>
      </c>
      <c r="J4078" s="636" t="s">
        <v>1178</v>
      </c>
    </row>
    <row r="4079" spans="1:10">
      <c r="A4079">
        <v>70006</v>
      </c>
      <c r="B4079" s="46" t="str">
        <f t="shared" si="124"/>
        <v>BP.BW0036</v>
      </c>
      <c r="C4079">
        <f t="shared" si="122"/>
        <v>0</v>
      </c>
      <c r="D4079">
        <v>70006</v>
      </c>
      <c r="E4079">
        <f>_xlfn.XLOOKUP(J4079,'cleaning products'!J:J,'cleaning products'!E:E)</f>
        <v>122.9</v>
      </c>
      <c r="H4079">
        <f>_xlfn.XLOOKUP(J4079,'cleaning products'!J:J,'cleaning products'!H:H)</f>
        <v>0</v>
      </c>
      <c r="J4079" s="636" t="s">
        <v>1180</v>
      </c>
    </row>
    <row r="4080" spans="1:10">
      <c r="A4080">
        <v>70006</v>
      </c>
      <c r="B4080" s="46" t="str">
        <f t="shared" si="124"/>
        <v>BP.BW0037</v>
      </c>
      <c r="C4080">
        <f t="shared" si="122"/>
        <v>0</v>
      </c>
      <c r="D4080">
        <v>70006</v>
      </c>
      <c r="E4080">
        <f>_xlfn.XLOOKUP(J4080,'cleaning products'!J:J,'cleaning products'!E:E)</f>
        <v>273.8</v>
      </c>
      <c r="H4080">
        <f>_xlfn.XLOOKUP(J4080,'cleaning products'!J:J,'cleaning products'!H:H)</f>
        <v>0</v>
      </c>
      <c r="J4080" s="636" t="s">
        <v>1182</v>
      </c>
    </row>
    <row r="4081" spans="1:10">
      <c r="A4081">
        <v>70006</v>
      </c>
      <c r="B4081" s="46" t="str">
        <f t="shared" si="124"/>
        <v>BP.BW0038</v>
      </c>
      <c r="C4081">
        <f t="shared" si="122"/>
        <v>0</v>
      </c>
      <c r="D4081">
        <v>70006</v>
      </c>
      <c r="E4081">
        <f>_xlfn.XLOOKUP(J4081,'cleaning products'!J:J,'cleaning products'!E:E)</f>
        <v>531.5</v>
      </c>
      <c r="H4081">
        <f>_xlfn.XLOOKUP(J4081,'cleaning products'!J:J,'cleaning products'!H:H)</f>
        <v>0</v>
      </c>
      <c r="J4081" s="636" t="s">
        <v>1184</v>
      </c>
    </row>
    <row r="4082" spans="1:10">
      <c r="A4082">
        <v>70006</v>
      </c>
      <c r="B4082" s="46" t="str">
        <f t="shared" si="124"/>
        <v>BP.BW0039</v>
      </c>
      <c r="C4082">
        <f t="shared" si="122"/>
        <v>0</v>
      </c>
      <c r="D4082">
        <v>70006</v>
      </c>
      <c r="E4082">
        <f>_xlfn.XLOOKUP(J4082,'cleaning products'!J:J,'cleaning products'!E:E)</f>
        <v>431.5</v>
      </c>
      <c r="H4082">
        <f>_xlfn.XLOOKUP(J4082,'cleaning products'!J:J,'cleaning products'!H:H)</f>
        <v>0</v>
      </c>
      <c r="J4082" s="636" t="s">
        <v>1186</v>
      </c>
    </row>
    <row r="4083" spans="1:10">
      <c r="A4083">
        <v>70006</v>
      </c>
      <c r="B4083" s="46" t="str">
        <f t="shared" si="124"/>
        <v>BP.BW0040</v>
      </c>
      <c r="C4083">
        <f t="shared" si="122"/>
        <v>0</v>
      </c>
      <c r="D4083">
        <v>70006</v>
      </c>
      <c r="E4083">
        <f>_xlfn.XLOOKUP(J4083,'cleaning products'!J:J,'cleaning products'!E:E)</f>
        <v>34.6</v>
      </c>
      <c r="H4083">
        <f>_xlfn.XLOOKUP(J4083,'cleaning products'!J:J,'cleaning products'!H:H)</f>
        <v>0</v>
      </c>
      <c r="J4083" s="636" t="s">
        <v>1188</v>
      </c>
    </row>
    <row r="4084" spans="1:10">
      <c r="A4084">
        <v>70006</v>
      </c>
      <c r="B4084" s="46" t="str">
        <f t="shared" si="124"/>
        <v>BP.BW0041</v>
      </c>
      <c r="C4084">
        <f t="shared" si="122"/>
        <v>0</v>
      </c>
      <c r="D4084">
        <v>70006</v>
      </c>
      <c r="E4084">
        <f>_xlfn.XLOOKUP(J4084,'cleaning products'!J:J,'cleaning products'!E:E)</f>
        <v>122.9</v>
      </c>
      <c r="H4084">
        <f>_xlfn.XLOOKUP(J4084,'cleaning products'!J:J,'cleaning products'!H:H)</f>
        <v>0</v>
      </c>
      <c r="J4084" s="636" t="s">
        <v>1190</v>
      </c>
    </row>
    <row r="4085" spans="1:10">
      <c r="A4085">
        <v>70006</v>
      </c>
      <c r="B4085" s="46" t="str">
        <f t="shared" si="124"/>
        <v>BP.BW0042</v>
      </c>
      <c r="C4085">
        <f t="shared" si="122"/>
        <v>0</v>
      </c>
      <c r="D4085">
        <v>70006</v>
      </c>
      <c r="E4085">
        <f>_xlfn.XLOOKUP(J4085,'cleaning products'!J:J,'cleaning products'!E:E)</f>
        <v>273.8</v>
      </c>
      <c r="H4085">
        <f>_xlfn.XLOOKUP(J4085,'cleaning products'!J:J,'cleaning products'!H:H)</f>
        <v>0</v>
      </c>
      <c r="J4085" s="636" t="s">
        <v>1192</v>
      </c>
    </row>
    <row r="4086" spans="1:10">
      <c r="A4086">
        <v>70006</v>
      </c>
      <c r="B4086" s="46" t="str">
        <f t="shared" si="124"/>
        <v>BP.BW0043</v>
      </c>
      <c r="C4086">
        <f t="shared" si="122"/>
        <v>0</v>
      </c>
      <c r="D4086">
        <v>70006</v>
      </c>
      <c r="E4086">
        <f>_xlfn.XLOOKUP(J4086,'cleaning products'!J:J,'cleaning products'!E:E)</f>
        <v>531.5</v>
      </c>
      <c r="H4086">
        <f>_xlfn.XLOOKUP(J4086,'cleaning products'!J:J,'cleaning products'!H:H)</f>
        <v>0</v>
      </c>
      <c r="J4086" s="636" t="s">
        <v>1194</v>
      </c>
    </row>
    <row r="4087" spans="1:10">
      <c r="A4087">
        <v>70006</v>
      </c>
      <c r="B4087" s="46" t="str">
        <f t="shared" si="124"/>
        <v>BP.BW0044</v>
      </c>
      <c r="C4087">
        <f t="shared" si="122"/>
        <v>0</v>
      </c>
      <c r="D4087">
        <v>70006</v>
      </c>
      <c r="E4087">
        <f>_xlfn.XLOOKUP(J4087,'cleaning products'!J:J,'cleaning products'!E:E)</f>
        <v>431.5</v>
      </c>
      <c r="H4087">
        <f>_xlfn.XLOOKUP(J4087,'cleaning products'!J:J,'cleaning products'!H:H)</f>
        <v>0</v>
      </c>
      <c r="J4087" s="636" t="s">
        <v>1196</v>
      </c>
    </row>
    <row r="4088" spans="1:10">
      <c r="A4088">
        <v>70006</v>
      </c>
      <c r="B4088" s="46" t="str">
        <f t="shared" si="124"/>
        <v>BP.BW0006</v>
      </c>
      <c r="C4088">
        <f t="shared" si="122"/>
        <v>0</v>
      </c>
      <c r="D4088">
        <v>70006</v>
      </c>
      <c r="E4088">
        <f>_xlfn.XLOOKUP(J4088,'cleaning products'!J:J,'cleaning products'!E:E)</f>
        <v>9</v>
      </c>
      <c r="H4088">
        <f>_xlfn.XLOOKUP(J4088,'cleaning products'!J:J,'cleaning products'!H:H)</f>
        <v>0</v>
      </c>
      <c r="J4088" s="636" t="s">
        <v>1199</v>
      </c>
    </row>
    <row r="4089" spans="1:10">
      <c r="A4089">
        <v>70006</v>
      </c>
      <c r="B4089" s="46" t="str">
        <f t="shared" si="124"/>
        <v>BP.BW0007</v>
      </c>
      <c r="C4089">
        <f t="shared" si="122"/>
        <v>0</v>
      </c>
      <c r="D4089">
        <v>70006</v>
      </c>
      <c r="E4089">
        <f>_xlfn.XLOOKUP(J4089,'cleaning products'!J:J,'cleaning products'!E:E)</f>
        <v>33.75</v>
      </c>
      <c r="H4089">
        <f>_xlfn.XLOOKUP(J4089,'cleaning products'!J:J,'cleaning products'!H:H)</f>
        <v>0</v>
      </c>
      <c r="J4089" s="636" t="s">
        <v>1201</v>
      </c>
    </row>
    <row r="4090" spans="1:10">
      <c r="A4090">
        <v>70006</v>
      </c>
      <c r="B4090" s="46" t="str">
        <f t="shared" si="124"/>
        <v>BP.BW0008</v>
      </c>
      <c r="C4090">
        <f t="shared" si="122"/>
        <v>0</v>
      </c>
      <c r="D4090">
        <v>70006</v>
      </c>
      <c r="E4090">
        <f>_xlfn.XLOOKUP(J4090,'cleaning products'!J:J,'cleaning products'!E:E)</f>
        <v>75.599999999999994</v>
      </c>
      <c r="H4090">
        <f>_xlfn.XLOOKUP(J4090,'cleaning products'!J:J,'cleaning products'!H:H)</f>
        <v>0</v>
      </c>
      <c r="J4090" s="636" t="s">
        <v>1203</v>
      </c>
    </row>
    <row r="4091" spans="1:10">
      <c r="A4091">
        <v>70006</v>
      </c>
      <c r="B4091" s="46" t="str">
        <f t="shared" si="124"/>
        <v>BP.BW0009</v>
      </c>
      <c r="C4091">
        <f t="shared" si="122"/>
        <v>0</v>
      </c>
      <c r="D4091">
        <v>70006</v>
      </c>
      <c r="E4091">
        <f>_xlfn.XLOOKUP(J4091,'cleaning products'!J:J,'cleaning products'!E:E)</f>
        <v>146.4</v>
      </c>
      <c r="H4091">
        <f>_xlfn.XLOOKUP(J4091,'cleaning products'!J:J,'cleaning products'!H:H)</f>
        <v>0</v>
      </c>
      <c r="J4091" s="636" t="s">
        <v>1205</v>
      </c>
    </row>
    <row r="4092" spans="1:10">
      <c r="A4092">
        <v>70006</v>
      </c>
      <c r="B4092" s="46" t="str">
        <f t="shared" si="124"/>
        <v>BP.BW0010</v>
      </c>
      <c r="C4092">
        <f t="shared" si="122"/>
        <v>0</v>
      </c>
      <c r="D4092">
        <v>70006</v>
      </c>
      <c r="E4092">
        <f>_xlfn.XLOOKUP(J4092,'cleaning products'!J:J,'cleaning products'!E:E)</f>
        <v>118</v>
      </c>
      <c r="H4092">
        <f>_xlfn.XLOOKUP(J4092,'cleaning products'!J:J,'cleaning products'!H:H)</f>
        <v>0</v>
      </c>
      <c r="J4092" s="636" t="s">
        <v>1207</v>
      </c>
    </row>
    <row r="4093" spans="1:10">
      <c r="A4093">
        <v>70006</v>
      </c>
      <c r="B4093" s="46" t="str">
        <f t="shared" si="124"/>
        <v>BP.BW0021</v>
      </c>
      <c r="C4093">
        <f t="shared" si="122"/>
        <v>0</v>
      </c>
      <c r="D4093">
        <v>70006</v>
      </c>
      <c r="E4093">
        <f>_xlfn.XLOOKUP(J4093,'cleaning products'!J:J,'cleaning products'!E:E)</f>
        <v>7.5</v>
      </c>
      <c r="H4093">
        <f>_xlfn.XLOOKUP(J4093,'cleaning products'!J:J,'cleaning products'!H:H)</f>
        <v>0</v>
      </c>
      <c r="J4093" s="636" t="s">
        <v>1210</v>
      </c>
    </row>
    <row r="4094" spans="1:10">
      <c r="A4094">
        <v>70006</v>
      </c>
      <c r="B4094" s="46" t="str">
        <f t="shared" si="124"/>
        <v>BP.BW0022</v>
      </c>
      <c r="C4094">
        <f t="shared" si="122"/>
        <v>0</v>
      </c>
      <c r="D4094">
        <v>70006</v>
      </c>
      <c r="E4094">
        <f>_xlfn.XLOOKUP(J4094,'cleaning products'!J:J,'cleaning products'!E:E)</f>
        <v>11</v>
      </c>
      <c r="H4094">
        <f>_xlfn.XLOOKUP(J4094,'cleaning products'!J:J,'cleaning products'!H:H)</f>
        <v>0</v>
      </c>
      <c r="J4094" s="636" t="s">
        <v>1212</v>
      </c>
    </row>
    <row r="4095" spans="1:10">
      <c r="A4095">
        <v>70006</v>
      </c>
      <c r="B4095" s="46" t="str">
        <f t="shared" si="124"/>
        <v>BP.BW0023</v>
      </c>
      <c r="C4095">
        <f t="shared" si="122"/>
        <v>0</v>
      </c>
      <c r="D4095">
        <v>70006</v>
      </c>
      <c r="E4095">
        <f>_xlfn.XLOOKUP(J4095,'cleaning products'!J:J,'cleaning products'!E:E)</f>
        <v>8.4</v>
      </c>
      <c r="H4095">
        <f>_xlfn.XLOOKUP(J4095,'cleaning products'!J:J,'cleaning products'!H:H)</f>
        <v>0</v>
      </c>
      <c r="J4095" s="636" t="s">
        <v>1214</v>
      </c>
    </row>
    <row r="4096" spans="1:10">
      <c r="A4096">
        <v>70006</v>
      </c>
      <c r="B4096" s="46" t="str">
        <f t="shared" si="124"/>
        <v>BP.BW0024</v>
      </c>
      <c r="C4096">
        <f t="shared" si="122"/>
        <v>0</v>
      </c>
      <c r="D4096">
        <v>70006</v>
      </c>
      <c r="E4096">
        <f>_xlfn.XLOOKUP(J4096,'cleaning products'!J:J,'cleaning products'!E:E)</f>
        <v>32.5</v>
      </c>
      <c r="H4096">
        <f>_xlfn.XLOOKUP(J4096,'cleaning products'!J:J,'cleaning products'!H:H)</f>
        <v>0</v>
      </c>
      <c r="J4096" s="636" t="s">
        <v>1216</v>
      </c>
    </row>
    <row r="4097" spans="1:11">
      <c r="A4097">
        <v>70006</v>
      </c>
      <c r="B4097" s="46" t="str">
        <f t="shared" si="124"/>
        <v>BP.BW0025</v>
      </c>
      <c r="C4097">
        <f t="shared" si="122"/>
        <v>0</v>
      </c>
      <c r="D4097">
        <v>70006</v>
      </c>
      <c r="E4097">
        <f>_xlfn.XLOOKUP(J4097,'cleaning products'!J:J,'cleaning products'!E:E)</f>
        <v>72</v>
      </c>
      <c r="H4097">
        <f>_xlfn.XLOOKUP(J4097,'cleaning products'!J:J,'cleaning products'!H:H)</f>
        <v>0</v>
      </c>
      <c r="J4097" s="636" t="s">
        <v>1218</v>
      </c>
    </row>
    <row r="4098" spans="1:11">
      <c r="A4098">
        <v>70002</v>
      </c>
      <c r="B4098" s="46" t="str">
        <f t="shared" ref="B4098:B4152" si="125">J4098&amp;"-"&amp;K4098</f>
        <v>BP.VMOR001-purple</v>
      </c>
      <c r="C4098">
        <f t="shared" ref="C4098:C4161" si="126">SUM(G4098:H4098)</f>
        <v>0</v>
      </c>
      <c r="D4098">
        <v>70002</v>
      </c>
      <c r="E4098">
        <f>_xlfn.XLOOKUP(J4098,macros!Y:Y,macros!D:D)</f>
        <v>172</v>
      </c>
      <c r="G4098">
        <f>_xlfn.XLOOKUP(J4098,macros!Y:Y,macros!J:J)</f>
        <v>0</v>
      </c>
      <c r="J4098" s="636" t="s">
        <v>724</v>
      </c>
      <c r="K4098" t="s">
        <v>912</v>
      </c>
    </row>
    <row r="4099" spans="1:11">
      <c r="A4099">
        <v>70002</v>
      </c>
      <c r="B4099" s="46" t="str">
        <f t="shared" si="125"/>
        <v>BP.VMOR002-purple</v>
      </c>
      <c r="C4099">
        <f t="shared" si="126"/>
        <v>0</v>
      </c>
      <c r="D4099">
        <v>70002</v>
      </c>
      <c r="E4099">
        <f>_xlfn.XLOOKUP(J4099,macros!Y:Y,macros!D:D)</f>
        <v>198</v>
      </c>
      <c r="G4099">
        <f>_xlfn.XLOOKUP(J4099,macros!Y:Y,macros!J:J)</f>
        <v>0</v>
      </c>
      <c r="J4099" s="636" t="s">
        <v>726</v>
      </c>
      <c r="K4099" t="s">
        <v>912</v>
      </c>
    </row>
    <row r="4100" spans="1:11">
      <c r="A4100">
        <v>70002</v>
      </c>
      <c r="B4100" s="46" t="str">
        <f t="shared" si="125"/>
        <v>BP.VMOR003-purple</v>
      </c>
      <c r="C4100">
        <f t="shared" si="126"/>
        <v>0</v>
      </c>
      <c r="D4100">
        <v>70002</v>
      </c>
      <c r="E4100">
        <f>_xlfn.XLOOKUP(J4100,macros!Y:Y,macros!D:D)</f>
        <v>246</v>
      </c>
      <c r="G4100">
        <f>_xlfn.XLOOKUP(J4100,macros!Y:Y,macros!J:J)</f>
        <v>0</v>
      </c>
      <c r="J4100" s="636" t="s">
        <v>728</v>
      </c>
      <c r="K4100" t="s">
        <v>912</v>
      </c>
    </row>
    <row r="4101" spans="1:11">
      <c r="A4101">
        <v>70002</v>
      </c>
      <c r="B4101" s="46" t="str">
        <f t="shared" si="125"/>
        <v>BP.VMOR004-purple</v>
      </c>
      <c r="C4101">
        <f t="shared" si="126"/>
        <v>0</v>
      </c>
      <c r="D4101">
        <v>70002</v>
      </c>
      <c r="E4101">
        <f>_xlfn.XLOOKUP(J4101,macros!Y:Y,macros!D:D)</f>
        <v>258</v>
      </c>
      <c r="G4101">
        <f>_xlfn.XLOOKUP(J4101,macros!Y:Y,macros!J:J)</f>
        <v>0</v>
      </c>
      <c r="J4101" s="636" t="s">
        <v>730</v>
      </c>
      <c r="K4101" t="s">
        <v>912</v>
      </c>
    </row>
    <row r="4102" spans="1:11">
      <c r="A4102">
        <v>70002</v>
      </c>
      <c r="B4102" s="46" t="str">
        <f t="shared" si="125"/>
        <v>BP.VMOR005-purple</v>
      </c>
      <c r="C4102">
        <f t="shared" si="126"/>
        <v>0</v>
      </c>
      <c r="D4102">
        <v>70002</v>
      </c>
      <c r="E4102">
        <f>_xlfn.XLOOKUP(J4102,macros!Y:Y,macros!D:D)</f>
        <v>209</v>
      </c>
      <c r="G4102">
        <f>_xlfn.XLOOKUP(J4102,macros!Y:Y,macros!J:J)</f>
        <v>0</v>
      </c>
      <c r="J4102" s="636" t="s">
        <v>732</v>
      </c>
      <c r="K4102" t="s">
        <v>912</v>
      </c>
    </row>
    <row r="4103" spans="1:11">
      <c r="A4103">
        <v>70002</v>
      </c>
      <c r="B4103" s="46" t="str">
        <f t="shared" si="125"/>
        <v>BP.VMOR006-purple</v>
      </c>
      <c r="C4103">
        <f t="shared" si="126"/>
        <v>0</v>
      </c>
      <c r="D4103">
        <v>70002</v>
      </c>
      <c r="E4103">
        <f>_xlfn.XLOOKUP(J4103,macros!Y:Y,macros!D:D)</f>
        <v>179</v>
      </c>
      <c r="G4103">
        <f>_xlfn.XLOOKUP(J4103,macros!Y:Y,macros!J:J)</f>
        <v>0</v>
      </c>
      <c r="J4103" s="636" t="s">
        <v>734</v>
      </c>
      <c r="K4103" t="s">
        <v>912</v>
      </c>
    </row>
    <row r="4104" spans="1:11">
      <c r="A4104">
        <v>70002</v>
      </c>
      <c r="B4104" s="46" t="str">
        <f t="shared" si="125"/>
        <v>BP.VMOR007-purple</v>
      </c>
      <c r="C4104">
        <f t="shared" si="126"/>
        <v>0</v>
      </c>
      <c r="D4104">
        <v>70002</v>
      </c>
      <c r="E4104">
        <f>_xlfn.XLOOKUP(J4104,macros!Y:Y,macros!D:D)</f>
        <v>196</v>
      </c>
      <c r="G4104">
        <f>_xlfn.XLOOKUP(J4104,macros!Y:Y,macros!J:J)</f>
        <v>0</v>
      </c>
      <c r="J4104" s="636" t="s">
        <v>736</v>
      </c>
      <c r="K4104" t="s">
        <v>912</v>
      </c>
    </row>
    <row r="4105" spans="1:11">
      <c r="A4105">
        <v>70002</v>
      </c>
      <c r="B4105" s="46" t="str">
        <f t="shared" si="125"/>
        <v>BP.VMOR008-purple</v>
      </c>
      <c r="C4105">
        <f t="shared" si="126"/>
        <v>0</v>
      </c>
      <c r="D4105">
        <v>70002</v>
      </c>
      <c r="E4105">
        <f>_xlfn.XLOOKUP(J4105,macros!Y:Y,macros!D:D)</f>
        <v>205</v>
      </c>
      <c r="G4105">
        <f>_xlfn.XLOOKUP(J4105,macros!Y:Y,macros!J:J)</f>
        <v>0</v>
      </c>
      <c r="J4105" s="636" t="s">
        <v>738</v>
      </c>
      <c r="K4105" t="s">
        <v>912</v>
      </c>
    </row>
    <row r="4106" spans="1:11">
      <c r="A4106">
        <v>70002</v>
      </c>
      <c r="B4106" s="46" t="str">
        <f t="shared" si="125"/>
        <v>BP.VMOR009-purple</v>
      </c>
      <c r="C4106">
        <f t="shared" si="126"/>
        <v>0</v>
      </c>
      <c r="D4106">
        <v>70002</v>
      </c>
      <c r="E4106">
        <f>_xlfn.XLOOKUP(J4106,macros!Y:Y,macros!D:D)</f>
        <v>224</v>
      </c>
      <c r="G4106">
        <f>_xlfn.XLOOKUP(J4106,macros!Y:Y,macros!J:J)</f>
        <v>0</v>
      </c>
      <c r="J4106" s="636" t="s">
        <v>740</v>
      </c>
      <c r="K4106" t="s">
        <v>912</v>
      </c>
    </row>
    <row r="4107" spans="1:11">
      <c r="A4107">
        <v>70002</v>
      </c>
      <c r="B4107" s="46" t="str">
        <f t="shared" si="125"/>
        <v>BP.VMOR010-purple</v>
      </c>
      <c r="C4107">
        <f t="shared" si="126"/>
        <v>0</v>
      </c>
      <c r="D4107">
        <v>70002</v>
      </c>
      <c r="E4107">
        <f>_xlfn.XLOOKUP(J4107,macros!Y:Y,macros!D:D)</f>
        <v>234</v>
      </c>
      <c r="G4107">
        <f>_xlfn.XLOOKUP(J4107,macros!Y:Y,macros!J:J)</f>
        <v>0</v>
      </c>
      <c r="J4107" s="636" t="s">
        <v>742</v>
      </c>
      <c r="K4107" t="s">
        <v>912</v>
      </c>
    </row>
    <row r="4108" spans="1:11">
      <c r="A4108">
        <v>70002</v>
      </c>
      <c r="B4108" s="46" t="str">
        <f t="shared" si="125"/>
        <v>BP.VMOR011-purple</v>
      </c>
      <c r="C4108">
        <f t="shared" si="126"/>
        <v>0</v>
      </c>
      <c r="D4108">
        <v>70002</v>
      </c>
      <c r="E4108">
        <f>_xlfn.XLOOKUP(J4108,macros!Y:Y,macros!D:D)</f>
        <v>149</v>
      </c>
      <c r="G4108">
        <f>_xlfn.XLOOKUP(J4108,macros!Y:Y,macros!J:J)</f>
        <v>0</v>
      </c>
      <c r="J4108" s="636" t="s">
        <v>744</v>
      </c>
      <c r="K4108" t="s">
        <v>912</v>
      </c>
    </row>
    <row r="4109" spans="1:11">
      <c r="A4109">
        <v>70002</v>
      </c>
      <c r="B4109" s="46" t="str">
        <f t="shared" si="125"/>
        <v>BP.VMOR012-purple</v>
      </c>
      <c r="C4109">
        <f t="shared" si="126"/>
        <v>0</v>
      </c>
      <c r="D4109">
        <v>70002</v>
      </c>
      <c r="E4109">
        <f>_xlfn.XLOOKUP(J4109,macros!Y:Y,macros!D:D)</f>
        <v>155</v>
      </c>
      <c r="G4109">
        <f>_xlfn.XLOOKUP(J4109,macros!Y:Y,macros!J:J)</f>
        <v>0</v>
      </c>
      <c r="J4109" s="636" t="s">
        <v>746</v>
      </c>
      <c r="K4109" t="s">
        <v>912</v>
      </c>
    </row>
    <row r="4110" spans="1:11">
      <c r="A4110">
        <v>70002</v>
      </c>
      <c r="B4110" s="46" t="str">
        <f t="shared" si="125"/>
        <v>BP.VMOR001-mint</v>
      </c>
      <c r="C4110">
        <f t="shared" si="126"/>
        <v>0</v>
      </c>
      <c r="D4110">
        <v>70002</v>
      </c>
      <c r="E4110">
        <f>_xlfn.XLOOKUP(J4110,macros!Y:Y,macros!D:D)</f>
        <v>172</v>
      </c>
      <c r="G4110">
        <f>_xlfn.XLOOKUP(J4110,macros!Y:Y,macros!L:L)</f>
        <v>0</v>
      </c>
      <c r="J4110" s="636" t="s">
        <v>724</v>
      </c>
      <c r="K4110" t="s">
        <v>914</v>
      </c>
    </row>
    <row r="4111" spans="1:11">
      <c r="A4111">
        <v>70002</v>
      </c>
      <c r="B4111" s="46" t="str">
        <f t="shared" si="125"/>
        <v>BP.VMOR002-mint</v>
      </c>
      <c r="C4111">
        <f t="shared" si="126"/>
        <v>0</v>
      </c>
      <c r="D4111">
        <v>70002</v>
      </c>
      <c r="E4111">
        <f>_xlfn.XLOOKUP(J4111,macros!Y:Y,macros!D:D)</f>
        <v>198</v>
      </c>
      <c r="G4111">
        <f>_xlfn.XLOOKUP(J4111,macros!Y:Y,macros!L:L)</f>
        <v>0</v>
      </c>
      <c r="J4111" s="636" t="s">
        <v>726</v>
      </c>
      <c r="K4111" t="s">
        <v>914</v>
      </c>
    </row>
    <row r="4112" spans="1:11">
      <c r="A4112">
        <v>70002</v>
      </c>
      <c r="B4112" s="46" t="str">
        <f t="shared" si="125"/>
        <v>BP.VMOR003-mint</v>
      </c>
      <c r="C4112">
        <f t="shared" si="126"/>
        <v>0</v>
      </c>
      <c r="D4112">
        <v>70002</v>
      </c>
      <c r="E4112">
        <f>_xlfn.XLOOKUP(J4112,macros!Y:Y,macros!D:D)</f>
        <v>246</v>
      </c>
      <c r="G4112">
        <f>_xlfn.XLOOKUP(J4112,macros!Y:Y,macros!L:L)</f>
        <v>0</v>
      </c>
      <c r="J4112" s="636" t="s">
        <v>728</v>
      </c>
      <c r="K4112" t="s">
        <v>914</v>
      </c>
    </row>
    <row r="4113" spans="1:11">
      <c r="A4113">
        <v>70002</v>
      </c>
      <c r="B4113" s="46" t="str">
        <f t="shared" si="125"/>
        <v>BP.VMOR004-mint</v>
      </c>
      <c r="C4113">
        <f t="shared" si="126"/>
        <v>0</v>
      </c>
      <c r="D4113">
        <v>70002</v>
      </c>
      <c r="E4113">
        <f>_xlfn.XLOOKUP(J4113,macros!Y:Y,macros!D:D)</f>
        <v>258</v>
      </c>
      <c r="G4113">
        <f>_xlfn.XLOOKUP(J4113,macros!Y:Y,macros!L:L)</f>
        <v>0</v>
      </c>
      <c r="J4113" s="636" t="s">
        <v>730</v>
      </c>
      <c r="K4113" t="s">
        <v>914</v>
      </c>
    </row>
    <row r="4114" spans="1:11">
      <c r="A4114">
        <v>70002</v>
      </c>
      <c r="B4114" s="46" t="str">
        <f t="shared" si="125"/>
        <v>BP.VMOR005-mint</v>
      </c>
      <c r="C4114">
        <f t="shared" si="126"/>
        <v>0</v>
      </c>
      <c r="D4114">
        <v>70002</v>
      </c>
      <c r="E4114">
        <f>_xlfn.XLOOKUP(J4114,macros!Y:Y,macros!D:D)</f>
        <v>209</v>
      </c>
      <c r="G4114">
        <f>_xlfn.XLOOKUP(J4114,macros!Y:Y,macros!L:L)</f>
        <v>0</v>
      </c>
      <c r="J4114" s="636" t="s">
        <v>732</v>
      </c>
      <c r="K4114" t="s">
        <v>914</v>
      </c>
    </row>
    <row r="4115" spans="1:11">
      <c r="A4115">
        <v>70002</v>
      </c>
      <c r="B4115" s="46" t="str">
        <f t="shared" si="125"/>
        <v>BP.VMOR006-mint</v>
      </c>
      <c r="C4115">
        <f t="shared" si="126"/>
        <v>0</v>
      </c>
      <c r="D4115">
        <v>70002</v>
      </c>
      <c r="E4115">
        <f>_xlfn.XLOOKUP(J4115,macros!Y:Y,macros!D:D)</f>
        <v>179</v>
      </c>
      <c r="G4115">
        <f>_xlfn.XLOOKUP(J4115,macros!Y:Y,macros!L:L)</f>
        <v>0</v>
      </c>
      <c r="J4115" s="636" t="s">
        <v>734</v>
      </c>
      <c r="K4115" t="s">
        <v>914</v>
      </c>
    </row>
    <row r="4116" spans="1:11">
      <c r="A4116">
        <v>70002</v>
      </c>
      <c r="B4116" s="46" t="str">
        <f t="shared" si="125"/>
        <v>BP.VMOR007-mint</v>
      </c>
      <c r="C4116">
        <f t="shared" si="126"/>
        <v>0</v>
      </c>
      <c r="D4116">
        <v>70002</v>
      </c>
      <c r="E4116">
        <f>_xlfn.XLOOKUP(J4116,macros!Y:Y,macros!D:D)</f>
        <v>196</v>
      </c>
      <c r="G4116">
        <f>_xlfn.XLOOKUP(J4116,macros!Y:Y,macros!L:L)</f>
        <v>0</v>
      </c>
      <c r="J4116" s="636" t="s">
        <v>736</v>
      </c>
      <c r="K4116" t="s">
        <v>914</v>
      </c>
    </row>
    <row r="4117" spans="1:11">
      <c r="A4117">
        <v>70002</v>
      </c>
      <c r="B4117" s="46" t="str">
        <f t="shared" si="125"/>
        <v>BP.VMOR008-mint</v>
      </c>
      <c r="C4117">
        <f t="shared" si="126"/>
        <v>0</v>
      </c>
      <c r="D4117">
        <v>70002</v>
      </c>
      <c r="E4117">
        <f>_xlfn.XLOOKUP(J4117,macros!Y:Y,macros!D:D)</f>
        <v>205</v>
      </c>
      <c r="G4117">
        <f>_xlfn.XLOOKUP(J4117,macros!Y:Y,macros!L:L)</f>
        <v>0</v>
      </c>
      <c r="J4117" s="636" t="s">
        <v>738</v>
      </c>
      <c r="K4117" t="s">
        <v>914</v>
      </c>
    </row>
    <row r="4118" spans="1:11">
      <c r="A4118">
        <v>70002</v>
      </c>
      <c r="B4118" s="46" t="str">
        <f t="shared" si="125"/>
        <v>BP.VMOR009-mint</v>
      </c>
      <c r="C4118">
        <f t="shared" si="126"/>
        <v>0</v>
      </c>
      <c r="D4118">
        <v>70002</v>
      </c>
      <c r="E4118">
        <f>_xlfn.XLOOKUP(J4118,macros!Y:Y,macros!D:D)</f>
        <v>224</v>
      </c>
      <c r="G4118">
        <f>_xlfn.XLOOKUP(J4118,macros!Y:Y,macros!L:L)</f>
        <v>0</v>
      </c>
      <c r="J4118" s="636" t="s">
        <v>740</v>
      </c>
      <c r="K4118" t="s">
        <v>914</v>
      </c>
    </row>
    <row r="4119" spans="1:11">
      <c r="A4119">
        <v>70002</v>
      </c>
      <c r="B4119" s="46" t="str">
        <f t="shared" si="125"/>
        <v>BP.VMOR010-mint</v>
      </c>
      <c r="C4119">
        <f t="shared" si="126"/>
        <v>0</v>
      </c>
      <c r="D4119">
        <v>70002</v>
      </c>
      <c r="E4119">
        <f>_xlfn.XLOOKUP(J4119,macros!Y:Y,macros!D:D)</f>
        <v>234</v>
      </c>
      <c r="G4119">
        <f>_xlfn.XLOOKUP(J4119,macros!Y:Y,macros!L:L)</f>
        <v>0</v>
      </c>
      <c r="J4119" s="636" t="s">
        <v>742</v>
      </c>
      <c r="K4119" t="s">
        <v>914</v>
      </c>
    </row>
    <row r="4120" spans="1:11">
      <c r="A4120">
        <v>70002</v>
      </c>
      <c r="B4120" s="46" t="str">
        <f t="shared" si="125"/>
        <v>BP.VMOR011-mint</v>
      </c>
      <c r="C4120">
        <f t="shared" si="126"/>
        <v>0</v>
      </c>
      <c r="D4120">
        <v>70002</v>
      </c>
      <c r="E4120">
        <f>_xlfn.XLOOKUP(J4120,macros!Y:Y,macros!D:D)</f>
        <v>149</v>
      </c>
      <c r="G4120">
        <f>_xlfn.XLOOKUP(J4120,macros!Y:Y,macros!L:L)</f>
        <v>0</v>
      </c>
      <c r="J4120" s="636" t="s">
        <v>744</v>
      </c>
      <c r="K4120" t="s">
        <v>914</v>
      </c>
    </row>
    <row r="4121" spans="1:11">
      <c r="A4121">
        <v>70002</v>
      </c>
      <c r="B4121" s="46" t="str">
        <f t="shared" si="125"/>
        <v>BP.VMOR012-mint</v>
      </c>
      <c r="C4121">
        <f t="shared" si="126"/>
        <v>0</v>
      </c>
      <c r="D4121">
        <v>70002</v>
      </c>
      <c r="E4121">
        <f>_xlfn.XLOOKUP(J4121,macros!Y:Y,macros!D:D)</f>
        <v>155</v>
      </c>
      <c r="G4121">
        <f>_xlfn.XLOOKUP(J4121,macros!Y:Y,macros!L:L)</f>
        <v>0</v>
      </c>
      <c r="J4121" s="636" t="s">
        <v>746</v>
      </c>
      <c r="K4121" t="s">
        <v>914</v>
      </c>
    </row>
    <row r="4122" spans="1:11">
      <c r="A4122">
        <v>70005</v>
      </c>
      <c r="B4122" s="46" t="str">
        <f t="shared" si="125"/>
        <v>BP.VG.WGSET-10081</v>
      </c>
      <c r="C4122">
        <f t="shared" si="126"/>
        <v>0</v>
      </c>
      <c r="D4122">
        <v>70005</v>
      </c>
      <c r="E4122">
        <f>_xlfn.XLOOKUP(J4122,'sets &amp; selections ( - 10%)'!Z:Z,'sets &amp; selections ( - 10%)'!S:S)</f>
        <v>2786.75</v>
      </c>
      <c r="G4122">
        <f>_xlfn.XLOOKUP(J4122,'sets &amp; selections ( - 10%)'!Z:Z,'sets &amp; selections ( - 10%)'!T:T)</f>
        <v>0</v>
      </c>
      <c r="J4122" s="636" t="s">
        <v>103</v>
      </c>
      <c r="K4122">
        <v>10081</v>
      </c>
    </row>
    <row r="4123" spans="1:11">
      <c r="A4123">
        <v>70005</v>
      </c>
      <c r="B4123" s="46" t="str">
        <f t="shared" si="125"/>
        <v>BP.VG.DI900SET-10081</v>
      </c>
      <c r="C4123">
        <f t="shared" si="126"/>
        <v>0</v>
      </c>
      <c r="D4123">
        <v>70005</v>
      </c>
      <c r="E4123">
        <f>_xlfn.XLOOKUP(J4123,'sets &amp; selections ( - 10%)'!Z:Z,'sets &amp; selections ( - 10%)'!S:S)</f>
        <v>1773.5</v>
      </c>
      <c r="G4123">
        <f>_xlfn.XLOOKUP(J4123,'sets &amp; selections ( - 10%)'!Z:Z,'sets &amp; selections ( - 10%)'!T:T)</f>
        <v>0</v>
      </c>
      <c r="J4123" s="636" t="s">
        <v>105</v>
      </c>
      <c r="K4123">
        <v>10081</v>
      </c>
    </row>
    <row r="4124" spans="1:11">
      <c r="A4124">
        <v>70005</v>
      </c>
      <c r="B4124" s="46" t="str">
        <f t="shared" si="125"/>
        <v>BP.VG.DIMGSET-10081</v>
      </c>
      <c r="C4124">
        <f t="shared" si="126"/>
        <v>0</v>
      </c>
      <c r="D4124">
        <v>70005</v>
      </c>
      <c r="E4124">
        <f>_xlfn.XLOOKUP(J4124,'sets &amp; selections ( - 10%)'!Z:Z,'sets &amp; selections ( - 10%)'!S:S)</f>
        <v>3410.5</v>
      </c>
      <c r="G4124">
        <f>_xlfn.XLOOKUP(J4124,'sets &amp; selections ( - 10%)'!Z:Z,'sets &amp; selections ( - 10%)'!T:T)</f>
        <v>0</v>
      </c>
      <c r="J4124" s="636" t="s">
        <v>107</v>
      </c>
      <c r="K4124">
        <v>10081</v>
      </c>
    </row>
    <row r="4125" spans="1:11">
      <c r="A4125">
        <v>70005</v>
      </c>
      <c r="B4125" s="46" t="str">
        <f t="shared" si="125"/>
        <v>BP.VG.DISET-10081</v>
      </c>
      <c r="C4125">
        <f t="shared" si="126"/>
        <v>0</v>
      </c>
      <c r="D4125">
        <v>70005</v>
      </c>
      <c r="E4125">
        <f>_xlfn.XLOOKUP(J4125,'sets &amp; selections ( - 10%)'!Z:Z,'sets &amp; selections ( - 10%)'!S:S)</f>
        <v>5184</v>
      </c>
      <c r="G4125">
        <f>_xlfn.XLOOKUP(J4125,'sets &amp; selections ( - 10%)'!Z:Z,'sets &amp; selections ( - 10%)'!T:T)</f>
        <v>0</v>
      </c>
      <c r="J4125" s="636" t="s">
        <v>109</v>
      </c>
      <c r="K4125">
        <v>10081</v>
      </c>
    </row>
    <row r="4126" spans="1:11">
      <c r="A4126">
        <v>70005</v>
      </c>
      <c r="B4126" s="46" t="str">
        <f t="shared" si="125"/>
        <v>BP.VG.DISPSET1-10081</v>
      </c>
      <c r="C4126">
        <f t="shared" si="126"/>
        <v>0</v>
      </c>
      <c r="D4126">
        <v>70005</v>
      </c>
      <c r="E4126">
        <f>_xlfn.XLOOKUP(J4126,'sets &amp; selections ( - 10%)'!Z:Z,'sets &amp; selections ( - 10%)'!S:S)</f>
        <v>1542.5</v>
      </c>
      <c r="G4126">
        <f>_xlfn.XLOOKUP(J4126,'sets &amp; selections ( - 10%)'!Z:Z,'sets &amp; selections ( - 10%)'!T:T)</f>
        <v>0</v>
      </c>
      <c r="J4126" s="636" t="s">
        <v>111</v>
      </c>
      <c r="K4126">
        <v>10081</v>
      </c>
    </row>
    <row r="4127" spans="1:11">
      <c r="A4127">
        <v>70005</v>
      </c>
      <c r="B4127" s="46" t="str">
        <f t="shared" si="125"/>
        <v>BP.VG.WGDTSET-10135</v>
      </c>
      <c r="C4127">
        <f t="shared" si="126"/>
        <v>0</v>
      </c>
      <c r="D4127">
        <v>70005</v>
      </c>
      <c r="E4127">
        <f>_xlfn.XLOOKUP(J4127,'sets &amp; selections ( - 10%)'!Z:Z,'sets &amp; selections ( - 10%)'!S:S)</f>
        <v>4271.5</v>
      </c>
      <c r="G4127">
        <f>_xlfn.XLOOKUP(J4127,'sets &amp; selections ( - 10%)'!Z:Z,'sets &amp; selections ( - 10%)'!T:T)</f>
        <v>0</v>
      </c>
      <c r="J4127" s="636" t="s">
        <v>114</v>
      </c>
      <c r="K4127">
        <v>10135</v>
      </c>
    </row>
    <row r="4128" spans="1:11">
      <c r="A4128">
        <v>70005</v>
      </c>
      <c r="B4128" s="46" t="str">
        <f t="shared" si="125"/>
        <v>BP.VG.DI900DTSET-10135</v>
      </c>
      <c r="C4128">
        <f t="shared" si="126"/>
        <v>0</v>
      </c>
      <c r="D4128">
        <v>70005</v>
      </c>
      <c r="E4128">
        <f>_xlfn.XLOOKUP(J4128,'sets &amp; selections ( - 10%)'!Z:Z,'sets &amp; selections ( - 10%)'!S:S)</f>
        <v>2777.25</v>
      </c>
      <c r="G4128">
        <f>_xlfn.XLOOKUP(J4128,'sets &amp; selections ( - 10%)'!Z:Z,'sets &amp; selections ( - 10%)'!T:T)</f>
        <v>0</v>
      </c>
      <c r="J4128" s="636" t="s">
        <v>116</v>
      </c>
      <c r="K4128">
        <v>10135</v>
      </c>
    </row>
    <row r="4129" spans="1:11">
      <c r="A4129">
        <v>70005</v>
      </c>
      <c r="B4129" s="46" t="str">
        <f t="shared" si="125"/>
        <v>BP.VG.DIMGDTSET-10135</v>
      </c>
      <c r="C4129">
        <f t="shared" si="126"/>
        <v>0</v>
      </c>
      <c r="D4129">
        <v>70005</v>
      </c>
      <c r="E4129">
        <f>_xlfn.XLOOKUP(J4129,'sets &amp; selections ( - 10%)'!Z:Z,'sets &amp; selections ( - 10%)'!S:S)</f>
        <v>6086</v>
      </c>
      <c r="G4129">
        <f>_xlfn.XLOOKUP(J4129,'sets &amp; selections ( - 10%)'!Z:Z,'sets &amp; selections ( - 10%)'!T:T)</f>
        <v>0</v>
      </c>
      <c r="J4129" s="636" t="s">
        <v>118</v>
      </c>
      <c r="K4129">
        <v>10135</v>
      </c>
    </row>
    <row r="4130" spans="1:11">
      <c r="A4130">
        <v>70005</v>
      </c>
      <c r="B4130" s="46" t="str">
        <f t="shared" si="125"/>
        <v>BP.VG.DIDTSET-10135</v>
      </c>
      <c r="C4130">
        <f t="shared" si="126"/>
        <v>0</v>
      </c>
      <c r="D4130">
        <v>70005</v>
      </c>
      <c r="E4130">
        <f>_xlfn.XLOOKUP(J4130,'sets &amp; selections ( - 10%)'!Z:Z,'sets &amp; selections ( - 10%)'!S:S)</f>
        <v>8863.25</v>
      </c>
      <c r="G4130">
        <f>_xlfn.XLOOKUP(J4130,'sets &amp; selections ( - 10%)'!Z:Z,'sets &amp; selections ( - 10%)'!T:T)</f>
        <v>0</v>
      </c>
      <c r="J4130" s="636" t="s">
        <v>120</v>
      </c>
      <c r="K4130">
        <v>10135</v>
      </c>
    </row>
    <row r="4131" spans="1:11">
      <c r="A4131">
        <v>70005</v>
      </c>
      <c r="B4131" s="46" t="str">
        <f t="shared" si="125"/>
        <v>BP.VG.DISPDTSET1-10135</v>
      </c>
      <c r="C4131">
        <f t="shared" si="126"/>
        <v>0</v>
      </c>
      <c r="D4131">
        <v>70005</v>
      </c>
      <c r="E4131">
        <f>_xlfn.XLOOKUP(J4131,'sets &amp; selections ( - 10%)'!Z:Z,'sets &amp; selections ( - 10%)'!S:S)</f>
        <v>2379.5</v>
      </c>
      <c r="G4131">
        <f>_xlfn.XLOOKUP(J4131,'sets &amp; selections ( - 10%)'!Z:Z,'sets &amp; selections ( - 10%)'!T:T)</f>
        <v>0</v>
      </c>
      <c r="J4131" s="636" t="s">
        <v>121</v>
      </c>
      <c r="K4131">
        <v>10135</v>
      </c>
    </row>
    <row r="4132" spans="1:11">
      <c r="A4132">
        <v>70005</v>
      </c>
      <c r="B4132" s="46" t="str">
        <f t="shared" si="125"/>
        <v>BP.VM.DOSET-10081</v>
      </c>
      <c r="C4132">
        <f t="shared" si="126"/>
        <v>0</v>
      </c>
      <c r="D4132">
        <v>70005</v>
      </c>
      <c r="E4132">
        <f>_xlfn.XLOOKUP(J4132,'sets &amp; selections ( - 10%)'!Z:Z,'sets &amp; selections ( - 10%)'!S:S)</f>
        <v>5228.75</v>
      </c>
      <c r="G4132">
        <f>_xlfn.XLOOKUP(J4132,'sets &amp; selections ( - 10%)'!Z:Z,'sets &amp; selections ( - 10%)'!T:T)</f>
        <v>0</v>
      </c>
      <c r="J4132" s="636" t="s">
        <v>125</v>
      </c>
      <c r="K4132">
        <v>10081</v>
      </c>
    </row>
    <row r="4133" spans="1:11">
      <c r="A4133">
        <v>70005</v>
      </c>
      <c r="B4133" s="46" t="str">
        <f t="shared" si="125"/>
        <v>BP.VM.DORSET-10081</v>
      </c>
      <c r="C4133">
        <f t="shared" si="126"/>
        <v>0</v>
      </c>
      <c r="D4133">
        <v>70005</v>
      </c>
      <c r="E4133">
        <f>_xlfn.XLOOKUP(J4133,'sets &amp; selections ( - 10%)'!Z:Z,'sets &amp; selections ( - 10%)'!S:S)</f>
        <v>1325</v>
      </c>
      <c r="G4133">
        <f>_xlfn.XLOOKUP(J4133,'sets &amp; selections ( - 10%)'!Z:Z,'sets &amp; selections ( - 10%)'!T:T)</f>
        <v>0</v>
      </c>
      <c r="J4133" s="636" t="s">
        <v>127</v>
      </c>
      <c r="K4133">
        <v>10081</v>
      </c>
    </row>
    <row r="4134" spans="1:11">
      <c r="A4134">
        <v>70005</v>
      </c>
      <c r="B4134" s="46" t="str">
        <f t="shared" si="125"/>
        <v>BP.VM.DOJSET-10081</v>
      </c>
      <c r="C4134">
        <f t="shared" si="126"/>
        <v>0</v>
      </c>
      <c r="D4134">
        <v>70005</v>
      </c>
      <c r="E4134">
        <f>_xlfn.XLOOKUP(J4134,'sets &amp; selections ( - 10%)'!Z:Z,'sets &amp; selections ( - 10%)'!S:S)</f>
        <v>1337.25</v>
      </c>
      <c r="G4134">
        <f>_xlfn.XLOOKUP(J4134,'sets &amp; selections ( - 10%)'!Z:Z,'sets &amp; selections ( - 10%)'!T:T)</f>
        <v>0</v>
      </c>
      <c r="J4134" s="636" t="s">
        <v>129</v>
      </c>
      <c r="K4134">
        <v>10081</v>
      </c>
    </row>
    <row r="4135" spans="1:11">
      <c r="A4135">
        <v>70005</v>
      </c>
      <c r="B4135" s="46" t="str">
        <f t="shared" si="125"/>
        <v>BP.VM.DOSSET-10081</v>
      </c>
      <c r="C4135">
        <f t="shared" si="126"/>
        <v>0</v>
      </c>
      <c r="D4135">
        <v>70005</v>
      </c>
      <c r="E4135">
        <f>_xlfn.XLOOKUP(J4135,'sets &amp; selections ( - 10%)'!Z:Z,'sets &amp; selections ( - 10%)'!S:S)</f>
        <v>905.5</v>
      </c>
      <c r="G4135">
        <f>_xlfn.XLOOKUP(J4135,'sets &amp; selections ( - 10%)'!Z:Z,'sets &amp; selections ( - 10%)'!T:T)</f>
        <v>0</v>
      </c>
      <c r="J4135" s="636" t="s">
        <v>131</v>
      </c>
      <c r="K4135">
        <v>10081</v>
      </c>
    </row>
    <row r="4136" spans="1:11">
      <c r="A4136">
        <v>70005</v>
      </c>
      <c r="B4136" s="46" t="str">
        <f t="shared" si="125"/>
        <v>BP.VM.DOESET-10081</v>
      </c>
      <c r="C4136">
        <f t="shared" si="126"/>
        <v>0</v>
      </c>
      <c r="D4136">
        <v>70005</v>
      </c>
      <c r="E4136">
        <f>_xlfn.XLOOKUP(J4136,'sets &amp; selections ( - 10%)'!Z:Z,'sets &amp; selections ( - 10%)'!S:S)</f>
        <v>1661.5</v>
      </c>
      <c r="G4136">
        <f>_xlfn.XLOOKUP(J4136,'sets &amp; selections ( - 10%)'!Z:Z,'sets &amp; selections ( - 10%)'!T:T)</f>
        <v>0</v>
      </c>
      <c r="J4136" s="636" t="s">
        <v>133</v>
      </c>
      <c r="K4136">
        <v>10081</v>
      </c>
    </row>
    <row r="4137" spans="1:11">
      <c r="A4137">
        <v>70005</v>
      </c>
      <c r="B4137" s="46" t="str">
        <f t="shared" si="125"/>
        <v>BP.VM.DODTSET-10135</v>
      </c>
      <c r="C4137">
        <f t="shared" si="126"/>
        <v>0</v>
      </c>
      <c r="D4137">
        <v>70005</v>
      </c>
      <c r="E4137">
        <f>_xlfn.XLOOKUP(J4137,'sets &amp; selections ( - 10%)'!Z:Z,'sets &amp; selections ( - 10%)'!S:S)</f>
        <v>6801.25</v>
      </c>
      <c r="G4137">
        <f>_xlfn.XLOOKUP(J4137,'sets &amp; selections ( - 10%)'!Z:Z,'sets &amp; selections ( - 10%)'!T:T)</f>
        <v>0</v>
      </c>
      <c r="J4137" s="636" t="s">
        <v>136</v>
      </c>
      <c r="K4137">
        <v>10135</v>
      </c>
    </row>
    <row r="4138" spans="1:11">
      <c r="A4138">
        <v>70005</v>
      </c>
      <c r="B4138" s="46" t="str">
        <f t="shared" si="125"/>
        <v>BP.VM.DORDTSET-10135</v>
      </c>
      <c r="C4138">
        <f t="shared" si="126"/>
        <v>0</v>
      </c>
      <c r="D4138">
        <v>70005</v>
      </c>
      <c r="E4138">
        <f>_xlfn.XLOOKUP(J4138,'sets &amp; selections ( - 10%)'!Z:Z,'sets &amp; selections ( - 10%)'!S:S)</f>
        <v>1774.75</v>
      </c>
      <c r="G4138">
        <f>_xlfn.XLOOKUP(J4138,'sets &amp; selections ( - 10%)'!Z:Z,'sets &amp; selections ( - 10%)'!T:T)</f>
        <v>0</v>
      </c>
      <c r="J4138" s="636" t="s">
        <v>138</v>
      </c>
      <c r="K4138">
        <v>10135</v>
      </c>
    </row>
    <row r="4139" spans="1:11">
      <c r="A4139">
        <v>70005</v>
      </c>
      <c r="B4139" s="46" t="str">
        <f t="shared" si="125"/>
        <v>BP.VM.DOJDTSET-10135</v>
      </c>
      <c r="C4139">
        <f t="shared" si="126"/>
        <v>0</v>
      </c>
      <c r="D4139">
        <v>70005</v>
      </c>
      <c r="E4139">
        <f>_xlfn.XLOOKUP(J4139,'sets &amp; selections ( - 10%)'!Z:Z,'sets &amp; selections ( - 10%)'!S:S)</f>
        <v>1738</v>
      </c>
      <c r="G4139">
        <f>_xlfn.XLOOKUP(J4139,'sets &amp; selections ( - 10%)'!Z:Z,'sets &amp; selections ( - 10%)'!T:T)</f>
        <v>0</v>
      </c>
      <c r="J4139" s="636" t="s">
        <v>140</v>
      </c>
      <c r="K4139">
        <v>10135</v>
      </c>
    </row>
    <row r="4140" spans="1:11">
      <c r="A4140">
        <v>70005</v>
      </c>
      <c r="B4140" s="46" t="str">
        <f t="shared" si="125"/>
        <v>BP.VM.DOSDTSET-10135</v>
      </c>
      <c r="C4140">
        <f t="shared" si="126"/>
        <v>0</v>
      </c>
      <c r="D4140">
        <v>70005</v>
      </c>
      <c r="E4140">
        <f>_xlfn.XLOOKUP(J4140,'sets &amp; selections ( - 10%)'!Z:Z,'sets &amp; selections ( - 10%)'!S:S)</f>
        <v>1204</v>
      </c>
      <c r="G4140">
        <f>_xlfn.XLOOKUP(J4140,'sets &amp; selections ( - 10%)'!Z:Z,'sets &amp; selections ( - 10%)'!T:T)</f>
        <v>0</v>
      </c>
      <c r="J4140" s="636" t="s">
        <v>142</v>
      </c>
      <c r="K4140">
        <v>10135</v>
      </c>
    </row>
    <row r="4141" spans="1:11">
      <c r="A4141">
        <v>70005</v>
      </c>
      <c r="B4141" s="46" t="str">
        <f t="shared" si="125"/>
        <v>BP.VM.DOEDTSET-10135</v>
      </c>
      <c r="C4141">
        <f t="shared" si="126"/>
        <v>0</v>
      </c>
      <c r="D4141">
        <v>70005</v>
      </c>
      <c r="E4141">
        <f>_xlfn.XLOOKUP(J4141,'sets &amp; selections ( - 10%)'!Z:Z,'sets &amp; selections ( - 10%)'!S:S)</f>
        <v>2084.75</v>
      </c>
      <c r="G4141">
        <f>_xlfn.XLOOKUP(J4141,'sets &amp; selections ( - 10%)'!Z:Z,'sets &amp; selections ( - 10%)'!T:T)</f>
        <v>0</v>
      </c>
      <c r="J4141" s="636" t="s">
        <v>144</v>
      </c>
      <c r="K4141">
        <v>10135</v>
      </c>
    </row>
    <row r="4142" spans="1:11">
      <c r="A4142">
        <v>70005</v>
      </c>
      <c r="B4142" s="46" t="str">
        <f t="shared" si="125"/>
        <v>BP.VM.PISET-10081</v>
      </c>
      <c r="C4142">
        <f t="shared" si="126"/>
        <v>0</v>
      </c>
      <c r="D4142">
        <v>70005</v>
      </c>
      <c r="E4142">
        <f>_xlfn.XLOOKUP(J4142,'sets &amp; selections ( - 10%)'!Z:Z,'sets &amp; selections ( - 10%)'!S:S)</f>
        <v>478.25</v>
      </c>
      <c r="G4142">
        <f>_xlfn.XLOOKUP(J4142,'sets &amp; selections ( - 10%)'!Z:Z,'sets &amp; selections ( - 10%)'!T:T)</f>
        <v>0</v>
      </c>
      <c r="J4142" s="636" t="s">
        <v>147</v>
      </c>
      <c r="K4142">
        <v>10081</v>
      </c>
    </row>
    <row r="4143" spans="1:11">
      <c r="A4143">
        <v>70005</v>
      </c>
      <c r="B4143" s="46" t="str">
        <f t="shared" si="125"/>
        <v>BP.VM.IMSET-10081</v>
      </c>
      <c r="C4143">
        <f t="shared" si="126"/>
        <v>0</v>
      </c>
      <c r="D4143">
        <v>70005</v>
      </c>
      <c r="E4143">
        <f>_xlfn.XLOOKUP(J4143,'sets &amp; selections ( - 10%)'!Z:Z,'sets &amp; selections ( - 10%)'!S:S)</f>
        <v>1046.25</v>
      </c>
      <c r="G4143">
        <f>_xlfn.XLOOKUP(J4143,'sets &amp; selections ( - 10%)'!Z:Z,'sets &amp; selections ( - 10%)'!T:T)</f>
        <v>0</v>
      </c>
      <c r="J4143" s="636" t="s">
        <v>150</v>
      </c>
      <c r="K4143">
        <v>10081</v>
      </c>
    </row>
    <row r="4144" spans="1:11">
      <c r="A4144">
        <v>70005</v>
      </c>
      <c r="B4144" s="46" t="str">
        <f t="shared" si="125"/>
        <v>BP.VM.IMDTSET-10135</v>
      </c>
      <c r="C4144">
        <f t="shared" si="126"/>
        <v>0</v>
      </c>
      <c r="D4144">
        <v>70005</v>
      </c>
      <c r="E4144">
        <f>_xlfn.XLOOKUP(J4144,'sets &amp; selections ( - 10%)'!Z:Z,'sets &amp; selections ( - 10%)'!S:S)</f>
        <v>1342</v>
      </c>
      <c r="G4144">
        <f>_xlfn.XLOOKUP(J4144,'sets &amp; selections ( - 10%)'!Z:Z,'sets &amp; selections ( - 10%)'!T:T)</f>
        <v>0</v>
      </c>
      <c r="J4144" s="636" t="s">
        <v>152</v>
      </c>
      <c r="K4144">
        <v>10135</v>
      </c>
    </row>
    <row r="4145" spans="1:11">
      <c r="A4145">
        <v>70005</v>
      </c>
      <c r="B4145" s="46" t="str">
        <f t="shared" si="125"/>
        <v>BP.VM.FISET-10081</v>
      </c>
      <c r="C4145">
        <f t="shared" si="126"/>
        <v>0</v>
      </c>
      <c r="D4145">
        <v>70005</v>
      </c>
      <c r="E4145">
        <f>_xlfn.XLOOKUP(J4145,'sets &amp; selections ( - 10%)'!Z:Z,'sets &amp; selections ( - 10%)'!S:S)</f>
        <v>3689.5</v>
      </c>
      <c r="G4145">
        <f>_xlfn.XLOOKUP(J4145,'sets &amp; selections ( - 10%)'!Z:Z,'sets &amp; selections ( - 10%)'!T:T)</f>
        <v>0</v>
      </c>
      <c r="J4145" s="636" t="s">
        <v>154</v>
      </c>
      <c r="K4145">
        <v>10081</v>
      </c>
    </row>
    <row r="4146" spans="1:11">
      <c r="A4146">
        <v>70005</v>
      </c>
      <c r="B4146" s="46" t="str">
        <f t="shared" si="125"/>
        <v>BP.VM.FIDTSET-10135</v>
      </c>
      <c r="C4146">
        <f t="shared" si="126"/>
        <v>0</v>
      </c>
      <c r="D4146">
        <v>70005</v>
      </c>
      <c r="E4146">
        <f>_xlfn.XLOOKUP(J4146,'sets &amp; selections ( - 10%)'!Z:Z,'sets &amp; selections ( - 10%)'!S:S)</f>
        <v>4618.25</v>
      </c>
      <c r="G4146">
        <f>_xlfn.XLOOKUP(J4146,'sets &amp; selections ( - 10%)'!Z:Z,'sets &amp; selections ( - 10%)'!T:T)</f>
        <v>0</v>
      </c>
      <c r="J4146" s="636" t="s">
        <v>156</v>
      </c>
      <c r="K4146">
        <v>10135</v>
      </c>
    </row>
    <row r="4147" spans="1:11">
      <c r="A4147">
        <v>70002</v>
      </c>
      <c r="B4147" s="46" t="str">
        <f t="shared" si="125"/>
        <v>BP.VMOR000-fluoyellow</v>
      </c>
      <c r="C4147">
        <f t="shared" si="126"/>
        <v>0</v>
      </c>
      <c r="D4147">
        <v>70002</v>
      </c>
      <c r="E4147">
        <f>_xlfn.XLOOKUP(J4147,'sets &amp; selections ( - 10%)'!Z:Z,'sets &amp; selections ( - 10%)'!S:S)</f>
        <v>2546.25</v>
      </c>
      <c r="G4147">
        <f>_xlfn.XLOOKUP(J4147,'sets &amp; selections ( - 10%)'!Z:Z,'sets &amp; selections ( - 10%)'!T:T)</f>
        <v>0</v>
      </c>
      <c r="J4147" s="636" t="s">
        <v>159</v>
      </c>
      <c r="K4147" t="s">
        <v>920</v>
      </c>
    </row>
    <row r="4148" spans="1:11">
      <c r="A4148">
        <v>70005</v>
      </c>
      <c r="B4148" s="46" t="str">
        <f t="shared" si="125"/>
        <v>BP.GR.IMSET-10081</v>
      </c>
      <c r="C4148">
        <f t="shared" si="126"/>
        <v>0</v>
      </c>
      <c r="D4148">
        <v>70005</v>
      </c>
      <c r="E4148">
        <f>_xlfn.XLOOKUP(J4148,'sets &amp; selections ( - 10%)'!Z:Z,'sets &amp; selections ( - 10%)'!S:S)</f>
        <v>5606.75</v>
      </c>
      <c r="G4148">
        <f>_xlfn.XLOOKUP(J4148,'sets &amp; selections ( - 10%)'!Z:Z,'sets &amp; selections ( - 10%)'!T:T)</f>
        <v>0</v>
      </c>
      <c r="J4148" s="636" t="s">
        <v>161</v>
      </c>
      <c r="K4148">
        <v>10081</v>
      </c>
    </row>
    <row r="4149" spans="1:11">
      <c r="A4149">
        <v>70005</v>
      </c>
      <c r="B4149" s="46" t="str">
        <f t="shared" si="125"/>
        <v>BP.GR.CLSET-10081</v>
      </c>
      <c r="C4149">
        <f t="shared" si="126"/>
        <v>0</v>
      </c>
      <c r="D4149">
        <v>70005</v>
      </c>
      <c r="E4149">
        <f>_xlfn.XLOOKUP(J4149,'sets &amp; selections ( - 10%)'!Z:Z,'sets &amp; selections ( - 10%)'!S:S)</f>
        <v>5080.5</v>
      </c>
      <c r="G4149">
        <f>_xlfn.XLOOKUP(J4149,'sets &amp; selections ( - 10%)'!Z:Z,'sets &amp; selections ( - 10%)'!T:T)</f>
        <v>0</v>
      </c>
      <c r="J4149" s="636" t="s">
        <v>166</v>
      </c>
      <c r="K4149">
        <v>10081</v>
      </c>
    </row>
    <row r="4150" spans="1:11">
      <c r="A4150">
        <v>70005</v>
      </c>
      <c r="B4150" s="46" t="str">
        <f t="shared" si="125"/>
        <v>BP.GR.ORSET-10081</v>
      </c>
      <c r="C4150">
        <f t="shared" si="126"/>
        <v>0</v>
      </c>
      <c r="D4150">
        <v>70005</v>
      </c>
      <c r="E4150">
        <f>_xlfn.XLOOKUP(J4150,'sets &amp; selections ( - 10%)'!Z:Z,'sets &amp; selections ( - 10%)'!S:S)</f>
        <v>2856.75</v>
      </c>
      <c r="G4150">
        <f>_xlfn.XLOOKUP(J4150,'sets &amp; selections ( - 10%)'!Z:Z,'sets &amp; selections ( - 10%)'!T:T)</f>
        <v>0</v>
      </c>
      <c r="J4150" s="636" t="s">
        <v>167</v>
      </c>
      <c r="K4150">
        <v>10081</v>
      </c>
    </row>
    <row r="4151" spans="1:11">
      <c r="A4151">
        <v>70001</v>
      </c>
      <c r="B4151" s="46" t="str">
        <f t="shared" si="125"/>
        <v>BP.GRSG000-fluoyellow</v>
      </c>
      <c r="C4151">
        <f t="shared" si="126"/>
        <v>0</v>
      </c>
      <c r="D4151">
        <v>70001</v>
      </c>
      <c r="E4151">
        <f>_xlfn.XLOOKUP(J4151,'sets &amp; selections ( - 10%)'!Z:Z,'sets &amp; selections ( - 10%)'!S:S)</f>
        <v>2219.75</v>
      </c>
      <c r="G4151">
        <f>_xlfn.XLOOKUP(J4151,'sets &amp; selections ( - 10%)'!Z:Z,'sets &amp; selections ( - 10%)'!T:T)</f>
        <v>0</v>
      </c>
      <c r="J4151" s="636" t="s">
        <v>169</v>
      </c>
      <c r="K4151" t="s">
        <v>920</v>
      </c>
    </row>
    <row r="4152" spans="1:11">
      <c r="A4152">
        <v>70001</v>
      </c>
      <c r="B4152" s="46" t="str">
        <f t="shared" si="125"/>
        <v>BP.GRSB000-fluoyellow</v>
      </c>
      <c r="C4152">
        <f t="shared" si="126"/>
        <v>0</v>
      </c>
      <c r="D4152">
        <v>70001</v>
      </c>
      <c r="E4152">
        <f>_xlfn.XLOOKUP(J4152,'sets &amp; selections ( - 10%)'!Z:Z,'sets &amp; selections ( - 10%)'!S:S)</f>
        <v>3006.25</v>
      </c>
      <c r="G4152">
        <f>_xlfn.XLOOKUP(J4152,'sets &amp; selections ( - 10%)'!Z:Z,'sets &amp; selections ( - 10%)'!T:T)</f>
        <v>0</v>
      </c>
      <c r="J4152" s="636" t="s">
        <v>171</v>
      </c>
      <c r="K4152" t="s">
        <v>920</v>
      </c>
    </row>
    <row r="4153" spans="1:11">
      <c r="A4153">
        <v>70005</v>
      </c>
      <c r="B4153" s="46" t="str">
        <f t="shared" ref="B4153:B4216" si="127">J4153&amp;"-"&amp;K4153</f>
        <v>BP.VG.WGSET-10082</v>
      </c>
      <c r="C4153">
        <f t="shared" si="126"/>
        <v>0</v>
      </c>
      <c r="D4153">
        <v>70005</v>
      </c>
      <c r="E4153">
        <f>_xlfn.XLOOKUP(J4153,'sets &amp; selections ( - 10%)'!Z:Z,'sets &amp; selections ( - 10%)'!S:S)</f>
        <v>2786.75</v>
      </c>
      <c r="G4153">
        <f>_xlfn.XLOOKUP(J4153,'sets &amp; selections ( - 10%)'!Z:Z,'sets &amp; selections ( - 10%)'!W:W)</f>
        <v>0</v>
      </c>
      <c r="J4153" s="636" t="s">
        <v>103</v>
      </c>
      <c r="K4153">
        <v>10082</v>
      </c>
    </row>
    <row r="4154" spans="1:11">
      <c r="A4154">
        <v>70005</v>
      </c>
      <c r="B4154" s="46" t="str">
        <f t="shared" si="127"/>
        <v>BP.VG.DI900SET-10082</v>
      </c>
      <c r="C4154">
        <f t="shared" si="126"/>
        <v>0</v>
      </c>
      <c r="D4154">
        <v>70005</v>
      </c>
      <c r="E4154">
        <f>_xlfn.XLOOKUP(J4154,'sets &amp; selections ( - 10%)'!Z:Z,'sets &amp; selections ( - 10%)'!S:S)</f>
        <v>1773.5</v>
      </c>
      <c r="G4154">
        <f>_xlfn.XLOOKUP(J4154,'sets &amp; selections ( - 10%)'!Z:Z,'sets &amp; selections ( - 10%)'!W:W)</f>
        <v>0</v>
      </c>
      <c r="J4154" s="636" t="s">
        <v>105</v>
      </c>
      <c r="K4154">
        <v>10082</v>
      </c>
    </row>
    <row r="4155" spans="1:11">
      <c r="A4155">
        <v>70005</v>
      </c>
      <c r="B4155" s="46" t="str">
        <f t="shared" si="127"/>
        <v>BP.VG.DIMGSET-10082</v>
      </c>
      <c r="C4155">
        <f t="shared" si="126"/>
        <v>0</v>
      </c>
      <c r="D4155">
        <v>70005</v>
      </c>
      <c r="E4155">
        <f>_xlfn.XLOOKUP(J4155,'sets &amp; selections ( - 10%)'!Z:Z,'sets &amp; selections ( - 10%)'!S:S)</f>
        <v>3410.5</v>
      </c>
      <c r="G4155">
        <f>_xlfn.XLOOKUP(J4155,'sets &amp; selections ( - 10%)'!Z:Z,'sets &amp; selections ( - 10%)'!W:W)</f>
        <v>0</v>
      </c>
      <c r="J4155" s="636" t="s">
        <v>107</v>
      </c>
      <c r="K4155">
        <v>10082</v>
      </c>
    </row>
    <row r="4156" spans="1:11">
      <c r="A4156">
        <v>70005</v>
      </c>
      <c r="B4156" s="46" t="str">
        <f t="shared" si="127"/>
        <v>BP.VG.DISET-10082</v>
      </c>
      <c r="C4156">
        <f t="shared" si="126"/>
        <v>0</v>
      </c>
      <c r="D4156">
        <v>70005</v>
      </c>
      <c r="E4156">
        <f>_xlfn.XLOOKUP(J4156,'sets &amp; selections ( - 10%)'!Z:Z,'sets &amp; selections ( - 10%)'!S:S)</f>
        <v>5184</v>
      </c>
      <c r="G4156">
        <f>_xlfn.XLOOKUP(J4156,'sets &amp; selections ( - 10%)'!Z:Z,'sets &amp; selections ( - 10%)'!W:W)</f>
        <v>0</v>
      </c>
      <c r="J4156" s="636" t="s">
        <v>109</v>
      </c>
      <c r="K4156">
        <v>10082</v>
      </c>
    </row>
    <row r="4157" spans="1:11">
      <c r="A4157">
        <v>70005</v>
      </c>
      <c r="B4157" s="46" t="str">
        <f t="shared" si="127"/>
        <v>BP.VG.DISPSET1-10082</v>
      </c>
      <c r="C4157">
        <f t="shared" si="126"/>
        <v>0</v>
      </c>
      <c r="D4157">
        <v>70005</v>
      </c>
      <c r="E4157">
        <f>_xlfn.XLOOKUP(J4157,'sets &amp; selections ( - 10%)'!Z:Z,'sets &amp; selections ( - 10%)'!S:S)</f>
        <v>1542.5</v>
      </c>
      <c r="G4157">
        <f>_xlfn.XLOOKUP(J4157,'sets &amp; selections ( - 10%)'!Z:Z,'sets &amp; selections ( - 10%)'!W:W)</f>
        <v>0</v>
      </c>
      <c r="J4157" s="636" t="s">
        <v>111</v>
      </c>
      <c r="K4157">
        <v>10082</v>
      </c>
    </row>
    <row r="4158" spans="1:11">
      <c r="A4158">
        <v>70005</v>
      </c>
      <c r="B4158" s="46" t="str">
        <f t="shared" si="127"/>
        <v>BP.VG.WGDTSET-10136</v>
      </c>
      <c r="C4158">
        <f t="shared" si="126"/>
        <v>0</v>
      </c>
      <c r="D4158">
        <v>70005</v>
      </c>
      <c r="E4158">
        <f>_xlfn.XLOOKUP(J4158,'sets &amp; selections ( - 10%)'!Z:Z,'sets &amp; selections ( - 10%)'!S:S)</f>
        <v>4271.5</v>
      </c>
      <c r="G4158">
        <f>_xlfn.XLOOKUP(J4158,'sets &amp; selections ( - 10%)'!Z:Z,'sets &amp; selections ( - 10%)'!W:W)</f>
        <v>0</v>
      </c>
      <c r="J4158" s="636" t="s">
        <v>114</v>
      </c>
      <c r="K4158">
        <v>10136</v>
      </c>
    </row>
    <row r="4159" spans="1:11">
      <c r="A4159">
        <v>70005</v>
      </c>
      <c r="B4159" s="46" t="str">
        <f t="shared" si="127"/>
        <v>BP.VG.DI900DTSET-10136</v>
      </c>
      <c r="C4159">
        <f t="shared" si="126"/>
        <v>0</v>
      </c>
      <c r="D4159">
        <v>70005</v>
      </c>
      <c r="E4159">
        <f>_xlfn.XLOOKUP(J4159,'sets &amp; selections ( - 10%)'!Z:Z,'sets &amp; selections ( - 10%)'!S:S)</f>
        <v>2777.25</v>
      </c>
      <c r="G4159">
        <f>_xlfn.XLOOKUP(J4159,'sets &amp; selections ( - 10%)'!Z:Z,'sets &amp; selections ( - 10%)'!W:W)</f>
        <v>0</v>
      </c>
      <c r="J4159" s="636" t="s">
        <v>116</v>
      </c>
      <c r="K4159">
        <v>10136</v>
      </c>
    </row>
    <row r="4160" spans="1:11">
      <c r="A4160">
        <v>70005</v>
      </c>
      <c r="B4160" s="46" t="str">
        <f t="shared" si="127"/>
        <v>BP.VG.DIMGDTSET-10136</v>
      </c>
      <c r="C4160">
        <f t="shared" si="126"/>
        <v>0</v>
      </c>
      <c r="D4160">
        <v>70005</v>
      </c>
      <c r="E4160">
        <f>_xlfn.XLOOKUP(J4160,'sets &amp; selections ( - 10%)'!Z:Z,'sets &amp; selections ( - 10%)'!S:S)</f>
        <v>6086</v>
      </c>
      <c r="G4160">
        <f>_xlfn.XLOOKUP(J4160,'sets &amp; selections ( - 10%)'!Z:Z,'sets &amp; selections ( - 10%)'!W:W)</f>
        <v>0</v>
      </c>
      <c r="J4160" s="636" t="s">
        <v>118</v>
      </c>
      <c r="K4160">
        <v>10136</v>
      </c>
    </row>
    <row r="4161" spans="1:11">
      <c r="A4161">
        <v>70005</v>
      </c>
      <c r="B4161" s="46" t="str">
        <f t="shared" si="127"/>
        <v>BP.VG.DIDTSET-10136</v>
      </c>
      <c r="C4161">
        <f t="shared" si="126"/>
        <v>0</v>
      </c>
      <c r="D4161">
        <v>70005</v>
      </c>
      <c r="E4161">
        <f>_xlfn.XLOOKUP(J4161,'sets &amp; selections ( - 10%)'!Z:Z,'sets &amp; selections ( - 10%)'!S:S)</f>
        <v>8863.25</v>
      </c>
      <c r="G4161">
        <f>_xlfn.XLOOKUP(J4161,'sets &amp; selections ( - 10%)'!Z:Z,'sets &amp; selections ( - 10%)'!W:W)</f>
        <v>0</v>
      </c>
      <c r="J4161" s="636" t="s">
        <v>120</v>
      </c>
      <c r="K4161">
        <v>10136</v>
      </c>
    </row>
    <row r="4162" spans="1:11">
      <c r="A4162">
        <v>70005</v>
      </c>
      <c r="B4162" s="46" t="str">
        <f t="shared" si="127"/>
        <v>BP.VG.DISPDTSET1-10136</v>
      </c>
      <c r="C4162">
        <f t="shared" ref="C4162:C4225" si="128">SUM(G4162:H4162)</f>
        <v>0</v>
      </c>
      <c r="D4162">
        <v>70005</v>
      </c>
      <c r="E4162">
        <f>_xlfn.XLOOKUP(J4162,'sets &amp; selections ( - 10%)'!Z:Z,'sets &amp; selections ( - 10%)'!S:S)</f>
        <v>2379.5</v>
      </c>
      <c r="G4162">
        <f>_xlfn.XLOOKUP(J4162,'sets &amp; selections ( - 10%)'!Z:Z,'sets &amp; selections ( - 10%)'!W:W)</f>
        <v>0</v>
      </c>
      <c r="J4162" s="636" t="s">
        <v>121</v>
      </c>
      <c r="K4162">
        <v>10136</v>
      </c>
    </row>
    <row r="4163" spans="1:11">
      <c r="A4163">
        <v>70005</v>
      </c>
      <c r="B4163" s="46" t="str">
        <f t="shared" si="127"/>
        <v>BP.VM.DOSET-10082</v>
      </c>
      <c r="C4163">
        <f t="shared" si="128"/>
        <v>0</v>
      </c>
      <c r="D4163">
        <v>70005</v>
      </c>
      <c r="E4163">
        <f>_xlfn.XLOOKUP(J4163,'sets &amp; selections ( - 10%)'!Z:Z,'sets &amp; selections ( - 10%)'!S:S)</f>
        <v>5228.75</v>
      </c>
      <c r="G4163">
        <f>_xlfn.XLOOKUP(J4163,'sets &amp; selections ( - 10%)'!Z:Z,'sets &amp; selections ( - 10%)'!W:W)</f>
        <v>0</v>
      </c>
      <c r="J4163" s="636" t="s">
        <v>125</v>
      </c>
      <c r="K4163">
        <v>10082</v>
      </c>
    </row>
    <row r="4164" spans="1:11">
      <c r="A4164">
        <v>70005</v>
      </c>
      <c r="B4164" s="46" t="str">
        <f t="shared" si="127"/>
        <v>BP.VM.DORSET-10082</v>
      </c>
      <c r="C4164">
        <f t="shared" si="128"/>
        <v>0</v>
      </c>
      <c r="D4164">
        <v>70005</v>
      </c>
      <c r="E4164">
        <f>_xlfn.XLOOKUP(J4164,'sets &amp; selections ( - 10%)'!Z:Z,'sets &amp; selections ( - 10%)'!S:S)</f>
        <v>1325</v>
      </c>
      <c r="G4164">
        <f>_xlfn.XLOOKUP(J4164,'sets &amp; selections ( - 10%)'!Z:Z,'sets &amp; selections ( - 10%)'!W:W)</f>
        <v>0</v>
      </c>
      <c r="J4164" s="636" t="s">
        <v>127</v>
      </c>
      <c r="K4164">
        <v>10082</v>
      </c>
    </row>
    <row r="4165" spans="1:11">
      <c r="A4165">
        <v>70005</v>
      </c>
      <c r="B4165" s="46" t="str">
        <f t="shared" si="127"/>
        <v>BP.VM.DOJSET-10082</v>
      </c>
      <c r="C4165">
        <f t="shared" si="128"/>
        <v>0</v>
      </c>
      <c r="D4165">
        <v>70005</v>
      </c>
      <c r="E4165">
        <f>_xlfn.XLOOKUP(J4165,'sets &amp; selections ( - 10%)'!Z:Z,'sets &amp; selections ( - 10%)'!S:S)</f>
        <v>1337.25</v>
      </c>
      <c r="G4165">
        <f>_xlfn.XLOOKUP(J4165,'sets &amp; selections ( - 10%)'!Z:Z,'sets &amp; selections ( - 10%)'!W:W)</f>
        <v>0</v>
      </c>
      <c r="J4165" s="636" t="s">
        <v>129</v>
      </c>
      <c r="K4165">
        <v>10082</v>
      </c>
    </row>
    <row r="4166" spans="1:11">
      <c r="A4166">
        <v>70005</v>
      </c>
      <c r="B4166" s="46" t="str">
        <f t="shared" si="127"/>
        <v>BP.VM.DOSSET-10082</v>
      </c>
      <c r="C4166">
        <f t="shared" si="128"/>
        <v>0</v>
      </c>
      <c r="D4166">
        <v>70005</v>
      </c>
      <c r="E4166">
        <f>_xlfn.XLOOKUP(J4166,'sets &amp; selections ( - 10%)'!Z:Z,'sets &amp; selections ( - 10%)'!S:S)</f>
        <v>905.5</v>
      </c>
      <c r="G4166">
        <f>_xlfn.XLOOKUP(J4166,'sets &amp; selections ( - 10%)'!Z:Z,'sets &amp; selections ( - 10%)'!W:W)</f>
        <v>0</v>
      </c>
      <c r="J4166" s="636" t="s">
        <v>131</v>
      </c>
      <c r="K4166">
        <v>10082</v>
      </c>
    </row>
    <row r="4167" spans="1:11">
      <c r="A4167">
        <v>70005</v>
      </c>
      <c r="B4167" s="46" t="str">
        <f t="shared" si="127"/>
        <v>BP.VM.DOESET-10082</v>
      </c>
      <c r="C4167">
        <f t="shared" si="128"/>
        <v>0</v>
      </c>
      <c r="D4167">
        <v>70005</v>
      </c>
      <c r="E4167">
        <f>_xlfn.XLOOKUP(J4167,'sets &amp; selections ( - 10%)'!Z:Z,'sets &amp; selections ( - 10%)'!S:S)</f>
        <v>1661.5</v>
      </c>
      <c r="G4167">
        <f>_xlfn.XLOOKUP(J4167,'sets &amp; selections ( - 10%)'!Z:Z,'sets &amp; selections ( - 10%)'!W:W)</f>
        <v>0</v>
      </c>
      <c r="J4167" s="636" t="s">
        <v>133</v>
      </c>
      <c r="K4167">
        <v>10082</v>
      </c>
    </row>
    <row r="4168" spans="1:11">
      <c r="A4168">
        <v>70005</v>
      </c>
      <c r="B4168" s="46" t="str">
        <f t="shared" si="127"/>
        <v>BP.VM.DODTSET-10136</v>
      </c>
      <c r="C4168">
        <f t="shared" si="128"/>
        <v>0</v>
      </c>
      <c r="D4168">
        <v>70005</v>
      </c>
      <c r="E4168">
        <f>_xlfn.XLOOKUP(J4168,'sets &amp; selections ( - 10%)'!Z:Z,'sets &amp; selections ( - 10%)'!S:S)</f>
        <v>6801.25</v>
      </c>
      <c r="G4168">
        <f>_xlfn.XLOOKUP(J4168,'sets &amp; selections ( - 10%)'!Z:Z,'sets &amp; selections ( - 10%)'!W:W)</f>
        <v>0</v>
      </c>
      <c r="J4168" s="636" t="s">
        <v>136</v>
      </c>
      <c r="K4168">
        <v>10136</v>
      </c>
    </row>
    <row r="4169" spans="1:11">
      <c r="A4169">
        <v>70005</v>
      </c>
      <c r="B4169" s="46" t="str">
        <f t="shared" si="127"/>
        <v>BP.VM.DORDTSET-10136</v>
      </c>
      <c r="C4169">
        <f t="shared" si="128"/>
        <v>0</v>
      </c>
      <c r="D4169">
        <v>70005</v>
      </c>
      <c r="E4169">
        <f>_xlfn.XLOOKUP(J4169,'sets &amp; selections ( - 10%)'!Z:Z,'sets &amp; selections ( - 10%)'!S:S)</f>
        <v>1774.75</v>
      </c>
      <c r="G4169">
        <f>_xlfn.XLOOKUP(J4169,'sets &amp; selections ( - 10%)'!Z:Z,'sets &amp; selections ( - 10%)'!W:W)</f>
        <v>0</v>
      </c>
      <c r="J4169" s="636" t="s">
        <v>138</v>
      </c>
      <c r="K4169">
        <v>10136</v>
      </c>
    </row>
    <row r="4170" spans="1:11">
      <c r="A4170">
        <v>70005</v>
      </c>
      <c r="B4170" s="46" t="str">
        <f t="shared" si="127"/>
        <v>BP.VM.DOJDTSET-10136</v>
      </c>
      <c r="C4170">
        <f t="shared" si="128"/>
        <v>0</v>
      </c>
      <c r="D4170">
        <v>70005</v>
      </c>
      <c r="E4170">
        <f>_xlfn.XLOOKUP(J4170,'sets &amp; selections ( - 10%)'!Z:Z,'sets &amp; selections ( - 10%)'!S:S)</f>
        <v>1738</v>
      </c>
      <c r="G4170">
        <f>_xlfn.XLOOKUP(J4170,'sets &amp; selections ( - 10%)'!Z:Z,'sets &amp; selections ( - 10%)'!W:W)</f>
        <v>0</v>
      </c>
      <c r="J4170" s="636" t="s">
        <v>140</v>
      </c>
      <c r="K4170">
        <v>10136</v>
      </c>
    </row>
    <row r="4171" spans="1:11">
      <c r="A4171">
        <v>70005</v>
      </c>
      <c r="B4171" s="46" t="str">
        <f t="shared" si="127"/>
        <v>BP.VM.DOSDTSET-10136</v>
      </c>
      <c r="C4171">
        <f t="shared" si="128"/>
        <v>0</v>
      </c>
      <c r="D4171">
        <v>70005</v>
      </c>
      <c r="E4171">
        <f>_xlfn.XLOOKUP(J4171,'sets &amp; selections ( - 10%)'!Z:Z,'sets &amp; selections ( - 10%)'!S:S)</f>
        <v>1204</v>
      </c>
      <c r="G4171">
        <f>_xlfn.XLOOKUP(J4171,'sets &amp; selections ( - 10%)'!Z:Z,'sets &amp; selections ( - 10%)'!W:W)</f>
        <v>0</v>
      </c>
      <c r="J4171" s="636" t="s">
        <v>142</v>
      </c>
      <c r="K4171">
        <v>10136</v>
      </c>
    </row>
    <row r="4172" spans="1:11">
      <c r="A4172">
        <v>70005</v>
      </c>
      <c r="B4172" s="46" t="str">
        <f t="shared" si="127"/>
        <v>BP.VM.DOEDTSET-10136</v>
      </c>
      <c r="C4172">
        <f t="shared" si="128"/>
        <v>0</v>
      </c>
      <c r="D4172">
        <v>70005</v>
      </c>
      <c r="E4172">
        <f>_xlfn.XLOOKUP(J4172,'sets &amp; selections ( - 10%)'!Z:Z,'sets &amp; selections ( - 10%)'!S:S)</f>
        <v>2084.75</v>
      </c>
      <c r="G4172">
        <f>_xlfn.XLOOKUP(J4172,'sets &amp; selections ( - 10%)'!Z:Z,'sets &amp; selections ( - 10%)'!W:W)</f>
        <v>0</v>
      </c>
      <c r="J4172" s="636" t="s">
        <v>144</v>
      </c>
      <c r="K4172">
        <v>10136</v>
      </c>
    </row>
    <row r="4173" spans="1:11">
      <c r="A4173">
        <v>70005</v>
      </c>
      <c r="B4173" s="46" t="str">
        <f t="shared" si="127"/>
        <v>BP.VM.PISET-10082</v>
      </c>
      <c r="C4173">
        <f t="shared" si="128"/>
        <v>0</v>
      </c>
      <c r="D4173">
        <v>70005</v>
      </c>
      <c r="E4173">
        <f>_xlfn.XLOOKUP(J4173,'sets &amp; selections ( - 10%)'!Z:Z,'sets &amp; selections ( - 10%)'!S:S)</f>
        <v>478.25</v>
      </c>
      <c r="G4173">
        <f>_xlfn.XLOOKUP(J4173,'sets &amp; selections ( - 10%)'!Z:Z,'sets &amp; selections ( - 10%)'!W:W)</f>
        <v>0</v>
      </c>
      <c r="J4173" s="636" t="s">
        <v>147</v>
      </c>
      <c r="K4173">
        <v>10082</v>
      </c>
    </row>
    <row r="4174" spans="1:11">
      <c r="A4174">
        <v>70005</v>
      </c>
      <c r="B4174" s="46" t="str">
        <f t="shared" si="127"/>
        <v>BP.VM.IMSET-10082</v>
      </c>
      <c r="C4174">
        <f t="shared" si="128"/>
        <v>0</v>
      </c>
      <c r="D4174">
        <v>70005</v>
      </c>
      <c r="E4174">
        <f>_xlfn.XLOOKUP(J4174,'sets &amp; selections ( - 10%)'!Z:Z,'sets &amp; selections ( - 10%)'!S:S)</f>
        <v>1046.25</v>
      </c>
      <c r="G4174">
        <f>_xlfn.XLOOKUP(J4174,'sets &amp; selections ( - 10%)'!Z:Z,'sets &amp; selections ( - 10%)'!W:W)</f>
        <v>0</v>
      </c>
      <c r="J4174" s="636" t="s">
        <v>150</v>
      </c>
      <c r="K4174">
        <v>10082</v>
      </c>
    </row>
    <row r="4175" spans="1:11">
      <c r="A4175">
        <v>70005</v>
      </c>
      <c r="B4175" s="46" t="str">
        <f t="shared" si="127"/>
        <v>BP.VM.IMDTSET-10136</v>
      </c>
      <c r="C4175">
        <f t="shared" si="128"/>
        <v>0</v>
      </c>
      <c r="D4175">
        <v>70005</v>
      </c>
      <c r="E4175">
        <f>_xlfn.XLOOKUP(J4175,'sets &amp; selections ( - 10%)'!Z:Z,'sets &amp; selections ( - 10%)'!S:S)</f>
        <v>1342</v>
      </c>
      <c r="G4175">
        <f>_xlfn.XLOOKUP(J4175,'sets &amp; selections ( - 10%)'!Z:Z,'sets &amp; selections ( - 10%)'!W:W)</f>
        <v>0</v>
      </c>
      <c r="J4175" s="636" t="s">
        <v>152</v>
      </c>
      <c r="K4175">
        <v>10136</v>
      </c>
    </row>
    <row r="4176" spans="1:11">
      <c r="A4176">
        <v>70005</v>
      </c>
      <c r="B4176" s="46" t="str">
        <f t="shared" si="127"/>
        <v>BP.VM.FISET-10082</v>
      </c>
      <c r="C4176">
        <f t="shared" si="128"/>
        <v>0</v>
      </c>
      <c r="D4176">
        <v>70005</v>
      </c>
      <c r="E4176">
        <f>_xlfn.XLOOKUP(J4176,'sets &amp; selections ( - 10%)'!Z:Z,'sets &amp; selections ( - 10%)'!S:S)</f>
        <v>3689.5</v>
      </c>
      <c r="G4176">
        <f>_xlfn.XLOOKUP(J4176,'sets &amp; selections ( - 10%)'!Z:Z,'sets &amp; selections ( - 10%)'!W:W)</f>
        <v>0</v>
      </c>
      <c r="J4176" s="636" t="s">
        <v>154</v>
      </c>
      <c r="K4176">
        <v>10082</v>
      </c>
    </row>
    <row r="4177" spans="1:11">
      <c r="A4177">
        <v>70005</v>
      </c>
      <c r="B4177" s="46" t="str">
        <f t="shared" si="127"/>
        <v>BP.VM.FIDTSET-10136</v>
      </c>
      <c r="C4177">
        <f t="shared" si="128"/>
        <v>0</v>
      </c>
      <c r="D4177">
        <v>70005</v>
      </c>
      <c r="E4177">
        <f>_xlfn.XLOOKUP(J4177,'sets &amp; selections ( - 10%)'!Z:Z,'sets &amp; selections ( - 10%)'!S:S)</f>
        <v>4618.25</v>
      </c>
      <c r="G4177">
        <f>_xlfn.XLOOKUP(J4177,'sets &amp; selections ( - 10%)'!Z:Z,'sets &amp; selections ( - 10%)'!W:W)</f>
        <v>0</v>
      </c>
      <c r="J4177" s="636" t="s">
        <v>156</v>
      </c>
      <c r="K4177">
        <v>10136</v>
      </c>
    </row>
    <row r="4178" spans="1:11">
      <c r="A4178">
        <v>70002</v>
      </c>
      <c r="B4178" s="46" t="str">
        <f t="shared" si="127"/>
        <v>BP.VMOR000-fluogreen</v>
      </c>
      <c r="C4178">
        <f t="shared" si="128"/>
        <v>0</v>
      </c>
      <c r="D4178">
        <v>70002</v>
      </c>
      <c r="E4178">
        <f>_xlfn.XLOOKUP(J4178,'sets &amp; selections ( - 10%)'!Z:Z,'sets &amp; selections ( - 10%)'!S:S)</f>
        <v>2546.25</v>
      </c>
      <c r="G4178">
        <f>_xlfn.XLOOKUP(J4178,'sets &amp; selections ( - 10%)'!Z:Z,'sets &amp; selections ( - 10%)'!W:W)</f>
        <v>0</v>
      </c>
      <c r="J4178" s="636" t="s">
        <v>159</v>
      </c>
      <c r="K4178" t="s">
        <v>923</v>
      </c>
    </row>
    <row r="4179" spans="1:11">
      <c r="A4179">
        <v>70005</v>
      </c>
      <c r="B4179" s="46" t="str">
        <f t="shared" si="127"/>
        <v>BP.GR.IMSET-10082</v>
      </c>
      <c r="C4179">
        <f t="shared" si="128"/>
        <v>0</v>
      </c>
      <c r="D4179">
        <v>70005</v>
      </c>
      <c r="E4179">
        <f>_xlfn.XLOOKUP(J4179,'sets &amp; selections ( - 10%)'!Z:Z,'sets &amp; selections ( - 10%)'!S:S)</f>
        <v>5606.75</v>
      </c>
      <c r="G4179">
        <f>_xlfn.XLOOKUP(J4179,'sets &amp; selections ( - 10%)'!Z:Z,'sets &amp; selections ( - 10%)'!W:W)</f>
        <v>0</v>
      </c>
      <c r="J4179" s="636" t="s">
        <v>161</v>
      </c>
      <c r="K4179">
        <v>10082</v>
      </c>
    </row>
    <row r="4180" spans="1:11">
      <c r="A4180">
        <v>70005</v>
      </c>
      <c r="B4180" s="46" t="str">
        <f t="shared" si="127"/>
        <v>BP.GR.CLSET-10082</v>
      </c>
      <c r="C4180">
        <f t="shared" si="128"/>
        <v>0</v>
      </c>
      <c r="D4180">
        <v>70005</v>
      </c>
      <c r="E4180">
        <f>_xlfn.XLOOKUP(J4180,'sets &amp; selections ( - 10%)'!Z:Z,'sets &amp; selections ( - 10%)'!S:S)</f>
        <v>5080.5</v>
      </c>
      <c r="G4180">
        <f>_xlfn.XLOOKUP(J4180,'sets &amp; selections ( - 10%)'!Z:Z,'sets &amp; selections ( - 10%)'!W:W)</f>
        <v>0</v>
      </c>
      <c r="J4180" s="636" t="s">
        <v>166</v>
      </c>
      <c r="K4180">
        <v>10082</v>
      </c>
    </row>
    <row r="4181" spans="1:11">
      <c r="A4181">
        <v>70005</v>
      </c>
      <c r="B4181" s="46" t="str">
        <f t="shared" si="127"/>
        <v>BP.GR.ORSET-10082</v>
      </c>
      <c r="C4181">
        <f t="shared" si="128"/>
        <v>0</v>
      </c>
      <c r="D4181">
        <v>70005</v>
      </c>
      <c r="E4181">
        <f>_xlfn.XLOOKUP(J4181,'sets &amp; selections ( - 10%)'!Z:Z,'sets &amp; selections ( - 10%)'!S:S)</f>
        <v>2856.75</v>
      </c>
      <c r="G4181">
        <f>_xlfn.XLOOKUP(J4181,'sets &amp; selections ( - 10%)'!Z:Z,'sets &amp; selections ( - 10%)'!W:W)</f>
        <v>0</v>
      </c>
      <c r="J4181" s="636" t="s">
        <v>167</v>
      </c>
      <c r="K4181">
        <v>10082</v>
      </c>
    </row>
    <row r="4182" spans="1:11">
      <c r="A4182">
        <v>70001</v>
      </c>
      <c r="B4182" s="46" t="str">
        <f t="shared" si="127"/>
        <v>BP.GRSG000-fluogreen</v>
      </c>
      <c r="C4182">
        <f t="shared" si="128"/>
        <v>0</v>
      </c>
      <c r="D4182">
        <v>70001</v>
      </c>
      <c r="E4182">
        <f>_xlfn.XLOOKUP(J4182,'sets &amp; selections ( - 10%)'!Z:Z,'sets &amp; selections ( - 10%)'!S:S)</f>
        <v>2219.75</v>
      </c>
      <c r="G4182">
        <f>_xlfn.XLOOKUP(J4182,'sets &amp; selections ( - 10%)'!Z:Z,'sets &amp; selections ( - 10%)'!W:W)</f>
        <v>0</v>
      </c>
      <c r="J4182" s="636" t="s">
        <v>169</v>
      </c>
      <c r="K4182" t="s">
        <v>923</v>
      </c>
    </row>
    <row r="4183" spans="1:11">
      <c r="A4183">
        <v>70001</v>
      </c>
      <c r="B4183" s="46" t="str">
        <f t="shared" si="127"/>
        <v>BP.GRSB000-fluogreen</v>
      </c>
      <c r="C4183">
        <f t="shared" si="128"/>
        <v>0</v>
      </c>
      <c r="D4183">
        <v>70001</v>
      </c>
      <c r="E4183">
        <f>_xlfn.XLOOKUP(J4183,'sets &amp; selections ( - 10%)'!Z:Z,'sets &amp; selections ( - 10%)'!S:S)</f>
        <v>3006.25</v>
      </c>
      <c r="G4183">
        <f>_xlfn.XLOOKUP(J4183,'sets &amp; selections ( - 10%)'!Z:Z,'sets &amp; selections ( - 10%)'!W:W)</f>
        <v>0</v>
      </c>
      <c r="J4183" s="636" t="s">
        <v>171</v>
      </c>
      <c r="K4183" t="s">
        <v>923</v>
      </c>
    </row>
    <row r="4184" spans="1:11">
      <c r="A4184">
        <v>70005</v>
      </c>
      <c r="B4184" s="46" t="str">
        <f t="shared" si="127"/>
        <v>BP.VG.WGSET-10083</v>
      </c>
      <c r="C4184">
        <f t="shared" si="128"/>
        <v>0</v>
      </c>
      <c r="D4184">
        <v>70005</v>
      </c>
      <c r="E4184">
        <f>_xlfn.XLOOKUP(J4184,'sets &amp; selections ( - 10%)'!Z:Z,'sets &amp; selections ( - 10%)'!S:S)</f>
        <v>2786.75</v>
      </c>
      <c r="G4184">
        <f>_xlfn.XLOOKUP(J4184,'sets &amp; selections ( - 10%)'!Z:Z,'sets &amp; selections ( - 10%)'!V:V)</f>
        <v>0</v>
      </c>
      <c r="J4184" s="636" t="s">
        <v>103</v>
      </c>
      <c r="K4184">
        <v>10083</v>
      </c>
    </row>
    <row r="4185" spans="1:11">
      <c r="A4185">
        <v>70005</v>
      </c>
      <c r="B4185" s="46" t="str">
        <f t="shared" si="127"/>
        <v>BP.VG.DI900SET-10083</v>
      </c>
      <c r="C4185">
        <f t="shared" si="128"/>
        <v>0</v>
      </c>
      <c r="D4185">
        <v>70005</v>
      </c>
      <c r="E4185">
        <f>_xlfn.XLOOKUP(J4185,'sets &amp; selections ( - 10%)'!Z:Z,'sets &amp; selections ( - 10%)'!S:S)</f>
        <v>1773.5</v>
      </c>
      <c r="G4185">
        <f>_xlfn.XLOOKUP(J4185,'sets &amp; selections ( - 10%)'!Z:Z,'sets &amp; selections ( - 10%)'!V:V)</f>
        <v>0</v>
      </c>
      <c r="J4185" s="636" t="s">
        <v>105</v>
      </c>
      <c r="K4185">
        <v>10083</v>
      </c>
    </row>
    <row r="4186" spans="1:11">
      <c r="A4186">
        <v>70005</v>
      </c>
      <c r="B4186" s="46" t="str">
        <f t="shared" si="127"/>
        <v>BP.VG.DIMGSET-10083</v>
      </c>
      <c r="C4186">
        <f t="shared" si="128"/>
        <v>0</v>
      </c>
      <c r="D4186">
        <v>70005</v>
      </c>
      <c r="E4186">
        <f>_xlfn.XLOOKUP(J4186,'sets &amp; selections ( - 10%)'!Z:Z,'sets &amp; selections ( - 10%)'!S:S)</f>
        <v>3410.5</v>
      </c>
      <c r="G4186">
        <f>_xlfn.XLOOKUP(J4186,'sets &amp; selections ( - 10%)'!Z:Z,'sets &amp; selections ( - 10%)'!V:V)</f>
        <v>0</v>
      </c>
      <c r="J4186" s="636" t="s">
        <v>107</v>
      </c>
      <c r="K4186">
        <v>10083</v>
      </c>
    </row>
    <row r="4187" spans="1:11">
      <c r="A4187">
        <v>70005</v>
      </c>
      <c r="B4187" s="46" t="str">
        <f t="shared" si="127"/>
        <v>BP.VG.DISET-10083</v>
      </c>
      <c r="C4187">
        <f t="shared" si="128"/>
        <v>0</v>
      </c>
      <c r="D4187">
        <v>70005</v>
      </c>
      <c r="E4187">
        <f>_xlfn.XLOOKUP(J4187,'sets &amp; selections ( - 10%)'!Z:Z,'sets &amp; selections ( - 10%)'!S:S)</f>
        <v>5184</v>
      </c>
      <c r="G4187">
        <f>_xlfn.XLOOKUP(J4187,'sets &amp; selections ( - 10%)'!Z:Z,'sets &amp; selections ( - 10%)'!V:V)</f>
        <v>0</v>
      </c>
      <c r="J4187" s="636" t="s">
        <v>109</v>
      </c>
      <c r="K4187">
        <v>10083</v>
      </c>
    </row>
    <row r="4188" spans="1:11">
      <c r="A4188">
        <v>70005</v>
      </c>
      <c r="B4188" s="46" t="str">
        <f t="shared" si="127"/>
        <v>BP.VG.DISPSET1-10083</v>
      </c>
      <c r="C4188">
        <f t="shared" si="128"/>
        <v>0</v>
      </c>
      <c r="D4188">
        <v>70005</v>
      </c>
      <c r="E4188">
        <f>_xlfn.XLOOKUP(J4188,'sets &amp; selections ( - 10%)'!Z:Z,'sets &amp; selections ( - 10%)'!S:S)</f>
        <v>1542.5</v>
      </c>
      <c r="G4188">
        <f>_xlfn.XLOOKUP(J4188,'sets &amp; selections ( - 10%)'!Z:Z,'sets &amp; selections ( - 10%)'!V:V)</f>
        <v>0</v>
      </c>
      <c r="J4188" s="636" t="s">
        <v>111</v>
      </c>
      <c r="K4188">
        <v>10083</v>
      </c>
    </row>
    <row r="4189" spans="1:11">
      <c r="A4189">
        <v>70005</v>
      </c>
      <c r="B4189" s="46" t="str">
        <f t="shared" si="127"/>
        <v>BP.VG.WGDTSET-10137</v>
      </c>
      <c r="C4189">
        <f t="shared" si="128"/>
        <v>0</v>
      </c>
      <c r="D4189">
        <v>70005</v>
      </c>
      <c r="E4189">
        <f>_xlfn.XLOOKUP(J4189,'sets &amp; selections ( - 10%)'!Z:Z,'sets &amp; selections ( - 10%)'!S:S)</f>
        <v>4271.5</v>
      </c>
      <c r="G4189">
        <f>_xlfn.XLOOKUP(J4189,'sets &amp; selections ( - 10%)'!Z:Z,'sets &amp; selections ( - 10%)'!V:V)</f>
        <v>0</v>
      </c>
      <c r="J4189" s="636" t="s">
        <v>114</v>
      </c>
      <c r="K4189">
        <v>10137</v>
      </c>
    </row>
    <row r="4190" spans="1:11">
      <c r="A4190">
        <v>70005</v>
      </c>
      <c r="B4190" s="46" t="str">
        <f t="shared" si="127"/>
        <v>BP.VG.DI900DTSET-10137</v>
      </c>
      <c r="C4190">
        <f t="shared" si="128"/>
        <v>0</v>
      </c>
      <c r="D4190">
        <v>70005</v>
      </c>
      <c r="E4190">
        <f>_xlfn.XLOOKUP(J4190,'sets &amp; selections ( - 10%)'!Z:Z,'sets &amp; selections ( - 10%)'!S:S)</f>
        <v>2777.25</v>
      </c>
      <c r="G4190">
        <f>_xlfn.XLOOKUP(J4190,'sets &amp; selections ( - 10%)'!Z:Z,'sets &amp; selections ( - 10%)'!V:V)</f>
        <v>0</v>
      </c>
      <c r="J4190" s="636" t="s">
        <v>116</v>
      </c>
      <c r="K4190">
        <v>10137</v>
      </c>
    </row>
    <row r="4191" spans="1:11">
      <c r="A4191">
        <v>70005</v>
      </c>
      <c r="B4191" s="46" t="str">
        <f t="shared" si="127"/>
        <v>BP.VG.DIMGDTSET-10137</v>
      </c>
      <c r="C4191">
        <f t="shared" si="128"/>
        <v>0</v>
      </c>
      <c r="D4191">
        <v>70005</v>
      </c>
      <c r="E4191">
        <f>_xlfn.XLOOKUP(J4191,'sets &amp; selections ( - 10%)'!Z:Z,'sets &amp; selections ( - 10%)'!S:S)</f>
        <v>6086</v>
      </c>
      <c r="G4191">
        <f>_xlfn.XLOOKUP(J4191,'sets &amp; selections ( - 10%)'!Z:Z,'sets &amp; selections ( - 10%)'!V:V)</f>
        <v>0</v>
      </c>
      <c r="J4191" s="636" t="s">
        <v>118</v>
      </c>
      <c r="K4191">
        <v>10137</v>
      </c>
    </row>
    <row r="4192" spans="1:11">
      <c r="A4192">
        <v>70005</v>
      </c>
      <c r="B4192" s="46" t="str">
        <f t="shared" si="127"/>
        <v>BP.VG.DIDTSET-10137</v>
      </c>
      <c r="C4192">
        <f t="shared" si="128"/>
        <v>0</v>
      </c>
      <c r="D4192">
        <v>70005</v>
      </c>
      <c r="E4192">
        <f>_xlfn.XLOOKUP(J4192,'sets &amp; selections ( - 10%)'!Z:Z,'sets &amp; selections ( - 10%)'!S:S)</f>
        <v>8863.25</v>
      </c>
      <c r="G4192">
        <f>_xlfn.XLOOKUP(J4192,'sets &amp; selections ( - 10%)'!Z:Z,'sets &amp; selections ( - 10%)'!V:V)</f>
        <v>0</v>
      </c>
      <c r="J4192" s="636" t="s">
        <v>120</v>
      </c>
      <c r="K4192">
        <v>10137</v>
      </c>
    </row>
    <row r="4193" spans="1:11">
      <c r="A4193">
        <v>70005</v>
      </c>
      <c r="B4193" s="46" t="str">
        <f t="shared" si="127"/>
        <v>BP.VG.DISPDTSET1-10137</v>
      </c>
      <c r="C4193">
        <f t="shared" si="128"/>
        <v>0</v>
      </c>
      <c r="D4193">
        <v>70005</v>
      </c>
      <c r="E4193">
        <f>_xlfn.XLOOKUP(J4193,'sets &amp; selections ( - 10%)'!Z:Z,'sets &amp; selections ( - 10%)'!S:S)</f>
        <v>2379.5</v>
      </c>
      <c r="G4193">
        <f>_xlfn.XLOOKUP(J4193,'sets &amp; selections ( - 10%)'!Z:Z,'sets &amp; selections ( - 10%)'!V:V)</f>
        <v>0</v>
      </c>
      <c r="J4193" s="636" t="s">
        <v>121</v>
      </c>
      <c r="K4193">
        <v>10137</v>
      </c>
    </row>
    <row r="4194" spans="1:11">
      <c r="A4194">
        <v>70005</v>
      </c>
      <c r="B4194" s="46" t="str">
        <f t="shared" si="127"/>
        <v>BP.VM.DOSET-10083</v>
      </c>
      <c r="C4194">
        <f t="shared" si="128"/>
        <v>0</v>
      </c>
      <c r="D4194">
        <v>70005</v>
      </c>
      <c r="E4194">
        <f>_xlfn.XLOOKUP(J4194,'sets &amp; selections ( - 10%)'!Z:Z,'sets &amp; selections ( - 10%)'!S:S)</f>
        <v>5228.75</v>
      </c>
      <c r="G4194">
        <f>_xlfn.XLOOKUP(J4194,'sets &amp; selections ( - 10%)'!Z:Z,'sets &amp; selections ( - 10%)'!V:V)</f>
        <v>0</v>
      </c>
      <c r="J4194" s="636" t="s">
        <v>125</v>
      </c>
      <c r="K4194">
        <v>10083</v>
      </c>
    </row>
    <row r="4195" spans="1:11">
      <c r="A4195">
        <v>70005</v>
      </c>
      <c r="B4195" s="46" t="str">
        <f t="shared" si="127"/>
        <v>BP.VM.DORSET-10083</v>
      </c>
      <c r="C4195">
        <f t="shared" si="128"/>
        <v>0</v>
      </c>
      <c r="D4195">
        <v>70005</v>
      </c>
      <c r="E4195">
        <f>_xlfn.XLOOKUP(J4195,'sets &amp; selections ( - 10%)'!Z:Z,'sets &amp; selections ( - 10%)'!S:S)</f>
        <v>1325</v>
      </c>
      <c r="G4195">
        <f>_xlfn.XLOOKUP(J4195,'sets &amp; selections ( - 10%)'!Z:Z,'sets &amp; selections ( - 10%)'!V:V)</f>
        <v>0</v>
      </c>
      <c r="J4195" s="636" t="s">
        <v>127</v>
      </c>
      <c r="K4195">
        <v>10083</v>
      </c>
    </row>
    <row r="4196" spans="1:11">
      <c r="A4196">
        <v>70005</v>
      </c>
      <c r="B4196" s="46" t="str">
        <f t="shared" si="127"/>
        <v>BP.VM.DOJSET-10083</v>
      </c>
      <c r="C4196">
        <f t="shared" si="128"/>
        <v>0</v>
      </c>
      <c r="D4196">
        <v>70005</v>
      </c>
      <c r="E4196">
        <f>_xlfn.XLOOKUP(J4196,'sets &amp; selections ( - 10%)'!Z:Z,'sets &amp; selections ( - 10%)'!S:S)</f>
        <v>1337.25</v>
      </c>
      <c r="G4196">
        <f>_xlfn.XLOOKUP(J4196,'sets &amp; selections ( - 10%)'!Z:Z,'sets &amp; selections ( - 10%)'!V:V)</f>
        <v>0</v>
      </c>
      <c r="J4196" s="636" t="s">
        <v>129</v>
      </c>
      <c r="K4196">
        <v>10083</v>
      </c>
    </row>
    <row r="4197" spans="1:11">
      <c r="A4197">
        <v>70005</v>
      </c>
      <c r="B4197" s="46" t="str">
        <f t="shared" si="127"/>
        <v>BP.VM.DOSSET-10083</v>
      </c>
      <c r="C4197">
        <f t="shared" si="128"/>
        <v>0</v>
      </c>
      <c r="D4197">
        <v>70005</v>
      </c>
      <c r="E4197">
        <f>_xlfn.XLOOKUP(J4197,'sets &amp; selections ( - 10%)'!Z:Z,'sets &amp; selections ( - 10%)'!S:S)</f>
        <v>905.5</v>
      </c>
      <c r="G4197">
        <f>_xlfn.XLOOKUP(J4197,'sets &amp; selections ( - 10%)'!Z:Z,'sets &amp; selections ( - 10%)'!V:V)</f>
        <v>0</v>
      </c>
      <c r="J4197" s="636" t="s">
        <v>131</v>
      </c>
      <c r="K4197">
        <v>10083</v>
      </c>
    </row>
    <row r="4198" spans="1:11">
      <c r="A4198">
        <v>70005</v>
      </c>
      <c r="B4198" s="46" t="str">
        <f t="shared" si="127"/>
        <v>BP.VM.DOESET-10083</v>
      </c>
      <c r="C4198">
        <f t="shared" si="128"/>
        <v>0</v>
      </c>
      <c r="D4198">
        <v>70005</v>
      </c>
      <c r="E4198">
        <f>_xlfn.XLOOKUP(J4198,'sets &amp; selections ( - 10%)'!Z:Z,'sets &amp; selections ( - 10%)'!S:S)</f>
        <v>1661.5</v>
      </c>
      <c r="G4198">
        <f>_xlfn.XLOOKUP(J4198,'sets &amp; selections ( - 10%)'!Z:Z,'sets &amp; selections ( - 10%)'!V:V)</f>
        <v>0</v>
      </c>
      <c r="J4198" s="636" t="s">
        <v>133</v>
      </c>
      <c r="K4198">
        <v>10083</v>
      </c>
    </row>
    <row r="4199" spans="1:11">
      <c r="A4199">
        <v>70005</v>
      </c>
      <c r="B4199" s="46" t="str">
        <f t="shared" si="127"/>
        <v>BP.VM.DODTSET-10137</v>
      </c>
      <c r="C4199">
        <f t="shared" si="128"/>
        <v>0</v>
      </c>
      <c r="D4199">
        <v>70005</v>
      </c>
      <c r="E4199">
        <f>_xlfn.XLOOKUP(J4199,'sets &amp; selections ( - 10%)'!Z:Z,'sets &amp; selections ( - 10%)'!S:S)</f>
        <v>6801.25</v>
      </c>
      <c r="G4199">
        <f>_xlfn.XLOOKUP(J4199,'sets &amp; selections ( - 10%)'!Z:Z,'sets &amp; selections ( - 10%)'!V:V)</f>
        <v>0</v>
      </c>
      <c r="J4199" s="636" t="s">
        <v>136</v>
      </c>
      <c r="K4199">
        <v>10137</v>
      </c>
    </row>
    <row r="4200" spans="1:11">
      <c r="A4200">
        <v>70005</v>
      </c>
      <c r="B4200" s="46" t="str">
        <f t="shared" si="127"/>
        <v>BP.VM.DORDTSET-10137</v>
      </c>
      <c r="C4200">
        <f t="shared" si="128"/>
        <v>0</v>
      </c>
      <c r="D4200">
        <v>70005</v>
      </c>
      <c r="E4200">
        <f>_xlfn.XLOOKUP(J4200,'sets &amp; selections ( - 10%)'!Z:Z,'sets &amp; selections ( - 10%)'!S:S)</f>
        <v>1774.75</v>
      </c>
      <c r="G4200">
        <f>_xlfn.XLOOKUP(J4200,'sets &amp; selections ( - 10%)'!Z:Z,'sets &amp; selections ( - 10%)'!V:V)</f>
        <v>0</v>
      </c>
      <c r="J4200" s="636" t="s">
        <v>138</v>
      </c>
      <c r="K4200">
        <v>10137</v>
      </c>
    </row>
    <row r="4201" spans="1:11">
      <c r="A4201">
        <v>70005</v>
      </c>
      <c r="B4201" s="46" t="str">
        <f t="shared" si="127"/>
        <v>BP.VM.DOJDTSET-10137</v>
      </c>
      <c r="C4201">
        <f t="shared" si="128"/>
        <v>0</v>
      </c>
      <c r="D4201">
        <v>70005</v>
      </c>
      <c r="E4201">
        <f>_xlfn.XLOOKUP(J4201,'sets &amp; selections ( - 10%)'!Z:Z,'sets &amp; selections ( - 10%)'!S:S)</f>
        <v>1738</v>
      </c>
      <c r="G4201">
        <f>_xlfn.XLOOKUP(J4201,'sets &amp; selections ( - 10%)'!Z:Z,'sets &amp; selections ( - 10%)'!V:V)</f>
        <v>0</v>
      </c>
      <c r="J4201" s="636" t="s">
        <v>140</v>
      </c>
      <c r="K4201">
        <v>10137</v>
      </c>
    </row>
    <row r="4202" spans="1:11">
      <c r="A4202">
        <v>70005</v>
      </c>
      <c r="B4202" s="46" t="str">
        <f t="shared" si="127"/>
        <v>BP.VM.DOSDTSET-10137</v>
      </c>
      <c r="C4202">
        <f t="shared" si="128"/>
        <v>0</v>
      </c>
      <c r="D4202">
        <v>70005</v>
      </c>
      <c r="E4202">
        <f>_xlfn.XLOOKUP(J4202,'sets &amp; selections ( - 10%)'!Z:Z,'sets &amp; selections ( - 10%)'!S:S)</f>
        <v>1204</v>
      </c>
      <c r="G4202">
        <f>_xlfn.XLOOKUP(J4202,'sets &amp; selections ( - 10%)'!Z:Z,'sets &amp; selections ( - 10%)'!V:V)</f>
        <v>0</v>
      </c>
      <c r="J4202" s="636" t="s">
        <v>142</v>
      </c>
      <c r="K4202">
        <v>10137</v>
      </c>
    </row>
    <row r="4203" spans="1:11">
      <c r="A4203">
        <v>70005</v>
      </c>
      <c r="B4203" s="46" t="str">
        <f t="shared" si="127"/>
        <v>BP.VM.DOEDTSET-10137</v>
      </c>
      <c r="C4203">
        <f t="shared" si="128"/>
        <v>0</v>
      </c>
      <c r="D4203">
        <v>70005</v>
      </c>
      <c r="E4203">
        <f>_xlfn.XLOOKUP(J4203,'sets &amp; selections ( - 10%)'!Z:Z,'sets &amp; selections ( - 10%)'!S:S)</f>
        <v>2084.75</v>
      </c>
      <c r="G4203">
        <f>_xlfn.XLOOKUP(J4203,'sets &amp; selections ( - 10%)'!Z:Z,'sets &amp; selections ( - 10%)'!V:V)</f>
        <v>0</v>
      </c>
      <c r="J4203" s="636" t="s">
        <v>144</v>
      </c>
      <c r="K4203">
        <v>10137</v>
      </c>
    </row>
    <row r="4204" spans="1:11">
      <c r="A4204">
        <v>70005</v>
      </c>
      <c r="B4204" s="46" t="str">
        <f t="shared" si="127"/>
        <v>BP.VM.PISET-10083</v>
      </c>
      <c r="C4204">
        <f t="shared" si="128"/>
        <v>0</v>
      </c>
      <c r="D4204">
        <v>70005</v>
      </c>
      <c r="E4204">
        <f>_xlfn.XLOOKUP(J4204,'sets &amp; selections ( - 10%)'!Z:Z,'sets &amp; selections ( - 10%)'!S:S)</f>
        <v>478.25</v>
      </c>
      <c r="G4204">
        <f>_xlfn.XLOOKUP(J4204,'sets &amp; selections ( - 10%)'!Z:Z,'sets &amp; selections ( - 10%)'!V:V)</f>
        <v>0</v>
      </c>
      <c r="J4204" s="636" t="s">
        <v>147</v>
      </c>
      <c r="K4204">
        <v>10083</v>
      </c>
    </row>
    <row r="4205" spans="1:11">
      <c r="A4205">
        <v>70005</v>
      </c>
      <c r="B4205" s="46" t="str">
        <f t="shared" si="127"/>
        <v>BP.VM.IMSET-10083</v>
      </c>
      <c r="C4205">
        <f t="shared" si="128"/>
        <v>0</v>
      </c>
      <c r="D4205">
        <v>70005</v>
      </c>
      <c r="E4205">
        <f>_xlfn.XLOOKUP(J4205,'sets &amp; selections ( - 10%)'!Z:Z,'sets &amp; selections ( - 10%)'!S:S)</f>
        <v>1046.25</v>
      </c>
      <c r="G4205">
        <f>_xlfn.XLOOKUP(J4205,'sets &amp; selections ( - 10%)'!Z:Z,'sets &amp; selections ( - 10%)'!V:V)</f>
        <v>0</v>
      </c>
      <c r="J4205" s="636" t="s">
        <v>150</v>
      </c>
      <c r="K4205">
        <v>10083</v>
      </c>
    </row>
    <row r="4206" spans="1:11">
      <c r="A4206">
        <v>70005</v>
      </c>
      <c r="B4206" s="46" t="str">
        <f t="shared" si="127"/>
        <v>BP.VM.IMDTSET-10137</v>
      </c>
      <c r="C4206">
        <f t="shared" si="128"/>
        <v>0</v>
      </c>
      <c r="D4206">
        <v>70005</v>
      </c>
      <c r="E4206">
        <f>_xlfn.XLOOKUP(J4206,'sets &amp; selections ( - 10%)'!Z:Z,'sets &amp; selections ( - 10%)'!S:S)</f>
        <v>1342</v>
      </c>
      <c r="G4206">
        <f>_xlfn.XLOOKUP(J4206,'sets &amp; selections ( - 10%)'!Z:Z,'sets &amp; selections ( - 10%)'!V:V)</f>
        <v>0</v>
      </c>
      <c r="J4206" s="636" t="s">
        <v>152</v>
      </c>
      <c r="K4206">
        <v>10137</v>
      </c>
    </row>
    <row r="4207" spans="1:11">
      <c r="A4207">
        <v>70005</v>
      </c>
      <c r="B4207" s="46" t="str">
        <f t="shared" si="127"/>
        <v>BP.VM.FISET-10083</v>
      </c>
      <c r="C4207">
        <f t="shared" si="128"/>
        <v>0</v>
      </c>
      <c r="D4207">
        <v>70005</v>
      </c>
      <c r="E4207">
        <f>_xlfn.XLOOKUP(J4207,'sets &amp; selections ( - 10%)'!Z:Z,'sets &amp; selections ( - 10%)'!S:S)</f>
        <v>3689.5</v>
      </c>
      <c r="G4207">
        <f>_xlfn.XLOOKUP(J4207,'sets &amp; selections ( - 10%)'!Z:Z,'sets &amp; selections ( - 10%)'!V:V)</f>
        <v>0</v>
      </c>
      <c r="J4207" s="636" t="s">
        <v>154</v>
      </c>
      <c r="K4207">
        <v>10083</v>
      </c>
    </row>
    <row r="4208" spans="1:11">
      <c r="A4208">
        <v>70005</v>
      </c>
      <c r="B4208" s="46" t="str">
        <f t="shared" si="127"/>
        <v>BP.VM.FIDTSET-10137</v>
      </c>
      <c r="C4208">
        <f t="shared" si="128"/>
        <v>0</v>
      </c>
      <c r="D4208">
        <v>70005</v>
      </c>
      <c r="E4208">
        <f>_xlfn.XLOOKUP(J4208,'sets &amp; selections ( - 10%)'!Z:Z,'sets &amp; selections ( - 10%)'!S:S)</f>
        <v>4618.25</v>
      </c>
      <c r="G4208">
        <f>_xlfn.XLOOKUP(J4208,'sets &amp; selections ( - 10%)'!Z:Z,'sets &amp; selections ( - 10%)'!V:V)</f>
        <v>0</v>
      </c>
      <c r="J4208" s="636" t="s">
        <v>156</v>
      </c>
      <c r="K4208">
        <v>10137</v>
      </c>
    </row>
    <row r="4209" spans="1:11">
      <c r="A4209">
        <v>70002</v>
      </c>
      <c r="B4209" s="46" t="str">
        <f t="shared" si="127"/>
        <v>BP.VMOR000-fluopink</v>
      </c>
      <c r="C4209">
        <f t="shared" si="128"/>
        <v>0</v>
      </c>
      <c r="D4209">
        <v>70002</v>
      </c>
      <c r="E4209">
        <f>_xlfn.XLOOKUP(J4209,'sets &amp; selections ( - 10%)'!Z:Z,'sets &amp; selections ( - 10%)'!S:S)</f>
        <v>2546.25</v>
      </c>
      <c r="G4209">
        <f>_xlfn.XLOOKUP(J4209,'sets &amp; selections ( - 10%)'!Z:Z,'sets &amp; selections ( - 10%)'!V:V)</f>
        <v>0</v>
      </c>
      <c r="J4209" s="636" t="s">
        <v>159</v>
      </c>
      <c r="K4209" t="s">
        <v>922</v>
      </c>
    </row>
    <row r="4210" spans="1:11">
      <c r="A4210">
        <v>70005</v>
      </c>
      <c r="B4210" s="46" t="str">
        <f t="shared" si="127"/>
        <v>BP.GR.IMSET-10083</v>
      </c>
      <c r="C4210">
        <f t="shared" si="128"/>
        <v>0</v>
      </c>
      <c r="D4210">
        <v>70005</v>
      </c>
      <c r="E4210">
        <f>_xlfn.XLOOKUP(J4210,'sets &amp; selections ( - 10%)'!Z:Z,'sets &amp; selections ( - 10%)'!S:S)</f>
        <v>5606.75</v>
      </c>
      <c r="G4210">
        <f>_xlfn.XLOOKUP(J4210,'sets &amp; selections ( - 10%)'!Z:Z,'sets &amp; selections ( - 10%)'!V:V)</f>
        <v>0</v>
      </c>
      <c r="J4210" s="636" t="s">
        <v>161</v>
      </c>
      <c r="K4210">
        <v>10083</v>
      </c>
    </row>
    <row r="4211" spans="1:11">
      <c r="A4211">
        <v>70005</v>
      </c>
      <c r="B4211" s="46" t="str">
        <f t="shared" si="127"/>
        <v>BP.GR.CLSET-10083</v>
      </c>
      <c r="C4211">
        <f t="shared" si="128"/>
        <v>0</v>
      </c>
      <c r="D4211">
        <v>70005</v>
      </c>
      <c r="E4211">
        <f>_xlfn.XLOOKUP(J4211,'sets &amp; selections ( - 10%)'!Z:Z,'sets &amp; selections ( - 10%)'!S:S)</f>
        <v>5080.5</v>
      </c>
      <c r="G4211">
        <f>_xlfn.XLOOKUP(J4211,'sets &amp; selections ( - 10%)'!Z:Z,'sets &amp; selections ( - 10%)'!V:V)</f>
        <v>0</v>
      </c>
      <c r="J4211" s="636" t="s">
        <v>166</v>
      </c>
      <c r="K4211">
        <v>10083</v>
      </c>
    </row>
    <row r="4212" spans="1:11">
      <c r="A4212">
        <v>70005</v>
      </c>
      <c r="B4212" s="46" t="str">
        <f t="shared" si="127"/>
        <v>BP.GR.ORSET-10083</v>
      </c>
      <c r="C4212">
        <f t="shared" si="128"/>
        <v>0</v>
      </c>
      <c r="D4212">
        <v>70005</v>
      </c>
      <c r="E4212">
        <f>_xlfn.XLOOKUP(J4212,'sets &amp; selections ( - 10%)'!Z:Z,'sets &amp; selections ( - 10%)'!S:S)</f>
        <v>2856.75</v>
      </c>
      <c r="G4212">
        <f>_xlfn.XLOOKUP(J4212,'sets &amp; selections ( - 10%)'!Z:Z,'sets &amp; selections ( - 10%)'!V:V)</f>
        <v>0</v>
      </c>
      <c r="J4212" s="636" t="s">
        <v>167</v>
      </c>
      <c r="K4212">
        <v>10083</v>
      </c>
    </row>
    <row r="4213" spans="1:11">
      <c r="A4213">
        <v>70001</v>
      </c>
      <c r="B4213" s="46" t="str">
        <f t="shared" si="127"/>
        <v>BP.GRSG000-fluopink</v>
      </c>
      <c r="C4213">
        <f t="shared" si="128"/>
        <v>0</v>
      </c>
      <c r="D4213">
        <v>70001</v>
      </c>
      <c r="E4213">
        <f>_xlfn.XLOOKUP(J4213,'sets &amp; selections ( - 10%)'!Z:Z,'sets &amp; selections ( - 10%)'!S:S)</f>
        <v>2219.75</v>
      </c>
      <c r="G4213">
        <f>_xlfn.XLOOKUP(J4213,'sets &amp; selections ( - 10%)'!Z:Z,'sets &amp; selections ( - 10%)'!V:V)</f>
        <v>0</v>
      </c>
      <c r="J4213" s="636" t="s">
        <v>169</v>
      </c>
      <c r="K4213" t="s">
        <v>922</v>
      </c>
    </row>
    <row r="4214" spans="1:11">
      <c r="A4214">
        <v>70001</v>
      </c>
      <c r="B4214" s="46" t="str">
        <f t="shared" si="127"/>
        <v>BP.GRSB000-fluopink</v>
      </c>
      <c r="C4214">
        <f t="shared" si="128"/>
        <v>0</v>
      </c>
      <c r="D4214">
        <v>70001</v>
      </c>
      <c r="E4214">
        <f>_xlfn.XLOOKUP(J4214,'sets &amp; selections ( - 10%)'!Z:Z,'sets &amp; selections ( - 10%)'!S:S)</f>
        <v>3006.25</v>
      </c>
      <c r="G4214">
        <f>_xlfn.XLOOKUP(J4214,'sets &amp; selections ( - 10%)'!Z:Z,'sets &amp; selections ( - 10%)'!V:V)</f>
        <v>0</v>
      </c>
      <c r="J4214" s="636" t="s">
        <v>171</v>
      </c>
      <c r="K4214" t="s">
        <v>922</v>
      </c>
    </row>
    <row r="4215" spans="1:11">
      <c r="A4215">
        <v>70005</v>
      </c>
      <c r="B4215" s="46" t="str">
        <f t="shared" si="127"/>
        <v>BP.VG.WGSET-10084</v>
      </c>
      <c r="C4215">
        <f t="shared" si="128"/>
        <v>0</v>
      </c>
      <c r="D4215">
        <v>70005</v>
      </c>
      <c r="E4215">
        <f>_xlfn.XLOOKUP(J4215,'sets &amp; selections ( - 10%)'!Z:Z,'sets &amp; selections ( - 10%)'!D:D)</f>
        <v>2654</v>
      </c>
      <c r="G4215">
        <f>_xlfn.XLOOKUP(J4215,'sets &amp; selections ( - 10%)'!Z:Z,'sets &amp; selections ( - 10%)'!H:H)</f>
        <v>0</v>
      </c>
      <c r="J4215" s="636" t="s">
        <v>103</v>
      </c>
      <c r="K4215">
        <v>10084</v>
      </c>
    </row>
    <row r="4216" spans="1:11">
      <c r="A4216">
        <v>70005</v>
      </c>
      <c r="B4216" s="46" t="str">
        <f t="shared" si="127"/>
        <v>BP.VG.DI900SET-10084</v>
      </c>
      <c r="C4216">
        <f t="shared" si="128"/>
        <v>0</v>
      </c>
      <c r="D4216">
        <v>70005</v>
      </c>
      <c r="E4216">
        <f>_xlfn.XLOOKUP(J4216,'sets &amp; selections ( - 10%)'!Z:Z,'sets &amp; selections ( - 10%)'!D:D)</f>
        <v>1689</v>
      </c>
      <c r="G4216">
        <f>_xlfn.XLOOKUP(J4216,'sets &amp; selections ( - 10%)'!Z:Z,'sets &amp; selections ( - 10%)'!H:H)</f>
        <v>0</v>
      </c>
      <c r="J4216" s="636" t="s">
        <v>105</v>
      </c>
      <c r="K4216">
        <v>10084</v>
      </c>
    </row>
    <row r="4217" spans="1:11">
      <c r="A4217">
        <v>70005</v>
      </c>
      <c r="B4217" s="46" t="str">
        <f t="shared" ref="B4217:B4280" si="129">J4217&amp;"-"&amp;K4217</f>
        <v>BP.VG.DIMGSET-10084</v>
      </c>
      <c r="C4217">
        <f t="shared" si="128"/>
        <v>0</v>
      </c>
      <c r="D4217">
        <v>70005</v>
      </c>
      <c r="E4217">
        <f>_xlfn.XLOOKUP(J4217,'sets &amp; selections ( - 10%)'!Z:Z,'sets &amp; selections ( - 10%)'!D:D)</f>
        <v>3248</v>
      </c>
      <c r="G4217">
        <f>_xlfn.XLOOKUP(J4217,'sets &amp; selections ( - 10%)'!Z:Z,'sets &amp; selections ( - 10%)'!H:H)</f>
        <v>0</v>
      </c>
      <c r="J4217" s="636" t="s">
        <v>107</v>
      </c>
      <c r="K4217">
        <v>10084</v>
      </c>
    </row>
    <row r="4218" spans="1:11">
      <c r="A4218">
        <v>70005</v>
      </c>
      <c r="B4218" s="46" t="str">
        <f t="shared" si="129"/>
        <v>BP.VG.DISET-10084</v>
      </c>
      <c r="C4218">
        <f t="shared" si="128"/>
        <v>0</v>
      </c>
      <c r="D4218">
        <v>70005</v>
      </c>
      <c r="E4218">
        <f>_xlfn.XLOOKUP(J4218,'sets &amp; selections ( - 10%)'!Z:Z,'sets &amp; selections ( - 10%)'!D:D)</f>
        <v>4937</v>
      </c>
      <c r="G4218">
        <f>_xlfn.XLOOKUP(J4218,'sets &amp; selections ( - 10%)'!Z:Z,'sets &amp; selections ( - 10%)'!H:H)</f>
        <v>0</v>
      </c>
      <c r="J4218" s="636" t="s">
        <v>109</v>
      </c>
      <c r="K4218">
        <v>10084</v>
      </c>
    </row>
    <row r="4219" spans="1:11">
      <c r="A4219">
        <v>70005</v>
      </c>
      <c r="B4219" s="46" t="str">
        <f t="shared" si="129"/>
        <v>BP.VG.DISPSET1-10084</v>
      </c>
      <c r="C4219">
        <f t="shared" si="128"/>
        <v>0</v>
      </c>
      <c r="D4219">
        <v>70005</v>
      </c>
      <c r="E4219">
        <f>_xlfn.XLOOKUP(J4219,'sets &amp; selections ( - 10%)'!Z:Z,'sets &amp; selections ( - 10%)'!D:D)</f>
        <v>1469</v>
      </c>
      <c r="G4219">
        <f>_xlfn.XLOOKUP(J4219,'sets &amp; selections ( - 10%)'!Z:Z,'sets &amp; selections ( - 10%)'!H:H)</f>
        <v>0</v>
      </c>
      <c r="J4219" s="636" t="s">
        <v>111</v>
      </c>
      <c r="K4219">
        <v>10084</v>
      </c>
    </row>
    <row r="4220" spans="1:11">
      <c r="A4220">
        <v>70005</v>
      </c>
      <c r="B4220" s="46" t="str">
        <f t="shared" si="129"/>
        <v>BP.VG.WGDTSET-10124</v>
      </c>
      <c r="C4220">
        <f t="shared" si="128"/>
        <v>0</v>
      </c>
      <c r="D4220">
        <v>70005</v>
      </c>
      <c r="E4220">
        <f>_xlfn.XLOOKUP(J4220,'sets &amp; selections ( - 10%)'!Z:Z,'sets &amp; selections ( - 10%)'!D:D)</f>
        <v>4068</v>
      </c>
      <c r="G4220">
        <f>_xlfn.XLOOKUP(J4220,'sets &amp; selections ( - 10%)'!Z:Z,'sets &amp; selections ( - 10%)'!H:H)</f>
        <v>0</v>
      </c>
      <c r="J4220" s="636" t="s">
        <v>114</v>
      </c>
      <c r="K4220">
        <v>10124</v>
      </c>
    </row>
    <row r="4221" spans="1:11">
      <c r="A4221">
        <v>70005</v>
      </c>
      <c r="B4221" s="46" t="str">
        <f t="shared" si="129"/>
        <v>BP.VG.DI900DTSET-10124</v>
      </c>
      <c r="C4221">
        <f t="shared" si="128"/>
        <v>0</v>
      </c>
      <c r="D4221">
        <v>70005</v>
      </c>
      <c r="E4221">
        <f>_xlfn.XLOOKUP(J4221,'sets &amp; selections ( - 10%)'!Z:Z,'sets &amp; selections ( - 10%)'!D:D)</f>
        <v>2645</v>
      </c>
      <c r="G4221">
        <f>_xlfn.XLOOKUP(J4221,'sets &amp; selections ( - 10%)'!Z:Z,'sets &amp; selections ( - 10%)'!H:H)</f>
        <v>0</v>
      </c>
      <c r="J4221" s="636" t="s">
        <v>116</v>
      </c>
      <c r="K4221">
        <v>10124</v>
      </c>
    </row>
    <row r="4222" spans="1:11">
      <c r="A4222">
        <v>70005</v>
      </c>
      <c r="B4222" s="46" t="str">
        <f t="shared" si="129"/>
        <v>BP.VG.DIMGDTSET-10124</v>
      </c>
      <c r="C4222">
        <f t="shared" si="128"/>
        <v>0</v>
      </c>
      <c r="D4222">
        <v>70005</v>
      </c>
      <c r="E4222">
        <f>_xlfn.XLOOKUP(J4222,'sets &amp; selections ( - 10%)'!Z:Z,'sets &amp; selections ( - 10%)'!D:D)</f>
        <v>5796</v>
      </c>
      <c r="G4222">
        <f>_xlfn.XLOOKUP(J4222,'sets &amp; selections ( - 10%)'!Z:Z,'sets &amp; selections ( - 10%)'!H:H)</f>
        <v>0</v>
      </c>
      <c r="J4222" s="636" t="s">
        <v>118</v>
      </c>
      <c r="K4222">
        <v>10124</v>
      </c>
    </row>
    <row r="4223" spans="1:11">
      <c r="A4223">
        <v>70005</v>
      </c>
      <c r="B4223" s="46" t="str">
        <f t="shared" si="129"/>
        <v>BP.VG.DIDTSET-10124</v>
      </c>
      <c r="C4223">
        <f t="shared" si="128"/>
        <v>0</v>
      </c>
      <c r="D4223">
        <v>70005</v>
      </c>
      <c r="E4223">
        <f>_xlfn.XLOOKUP(J4223,'sets &amp; selections ( - 10%)'!Z:Z,'sets &amp; selections ( - 10%)'!D:D)</f>
        <v>8441</v>
      </c>
      <c r="G4223">
        <f>_xlfn.XLOOKUP(J4223,'sets &amp; selections ( - 10%)'!Z:Z,'sets &amp; selections ( - 10%)'!H:H)</f>
        <v>0</v>
      </c>
      <c r="J4223" s="636" t="s">
        <v>120</v>
      </c>
      <c r="K4223">
        <v>10124</v>
      </c>
    </row>
    <row r="4224" spans="1:11">
      <c r="A4224">
        <v>70005</v>
      </c>
      <c r="B4224" s="46" t="str">
        <f t="shared" si="129"/>
        <v>BP.VG.DISPDTSET1-10124</v>
      </c>
      <c r="C4224">
        <f t="shared" si="128"/>
        <v>0</v>
      </c>
      <c r="D4224">
        <v>70005</v>
      </c>
      <c r="E4224">
        <f>_xlfn.XLOOKUP(J4224,'sets &amp; selections ( - 10%)'!Z:Z,'sets &amp; selections ( - 10%)'!D:D)</f>
        <v>2266</v>
      </c>
      <c r="G4224">
        <f>_xlfn.XLOOKUP(J4224,'sets &amp; selections ( - 10%)'!Z:Z,'sets &amp; selections ( - 10%)'!H:H)</f>
        <v>0</v>
      </c>
      <c r="J4224" s="636" t="s">
        <v>121</v>
      </c>
      <c r="K4224">
        <v>10124</v>
      </c>
    </row>
    <row r="4225" spans="1:11">
      <c r="A4225">
        <v>70005</v>
      </c>
      <c r="B4225" s="46" t="str">
        <f t="shared" si="129"/>
        <v>BP.VM.DOSET-10084</v>
      </c>
      <c r="C4225">
        <f t="shared" si="128"/>
        <v>0</v>
      </c>
      <c r="D4225">
        <v>70005</v>
      </c>
      <c r="E4225">
        <f>_xlfn.XLOOKUP(J4225,'sets &amp; selections ( - 10%)'!Z:Z,'sets &amp; selections ( - 10%)'!D:D)</f>
        <v>4979.7</v>
      </c>
      <c r="G4225">
        <f>_xlfn.XLOOKUP(J4225,'sets &amp; selections ( - 10%)'!Z:Z,'sets &amp; selections ( - 10%)'!H:H)</f>
        <v>0</v>
      </c>
      <c r="J4225" s="636" t="s">
        <v>125</v>
      </c>
      <c r="K4225">
        <v>10084</v>
      </c>
    </row>
    <row r="4226" spans="1:11">
      <c r="A4226">
        <v>70005</v>
      </c>
      <c r="B4226" s="46" t="str">
        <f t="shared" si="129"/>
        <v>BP.VM.DORSET-10084</v>
      </c>
      <c r="C4226">
        <f t="shared" ref="C4226:C4289" si="130">SUM(G4226:H4226)</f>
        <v>0</v>
      </c>
      <c r="D4226">
        <v>70005</v>
      </c>
      <c r="E4226">
        <f>_xlfn.XLOOKUP(J4226,'sets &amp; selections ( - 10%)'!Z:Z,'sets &amp; selections ( - 10%)'!D:D)</f>
        <v>1261.8</v>
      </c>
      <c r="G4226">
        <f>_xlfn.XLOOKUP(J4226,'sets &amp; selections ( - 10%)'!Z:Z,'sets &amp; selections ( - 10%)'!H:H)</f>
        <v>0</v>
      </c>
      <c r="J4226" s="636" t="s">
        <v>127</v>
      </c>
      <c r="K4226">
        <v>10084</v>
      </c>
    </row>
    <row r="4227" spans="1:11">
      <c r="A4227">
        <v>70005</v>
      </c>
      <c r="B4227" s="46" t="str">
        <f t="shared" si="129"/>
        <v>BP.VM.DOJSET-10084</v>
      </c>
      <c r="C4227">
        <f t="shared" si="130"/>
        <v>0</v>
      </c>
      <c r="D4227">
        <v>70005</v>
      </c>
      <c r="E4227">
        <f>_xlfn.XLOOKUP(J4227,'sets &amp; selections ( - 10%)'!Z:Z,'sets &amp; selections ( - 10%)'!D:D)</f>
        <v>1273.5</v>
      </c>
      <c r="G4227">
        <f>_xlfn.XLOOKUP(J4227,'sets &amp; selections ( - 10%)'!Z:Z,'sets &amp; selections ( - 10%)'!H:H)</f>
        <v>0</v>
      </c>
      <c r="J4227" s="636" t="s">
        <v>129</v>
      </c>
      <c r="K4227">
        <v>10084</v>
      </c>
    </row>
    <row r="4228" spans="1:11">
      <c r="A4228">
        <v>70005</v>
      </c>
      <c r="B4228" s="46" t="str">
        <f t="shared" si="129"/>
        <v>BP.VM.DOSSET-10084</v>
      </c>
      <c r="C4228">
        <f t="shared" si="130"/>
        <v>0</v>
      </c>
      <c r="D4228">
        <v>70005</v>
      </c>
      <c r="E4228">
        <f>_xlfn.XLOOKUP(J4228,'sets &amp; selections ( - 10%)'!Z:Z,'sets &amp; selections ( - 10%)'!D:D)</f>
        <v>862.2</v>
      </c>
      <c r="G4228">
        <f>_xlfn.XLOOKUP(J4228,'sets &amp; selections ( - 10%)'!Z:Z,'sets &amp; selections ( - 10%)'!H:H)</f>
        <v>0</v>
      </c>
      <c r="J4228" s="636" t="s">
        <v>131</v>
      </c>
      <c r="K4228">
        <v>10084</v>
      </c>
    </row>
    <row r="4229" spans="1:11">
      <c r="A4229">
        <v>70005</v>
      </c>
      <c r="B4229" s="46" t="str">
        <f t="shared" si="129"/>
        <v>BP.VM.DOESET-10084</v>
      </c>
      <c r="C4229">
        <f t="shared" si="130"/>
        <v>0</v>
      </c>
      <c r="D4229">
        <v>70005</v>
      </c>
      <c r="E4229">
        <f>_xlfn.XLOOKUP(J4229,'sets &amp; selections ( - 10%)'!Z:Z,'sets &amp; selections ( - 10%)'!D:D)</f>
        <v>1582.2</v>
      </c>
      <c r="G4229">
        <f>_xlfn.XLOOKUP(J4229,'sets &amp; selections ( - 10%)'!Z:Z,'sets &amp; selections ( - 10%)'!H:H)</f>
        <v>0</v>
      </c>
      <c r="J4229" s="636" t="s">
        <v>133</v>
      </c>
      <c r="K4229">
        <v>10084</v>
      </c>
    </row>
    <row r="4230" spans="1:11">
      <c r="A4230">
        <v>70005</v>
      </c>
      <c r="B4230" s="46" t="str">
        <f t="shared" si="129"/>
        <v>BP.VM.DODTSET-10124</v>
      </c>
      <c r="C4230">
        <f t="shared" si="130"/>
        <v>0</v>
      </c>
      <c r="D4230">
        <v>70005</v>
      </c>
      <c r="E4230">
        <f>_xlfn.XLOOKUP(J4230,'sets &amp; selections ( - 10%)'!Z:Z,'sets &amp; selections ( - 10%)'!D:D)</f>
        <v>6477.3</v>
      </c>
      <c r="G4230">
        <f>_xlfn.XLOOKUP(J4230,'sets &amp; selections ( - 10%)'!Z:Z,'sets &amp; selections ( - 10%)'!H:H)</f>
        <v>0</v>
      </c>
      <c r="J4230" s="636" t="s">
        <v>136</v>
      </c>
      <c r="K4230">
        <v>10124</v>
      </c>
    </row>
    <row r="4231" spans="1:11">
      <c r="A4231">
        <v>70005</v>
      </c>
      <c r="B4231" s="46" t="str">
        <f t="shared" si="129"/>
        <v>BP.VM.DORDTSET-10124</v>
      </c>
      <c r="C4231">
        <f t="shared" si="130"/>
        <v>0</v>
      </c>
      <c r="D4231">
        <v>70005</v>
      </c>
      <c r="E4231">
        <f>_xlfn.XLOOKUP(J4231,'sets &amp; selections ( - 10%)'!Z:Z,'sets &amp; selections ( - 10%)'!D:D)</f>
        <v>1690.2</v>
      </c>
      <c r="G4231">
        <f>_xlfn.XLOOKUP(J4231,'sets &amp; selections ( - 10%)'!Z:Z,'sets &amp; selections ( - 10%)'!H:H)</f>
        <v>0</v>
      </c>
      <c r="J4231" s="636" t="s">
        <v>138</v>
      </c>
      <c r="K4231">
        <v>10124</v>
      </c>
    </row>
    <row r="4232" spans="1:11">
      <c r="A4232">
        <v>70005</v>
      </c>
      <c r="B4232" s="46" t="str">
        <f t="shared" si="129"/>
        <v>BP.VM.DOJDTSET-10124</v>
      </c>
      <c r="C4232">
        <f t="shared" si="130"/>
        <v>0</v>
      </c>
      <c r="D4232">
        <v>70005</v>
      </c>
      <c r="E4232">
        <f>_xlfn.XLOOKUP(J4232,'sets &amp; selections ( - 10%)'!Z:Z,'sets &amp; selections ( - 10%)'!D:D)</f>
        <v>1655.1000000000001</v>
      </c>
      <c r="G4232">
        <f>_xlfn.XLOOKUP(J4232,'sets &amp; selections ( - 10%)'!Z:Z,'sets &amp; selections ( - 10%)'!H:H)</f>
        <v>0</v>
      </c>
      <c r="J4232" s="636" t="s">
        <v>140</v>
      </c>
      <c r="K4232">
        <v>10124</v>
      </c>
    </row>
    <row r="4233" spans="1:11">
      <c r="A4233">
        <v>70005</v>
      </c>
      <c r="B4233" s="46" t="str">
        <f t="shared" si="129"/>
        <v>BP.VM.DOSDTSET-10124</v>
      </c>
      <c r="C4233">
        <f t="shared" si="130"/>
        <v>0</v>
      </c>
      <c r="D4233">
        <v>70005</v>
      </c>
      <c r="E4233">
        <f>_xlfn.XLOOKUP(J4233,'sets &amp; selections ( - 10%)'!Z:Z,'sets &amp; selections ( - 10%)'!D:D)</f>
        <v>1146.6000000000001</v>
      </c>
      <c r="G4233">
        <f>_xlfn.XLOOKUP(J4233,'sets &amp; selections ( - 10%)'!Z:Z,'sets &amp; selections ( - 10%)'!H:H)</f>
        <v>0</v>
      </c>
      <c r="J4233" s="636" t="s">
        <v>142</v>
      </c>
      <c r="K4233">
        <v>10124</v>
      </c>
    </row>
    <row r="4234" spans="1:11">
      <c r="A4234">
        <v>70005</v>
      </c>
      <c r="B4234" s="46" t="str">
        <f t="shared" si="129"/>
        <v>BP.VM.DOEDTSET-10124</v>
      </c>
      <c r="C4234">
        <f t="shared" si="130"/>
        <v>0</v>
      </c>
      <c r="D4234">
        <v>70005</v>
      </c>
      <c r="E4234">
        <f>_xlfn.XLOOKUP(J4234,'sets &amp; selections ( - 10%)'!Z:Z,'sets &amp; selections ( - 10%)'!D:D)</f>
        <v>1985.4</v>
      </c>
      <c r="G4234">
        <f>_xlfn.XLOOKUP(J4234,'sets &amp; selections ( - 10%)'!Z:Z,'sets &amp; selections ( - 10%)'!H:H)</f>
        <v>0</v>
      </c>
      <c r="J4234" s="636" t="s">
        <v>144</v>
      </c>
      <c r="K4234">
        <v>10124</v>
      </c>
    </row>
    <row r="4235" spans="1:11">
      <c r="A4235">
        <v>70005</v>
      </c>
      <c r="B4235" s="46" t="str">
        <f t="shared" si="129"/>
        <v>BP.VM.PISET-10084</v>
      </c>
      <c r="C4235">
        <f t="shared" si="130"/>
        <v>0</v>
      </c>
      <c r="D4235">
        <v>70005</v>
      </c>
      <c r="E4235">
        <f>_xlfn.XLOOKUP(J4235,'sets &amp; selections ( - 10%)'!Z:Z,'sets &amp; selections ( - 10%)'!D:D)</f>
        <v>455.40000000000003</v>
      </c>
      <c r="G4235">
        <f>_xlfn.XLOOKUP(J4235,'sets &amp; selections ( - 10%)'!Z:Z,'sets &amp; selections ( - 10%)'!H:H)</f>
        <v>0</v>
      </c>
      <c r="J4235" s="636" t="s">
        <v>147</v>
      </c>
      <c r="K4235">
        <v>10084</v>
      </c>
    </row>
    <row r="4236" spans="1:11">
      <c r="A4236">
        <v>70005</v>
      </c>
      <c r="B4236" s="46" t="str">
        <f t="shared" si="129"/>
        <v>BP.VM.IMSET-10084</v>
      </c>
      <c r="C4236">
        <f t="shared" si="130"/>
        <v>0</v>
      </c>
      <c r="D4236">
        <v>70005</v>
      </c>
      <c r="E4236">
        <f>_xlfn.XLOOKUP(J4236,'sets &amp; selections ( - 10%)'!Z:Z,'sets &amp; selections ( - 10%)'!D:D)</f>
        <v>996.30000000000007</v>
      </c>
      <c r="G4236">
        <f>_xlfn.XLOOKUP(J4236,'sets &amp; selections ( - 10%)'!Z:Z,'sets &amp; selections ( - 10%)'!H:H)</f>
        <v>0</v>
      </c>
      <c r="J4236" s="636" t="s">
        <v>150</v>
      </c>
      <c r="K4236">
        <v>10084</v>
      </c>
    </row>
    <row r="4237" spans="1:11">
      <c r="A4237">
        <v>70005</v>
      </c>
      <c r="B4237" s="46" t="str">
        <f t="shared" si="129"/>
        <v>BP.VM.IMDTSET-10124</v>
      </c>
      <c r="C4237">
        <f t="shared" si="130"/>
        <v>0</v>
      </c>
      <c r="D4237">
        <v>70005</v>
      </c>
      <c r="E4237">
        <f>_xlfn.XLOOKUP(J4237,'sets &amp; selections ( - 10%)'!Z:Z,'sets &amp; selections ( - 10%)'!D:D)</f>
        <v>1278</v>
      </c>
      <c r="G4237">
        <f>_xlfn.XLOOKUP(J4237,'sets &amp; selections ( - 10%)'!Z:Z,'sets &amp; selections ( - 10%)'!H:H)</f>
        <v>0</v>
      </c>
      <c r="J4237" s="636" t="s">
        <v>152</v>
      </c>
      <c r="K4237">
        <v>10124</v>
      </c>
    </row>
    <row r="4238" spans="1:11">
      <c r="A4238">
        <v>70005</v>
      </c>
      <c r="B4238" s="46" t="str">
        <f t="shared" si="129"/>
        <v>BP.VM.FISET-10084</v>
      </c>
      <c r="C4238">
        <f t="shared" si="130"/>
        <v>0</v>
      </c>
      <c r="D4238">
        <v>70005</v>
      </c>
      <c r="E4238">
        <f>_xlfn.XLOOKUP(J4238,'sets &amp; selections ( - 10%)'!Z:Z,'sets &amp; selections ( - 10%)'!D:D)</f>
        <v>3513.6</v>
      </c>
      <c r="G4238">
        <f>_xlfn.XLOOKUP(J4238,'sets &amp; selections ( - 10%)'!Z:Z,'sets &amp; selections ( - 10%)'!H:H)</f>
        <v>0</v>
      </c>
      <c r="J4238" s="636" t="s">
        <v>154</v>
      </c>
      <c r="K4238">
        <v>10084</v>
      </c>
    </row>
    <row r="4239" spans="1:11">
      <c r="A4239">
        <v>70005</v>
      </c>
      <c r="B4239" s="46" t="str">
        <f t="shared" si="129"/>
        <v>BP.VM.FIDTSET-10124</v>
      </c>
      <c r="C4239">
        <f t="shared" si="130"/>
        <v>0</v>
      </c>
      <c r="D4239">
        <v>70005</v>
      </c>
      <c r="E4239">
        <f>_xlfn.XLOOKUP(J4239,'sets &amp; selections ( - 10%)'!Z:Z,'sets &amp; selections ( - 10%)'!D:D)</f>
        <v>4398.3</v>
      </c>
      <c r="G4239">
        <f>_xlfn.XLOOKUP(J4239,'sets &amp; selections ( - 10%)'!Z:Z,'sets &amp; selections ( - 10%)'!H:H)</f>
        <v>0</v>
      </c>
      <c r="J4239" s="636" t="s">
        <v>156</v>
      </c>
      <c r="K4239">
        <v>10124</v>
      </c>
    </row>
    <row r="4240" spans="1:11">
      <c r="A4240">
        <v>70002</v>
      </c>
      <c r="B4240" s="46" t="str">
        <f t="shared" si="129"/>
        <v>BP.VMOR000-yellow</v>
      </c>
      <c r="C4240">
        <f t="shared" si="130"/>
        <v>0</v>
      </c>
      <c r="D4240">
        <v>70002</v>
      </c>
      <c r="E4240">
        <f>_xlfn.XLOOKUP(J4240,'sets &amp; selections ( - 10%)'!Z:Z,'sets &amp; selections ( - 10%)'!D:D)</f>
        <v>2425</v>
      </c>
      <c r="G4240">
        <f>_xlfn.XLOOKUP(J4240,'sets &amp; selections ( - 10%)'!Z:Z,'sets &amp; selections ( - 10%)'!H:H)</f>
        <v>0</v>
      </c>
      <c r="J4240" s="636" t="s">
        <v>159</v>
      </c>
      <c r="K4240" t="s">
        <v>909</v>
      </c>
    </row>
    <row r="4241" spans="1:11">
      <c r="A4241">
        <v>70005</v>
      </c>
      <c r="B4241" s="46" t="str">
        <f t="shared" si="129"/>
        <v>BP.GR.IMSET-10084</v>
      </c>
      <c r="C4241">
        <f t="shared" si="130"/>
        <v>0</v>
      </c>
      <c r="D4241">
        <v>70005</v>
      </c>
      <c r="E4241">
        <f>_xlfn.XLOOKUP(J4241,'sets &amp; selections ( - 10%)'!Z:Z,'sets &amp; selections ( - 10%)'!D:D)</f>
        <v>5339.7</v>
      </c>
      <c r="G4241">
        <f>_xlfn.XLOOKUP(J4241,'sets &amp; selections ( - 10%)'!Z:Z,'sets &amp; selections ( - 10%)'!H:H)</f>
        <v>0</v>
      </c>
      <c r="J4241" s="636" t="s">
        <v>161</v>
      </c>
      <c r="K4241">
        <v>10084</v>
      </c>
    </row>
    <row r="4242" spans="1:11">
      <c r="A4242">
        <v>70005</v>
      </c>
      <c r="B4242" s="46" t="str">
        <f t="shared" si="129"/>
        <v>BP.GR.CLSET-10084</v>
      </c>
      <c r="C4242">
        <f t="shared" si="130"/>
        <v>0</v>
      </c>
      <c r="D4242">
        <v>70005</v>
      </c>
      <c r="E4242">
        <f>_xlfn.XLOOKUP(J4242,'sets &amp; selections ( - 10%)'!Z:Z,'sets &amp; selections ( - 10%)'!D:D)</f>
        <v>4838.4000000000005</v>
      </c>
      <c r="G4242">
        <f>_xlfn.XLOOKUP(J4242,'sets &amp; selections ( - 10%)'!Z:Z,'sets &amp; selections ( - 10%)'!H:H)</f>
        <v>0</v>
      </c>
      <c r="J4242" s="636" t="s">
        <v>166</v>
      </c>
      <c r="K4242">
        <v>10084</v>
      </c>
    </row>
    <row r="4243" spans="1:11">
      <c r="A4243">
        <v>70005</v>
      </c>
      <c r="B4243" s="46" t="str">
        <f t="shared" si="129"/>
        <v>BP.GR.ORSET-10084</v>
      </c>
      <c r="C4243">
        <f t="shared" si="130"/>
        <v>0</v>
      </c>
      <c r="D4243">
        <v>70005</v>
      </c>
      <c r="E4243">
        <f>_xlfn.XLOOKUP(J4243,'sets &amp; selections ( - 10%)'!Z:Z,'sets &amp; selections ( - 10%)'!D:D)</f>
        <v>2720.7000000000003</v>
      </c>
      <c r="G4243">
        <f>_xlfn.XLOOKUP(J4243,'sets &amp; selections ( - 10%)'!Z:Z,'sets &amp; selections ( - 10%)'!H:H)</f>
        <v>0</v>
      </c>
      <c r="J4243" s="636" t="s">
        <v>167</v>
      </c>
      <c r="K4243">
        <v>10084</v>
      </c>
    </row>
    <row r="4244" spans="1:11">
      <c r="A4244">
        <v>70001</v>
      </c>
      <c r="B4244" s="46" t="str">
        <f t="shared" si="129"/>
        <v>BP.GRSG000-yellow</v>
      </c>
      <c r="C4244">
        <f t="shared" si="130"/>
        <v>0</v>
      </c>
      <c r="D4244">
        <v>70001</v>
      </c>
      <c r="E4244">
        <f>_xlfn.XLOOKUP(J4244,'sets &amp; selections ( - 10%)'!Z:Z,'sets &amp; selections ( - 10%)'!D:D)</f>
        <v>2114</v>
      </c>
      <c r="G4244">
        <f>_xlfn.XLOOKUP(J4244,'sets &amp; selections ( - 10%)'!Z:Z,'sets &amp; selections ( - 10%)'!H:H)</f>
        <v>0</v>
      </c>
      <c r="J4244" s="636" t="s">
        <v>169</v>
      </c>
      <c r="K4244" t="s">
        <v>909</v>
      </c>
    </row>
    <row r="4245" spans="1:11">
      <c r="A4245">
        <v>70001</v>
      </c>
      <c r="B4245" s="46" t="str">
        <f t="shared" si="129"/>
        <v>BP.GRSB000-yellow</v>
      </c>
      <c r="C4245">
        <f t="shared" si="130"/>
        <v>0</v>
      </c>
      <c r="D4245">
        <v>70001</v>
      </c>
      <c r="E4245">
        <f>_xlfn.XLOOKUP(J4245,'sets &amp; selections ( - 10%)'!Z:Z,'sets &amp; selections ( - 10%)'!D:D)</f>
        <v>2863</v>
      </c>
      <c r="G4245">
        <f>_xlfn.XLOOKUP(J4245,'sets &amp; selections ( - 10%)'!Z:Z,'sets &amp; selections ( - 10%)'!H:H)</f>
        <v>0</v>
      </c>
      <c r="J4245" s="636" t="s">
        <v>171</v>
      </c>
      <c r="K4245" t="s">
        <v>909</v>
      </c>
    </row>
    <row r="4246" spans="1:11">
      <c r="A4246">
        <v>70005</v>
      </c>
      <c r="B4246" s="46" t="str">
        <f t="shared" si="129"/>
        <v>BP.VG.WGSET-10085</v>
      </c>
      <c r="C4246">
        <f t="shared" si="130"/>
        <v>0</v>
      </c>
      <c r="D4246">
        <v>70005</v>
      </c>
      <c r="E4246">
        <f>_xlfn.XLOOKUP(J4246,'sets &amp; selections ( - 10%)'!Z:Z,'sets &amp; selections ( - 10%)'!D:D)</f>
        <v>2654</v>
      </c>
      <c r="G4246">
        <f>_xlfn.XLOOKUP(J4246,'sets &amp; selections ( - 10%)'!Z:Z,'sets &amp; selections ( - 10%)'!I:I)</f>
        <v>0</v>
      </c>
      <c r="J4246" s="636" t="s">
        <v>103</v>
      </c>
      <c r="K4246">
        <v>10085</v>
      </c>
    </row>
    <row r="4247" spans="1:11">
      <c r="A4247">
        <v>70005</v>
      </c>
      <c r="B4247" s="46" t="str">
        <f t="shared" si="129"/>
        <v>BP.VG.DI900SET-10085</v>
      </c>
      <c r="C4247">
        <f t="shared" si="130"/>
        <v>0</v>
      </c>
      <c r="D4247">
        <v>70005</v>
      </c>
      <c r="E4247">
        <f>_xlfn.XLOOKUP(J4247,'sets &amp; selections ( - 10%)'!Z:Z,'sets &amp; selections ( - 10%)'!D:D)</f>
        <v>1689</v>
      </c>
      <c r="G4247">
        <f>_xlfn.XLOOKUP(J4247,'sets &amp; selections ( - 10%)'!Z:Z,'sets &amp; selections ( - 10%)'!I:I)</f>
        <v>0</v>
      </c>
      <c r="J4247" s="636" t="s">
        <v>105</v>
      </c>
      <c r="K4247">
        <v>10085</v>
      </c>
    </row>
    <row r="4248" spans="1:11">
      <c r="A4248">
        <v>70005</v>
      </c>
      <c r="B4248" s="46" t="str">
        <f t="shared" si="129"/>
        <v>BP.VG.DIMGSET-10085</v>
      </c>
      <c r="C4248">
        <f t="shared" si="130"/>
        <v>0</v>
      </c>
      <c r="D4248">
        <v>70005</v>
      </c>
      <c r="E4248">
        <f>_xlfn.XLOOKUP(J4248,'sets &amp; selections ( - 10%)'!Z:Z,'sets &amp; selections ( - 10%)'!D:D)</f>
        <v>3248</v>
      </c>
      <c r="G4248">
        <f>_xlfn.XLOOKUP(J4248,'sets &amp; selections ( - 10%)'!Z:Z,'sets &amp; selections ( - 10%)'!I:I)</f>
        <v>0</v>
      </c>
      <c r="J4248" s="636" t="s">
        <v>107</v>
      </c>
      <c r="K4248">
        <v>10085</v>
      </c>
    </row>
    <row r="4249" spans="1:11">
      <c r="A4249">
        <v>70005</v>
      </c>
      <c r="B4249" s="46" t="str">
        <f t="shared" si="129"/>
        <v>BP.VG.DISET-10085</v>
      </c>
      <c r="C4249">
        <f t="shared" si="130"/>
        <v>0</v>
      </c>
      <c r="D4249">
        <v>70005</v>
      </c>
      <c r="E4249">
        <f>_xlfn.XLOOKUP(J4249,'sets &amp; selections ( - 10%)'!Z:Z,'sets &amp; selections ( - 10%)'!D:D)</f>
        <v>4937</v>
      </c>
      <c r="G4249">
        <f>_xlfn.XLOOKUP(J4249,'sets &amp; selections ( - 10%)'!Z:Z,'sets &amp; selections ( - 10%)'!I:I)</f>
        <v>0</v>
      </c>
      <c r="J4249" s="636" t="s">
        <v>109</v>
      </c>
      <c r="K4249">
        <v>10085</v>
      </c>
    </row>
    <row r="4250" spans="1:11">
      <c r="A4250">
        <v>70005</v>
      </c>
      <c r="B4250" s="46" t="str">
        <f t="shared" si="129"/>
        <v>BP.VG.DISPSET1-10085</v>
      </c>
      <c r="C4250">
        <f t="shared" si="130"/>
        <v>0</v>
      </c>
      <c r="D4250">
        <v>70005</v>
      </c>
      <c r="E4250">
        <f>_xlfn.XLOOKUP(J4250,'sets &amp; selections ( - 10%)'!Z:Z,'sets &amp; selections ( - 10%)'!D:D)</f>
        <v>1469</v>
      </c>
      <c r="G4250">
        <f>_xlfn.XLOOKUP(J4250,'sets &amp; selections ( - 10%)'!Z:Z,'sets &amp; selections ( - 10%)'!I:I)</f>
        <v>0</v>
      </c>
      <c r="J4250" s="636" t="s">
        <v>111</v>
      </c>
      <c r="K4250">
        <v>10085</v>
      </c>
    </row>
    <row r="4251" spans="1:11">
      <c r="A4251">
        <v>70005</v>
      </c>
      <c r="B4251" s="46" t="str">
        <f t="shared" si="129"/>
        <v>BP.VG.WGDTSET-10125</v>
      </c>
      <c r="C4251">
        <f t="shared" si="130"/>
        <v>0</v>
      </c>
      <c r="D4251">
        <v>70005</v>
      </c>
      <c r="E4251">
        <f>_xlfn.XLOOKUP(J4251,'sets &amp; selections ( - 10%)'!Z:Z,'sets &amp; selections ( - 10%)'!D:D)</f>
        <v>4068</v>
      </c>
      <c r="G4251">
        <f>_xlfn.XLOOKUP(J4251,'sets &amp; selections ( - 10%)'!Z:Z,'sets &amp; selections ( - 10%)'!I:I)</f>
        <v>0</v>
      </c>
      <c r="J4251" s="636" t="s">
        <v>114</v>
      </c>
      <c r="K4251">
        <v>10125</v>
      </c>
    </row>
    <row r="4252" spans="1:11">
      <c r="A4252">
        <v>70005</v>
      </c>
      <c r="B4252" s="46" t="str">
        <f t="shared" si="129"/>
        <v>BP.VG.DI900DTSET-10125</v>
      </c>
      <c r="C4252">
        <f t="shared" si="130"/>
        <v>0</v>
      </c>
      <c r="D4252">
        <v>70005</v>
      </c>
      <c r="E4252">
        <f>_xlfn.XLOOKUP(J4252,'sets &amp; selections ( - 10%)'!Z:Z,'sets &amp; selections ( - 10%)'!D:D)</f>
        <v>2645</v>
      </c>
      <c r="G4252">
        <f>_xlfn.XLOOKUP(J4252,'sets &amp; selections ( - 10%)'!Z:Z,'sets &amp; selections ( - 10%)'!I:I)</f>
        <v>0</v>
      </c>
      <c r="J4252" s="636" t="s">
        <v>116</v>
      </c>
      <c r="K4252">
        <v>10125</v>
      </c>
    </row>
    <row r="4253" spans="1:11">
      <c r="A4253">
        <v>70005</v>
      </c>
      <c r="B4253" s="46" t="str">
        <f t="shared" si="129"/>
        <v>BP.VG.DIMGDTSET-10125</v>
      </c>
      <c r="C4253">
        <f t="shared" si="130"/>
        <v>0</v>
      </c>
      <c r="D4253">
        <v>70005</v>
      </c>
      <c r="E4253">
        <f>_xlfn.XLOOKUP(J4253,'sets &amp; selections ( - 10%)'!Z:Z,'sets &amp; selections ( - 10%)'!D:D)</f>
        <v>5796</v>
      </c>
      <c r="G4253">
        <f>_xlfn.XLOOKUP(J4253,'sets &amp; selections ( - 10%)'!Z:Z,'sets &amp; selections ( - 10%)'!I:I)</f>
        <v>0</v>
      </c>
      <c r="J4253" s="636" t="s">
        <v>118</v>
      </c>
      <c r="K4253">
        <v>10125</v>
      </c>
    </row>
    <row r="4254" spans="1:11">
      <c r="A4254">
        <v>70005</v>
      </c>
      <c r="B4254" s="46" t="str">
        <f t="shared" si="129"/>
        <v>BP.VG.DIDTSET-10125</v>
      </c>
      <c r="C4254">
        <f t="shared" si="130"/>
        <v>0</v>
      </c>
      <c r="D4254">
        <v>70005</v>
      </c>
      <c r="E4254">
        <f>_xlfn.XLOOKUP(J4254,'sets &amp; selections ( - 10%)'!Z:Z,'sets &amp; selections ( - 10%)'!D:D)</f>
        <v>8441</v>
      </c>
      <c r="G4254">
        <f>_xlfn.XLOOKUP(J4254,'sets &amp; selections ( - 10%)'!Z:Z,'sets &amp; selections ( - 10%)'!I:I)</f>
        <v>0</v>
      </c>
      <c r="J4254" s="636" t="s">
        <v>120</v>
      </c>
      <c r="K4254">
        <v>10125</v>
      </c>
    </row>
    <row r="4255" spans="1:11">
      <c r="A4255">
        <v>70005</v>
      </c>
      <c r="B4255" s="46" t="str">
        <f t="shared" si="129"/>
        <v>BP.VG.DISPDTSET1-10125</v>
      </c>
      <c r="C4255">
        <f t="shared" si="130"/>
        <v>0</v>
      </c>
      <c r="D4255">
        <v>70005</v>
      </c>
      <c r="E4255">
        <f>_xlfn.XLOOKUP(J4255,'sets &amp; selections ( - 10%)'!Z:Z,'sets &amp; selections ( - 10%)'!D:D)</f>
        <v>2266</v>
      </c>
      <c r="G4255">
        <f>_xlfn.XLOOKUP(J4255,'sets &amp; selections ( - 10%)'!Z:Z,'sets &amp; selections ( - 10%)'!I:I)</f>
        <v>0</v>
      </c>
      <c r="J4255" s="636" t="s">
        <v>121</v>
      </c>
      <c r="K4255">
        <v>10125</v>
      </c>
    </row>
    <row r="4256" spans="1:11">
      <c r="A4256">
        <v>70005</v>
      </c>
      <c r="B4256" s="46" t="str">
        <f t="shared" si="129"/>
        <v>BP.VM.DOSET-10085</v>
      </c>
      <c r="C4256">
        <f t="shared" si="130"/>
        <v>0</v>
      </c>
      <c r="D4256">
        <v>70005</v>
      </c>
      <c r="E4256">
        <f>_xlfn.XLOOKUP(J4256,'sets &amp; selections ( - 10%)'!Z:Z,'sets &amp; selections ( - 10%)'!D:D)</f>
        <v>4979.7</v>
      </c>
      <c r="G4256">
        <f>_xlfn.XLOOKUP(J4256,'sets &amp; selections ( - 10%)'!Z:Z,'sets &amp; selections ( - 10%)'!I:I)</f>
        <v>0</v>
      </c>
      <c r="J4256" s="636" t="s">
        <v>125</v>
      </c>
      <c r="K4256">
        <v>10085</v>
      </c>
    </row>
    <row r="4257" spans="1:11">
      <c r="A4257">
        <v>70005</v>
      </c>
      <c r="B4257" s="46" t="str">
        <f t="shared" si="129"/>
        <v>BP.VM.DORSET-10085</v>
      </c>
      <c r="C4257">
        <f t="shared" si="130"/>
        <v>0</v>
      </c>
      <c r="D4257">
        <v>70005</v>
      </c>
      <c r="E4257">
        <f>_xlfn.XLOOKUP(J4257,'sets &amp; selections ( - 10%)'!Z:Z,'sets &amp; selections ( - 10%)'!D:D)</f>
        <v>1261.8</v>
      </c>
      <c r="G4257">
        <f>_xlfn.XLOOKUP(J4257,'sets &amp; selections ( - 10%)'!Z:Z,'sets &amp; selections ( - 10%)'!I:I)</f>
        <v>0</v>
      </c>
      <c r="J4257" s="636" t="s">
        <v>127</v>
      </c>
      <c r="K4257">
        <v>10085</v>
      </c>
    </row>
    <row r="4258" spans="1:11">
      <c r="A4258">
        <v>70005</v>
      </c>
      <c r="B4258" s="46" t="str">
        <f t="shared" si="129"/>
        <v>BP.VM.DOJSET-10085</v>
      </c>
      <c r="C4258">
        <f t="shared" si="130"/>
        <v>0</v>
      </c>
      <c r="D4258">
        <v>70005</v>
      </c>
      <c r="E4258">
        <f>_xlfn.XLOOKUP(J4258,'sets &amp; selections ( - 10%)'!Z:Z,'sets &amp; selections ( - 10%)'!D:D)</f>
        <v>1273.5</v>
      </c>
      <c r="G4258">
        <f>_xlfn.XLOOKUP(J4258,'sets &amp; selections ( - 10%)'!Z:Z,'sets &amp; selections ( - 10%)'!I:I)</f>
        <v>0</v>
      </c>
      <c r="J4258" s="636" t="s">
        <v>129</v>
      </c>
      <c r="K4258">
        <v>10085</v>
      </c>
    </row>
    <row r="4259" spans="1:11">
      <c r="A4259">
        <v>70005</v>
      </c>
      <c r="B4259" s="46" t="str">
        <f t="shared" si="129"/>
        <v>BP.VM.DOSSET-10085</v>
      </c>
      <c r="C4259">
        <f t="shared" si="130"/>
        <v>0</v>
      </c>
      <c r="D4259">
        <v>70005</v>
      </c>
      <c r="E4259">
        <f>_xlfn.XLOOKUP(J4259,'sets &amp; selections ( - 10%)'!Z:Z,'sets &amp; selections ( - 10%)'!D:D)</f>
        <v>862.2</v>
      </c>
      <c r="G4259">
        <f>_xlfn.XLOOKUP(J4259,'sets &amp; selections ( - 10%)'!Z:Z,'sets &amp; selections ( - 10%)'!I:I)</f>
        <v>0</v>
      </c>
      <c r="J4259" s="636" t="s">
        <v>131</v>
      </c>
      <c r="K4259">
        <v>10085</v>
      </c>
    </row>
    <row r="4260" spans="1:11">
      <c r="A4260">
        <v>70005</v>
      </c>
      <c r="B4260" s="46" t="str">
        <f t="shared" si="129"/>
        <v>BP.VM.DOESET-10085</v>
      </c>
      <c r="C4260">
        <f t="shared" si="130"/>
        <v>0</v>
      </c>
      <c r="D4260">
        <v>70005</v>
      </c>
      <c r="E4260">
        <f>_xlfn.XLOOKUP(J4260,'sets &amp; selections ( - 10%)'!Z:Z,'sets &amp; selections ( - 10%)'!D:D)</f>
        <v>1582.2</v>
      </c>
      <c r="G4260">
        <f>_xlfn.XLOOKUP(J4260,'sets &amp; selections ( - 10%)'!Z:Z,'sets &amp; selections ( - 10%)'!I:I)</f>
        <v>0</v>
      </c>
      <c r="J4260" s="636" t="s">
        <v>133</v>
      </c>
      <c r="K4260">
        <v>10085</v>
      </c>
    </row>
    <row r="4261" spans="1:11">
      <c r="A4261">
        <v>70005</v>
      </c>
      <c r="B4261" s="46" t="str">
        <f t="shared" si="129"/>
        <v>BP.VM.DODTSET-10125</v>
      </c>
      <c r="C4261">
        <f t="shared" si="130"/>
        <v>0</v>
      </c>
      <c r="D4261">
        <v>70005</v>
      </c>
      <c r="E4261">
        <f>_xlfn.XLOOKUP(J4261,'sets &amp; selections ( - 10%)'!Z:Z,'sets &amp; selections ( - 10%)'!D:D)</f>
        <v>6477.3</v>
      </c>
      <c r="G4261">
        <f>_xlfn.XLOOKUP(J4261,'sets &amp; selections ( - 10%)'!Z:Z,'sets &amp; selections ( - 10%)'!I:I)</f>
        <v>0</v>
      </c>
      <c r="J4261" s="636" t="s">
        <v>136</v>
      </c>
      <c r="K4261">
        <v>10125</v>
      </c>
    </row>
    <row r="4262" spans="1:11">
      <c r="A4262">
        <v>70005</v>
      </c>
      <c r="B4262" s="46" t="str">
        <f t="shared" si="129"/>
        <v>BP.VM.DORDTSET-10125</v>
      </c>
      <c r="C4262">
        <f t="shared" si="130"/>
        <v>0</v>
      </c>
      <c r="D4262">
        <v>70005</v>
      </c>
      <c r="E4262">
        <f>_xlfn.XLOOKUP(J4262,'sets &amp; selections ( - 10%)'!Z:Z,'sets &amp; selections ( - 10%)'!D:D)</f>
        <v>1690.2</v>
      </c>
      <c r="G4262">
        <f>_xlfn.XLOOKUP(J4262,'sets &amp; selections ( - 10%)'!Z:Z,'sets &amp; selections ( - 10%)'!I:I)</f>
        <v>0</v>
      </c>
      <c r="J4262" s="636" t="s">
        <v>138</v>
      </c>
      <c r="K4262">
        <v>10125</v>
      </c>
    </row>
    <row r="4263" spans="1:11">
      <c r="A4263">
        <v>70005</v>
      </c>
      <c r="B4263" s="46" t="str">
        <f t="shared" si="129"/>
        <v>BP.VM.DOJDTSET-10125</v>
      </c>
      <c r="C4263">
        <f t="shared" si="130"/>
        <v>0</v>
      </c>
      <c r="D4263">
        <v>70005</v>
      </c>
      <c r="E4263">
        <f>_xlfn.XLOOKUP(J4263,'sets &amp; selections ( - 10%)'!Z:Z,'sets &amp; selections ( - 10%)'!D:D)</f>
        <v>1655.1000000000001</v>
      </c>
      <c r="G4263">
        <f>_xlfn.XLOOKUP(J4263,'sets &amp; selections ( - 10%)'!Z:Z,'sets &amp; selections ( - 10%)'!I:I)</f>
        <v>0</v>
      </c>
      <c r="J4263" s="636" t="s">
        <v>140</v>
      </c>
      <c r="K4263">
        <v>10125</v>
      </c>
    </row>
    <row r="4264" spans="1:11">
      <c r="A4264">
        <v>70005</v>
      </c>
      <c r="B4264" s="46" t="str">
        <f t="shared" si="129"/>
        <v>BP.VM.DOSDTSET-10125</v>
      </c>
      <c r="C4264">
        <f t="shared" si="130"/>
        <v>0</v>
      </c>
      <c r="D4264">
        <v>70005</v>
      </c>
      <c r="E4264">
        <f>_xlfn.XLOOKUP(J4264,'sets &amp; selections ( - 10%)'!Z:Z,'sets &amp; selections ( - 10%)'!D:D)</f>
        <v>1146.6000000000001</v>
      </c>
      <c r="G4264">
        <f>_xlfn.XLOOKUP(J4264,'sets &amp; selections ( - 10%)'!Z:Z,'sets &amp; selections ( - 10%)'!I:I)</f>
        <v>0</v>
      </c>
      <c r="J4264" s="636" t="s">
        <v>142</v>
      </c>
      <c r="K4264">
        <v>10125</v>
      </c>
    </row>
    <row r="4265" spans="1:11">
      <c r="A4265">
        <v>70005</v>
      </c>
      <c r="B4265" s="46" t="str">
        <f t="shared" si="129"/>
        <v>BP.VM.DOEDTSET-10125</v>
      </c>
      <c r="C4265">
        <f t="shared" si="130"/>
        <v>0</v>
      </c>
      <c r="D4265">
        <v>70005</v>
      </c>
      <c r="E4265">
        <f>_xlfn.XLOOKUP(J4265,'sets &amp; selections ( - 10%)'!Z:Z,'sets &amp; selections ( - 10%)'!D:D)</f>
        <v>1985.4</v>
      </c>
      <c r="G4265">
        <f>_xlfn.XLOOKUP(J4265,'sets &amp; selections ( - 10%)'!Z:Z,'sets &amp; selections ( - 10%)'!I:I)</f>
        <v>0</v>
      </c>
      <c r="J4265" s="636" t="s">
        <v>144</v>
      </c>
      <c r="K4265">
        <v>10125</v>
      </c>
    </row>
    <row r="4266" spans="1:11">
      <c r="A4266">
        <v>70005</v>
      </c>
      <c r="B4266" s="46" t="str">
        <f t="shared" si="129"/>
        <v>BP.VM.PISET-10085</v>
      </c>
      <c r="C4266">
        <f t="shared" si="130"/>
        <v>0</v>
      </c>
      <c r="D4266">
        <v>70005</v>
      </c>
      <c r="E4266">
        <f>_xlfn.XLOOKUP(J4266,'sets &amp; selections ( - 10%)'!Z:Z,'sets &amp; selections ( - 10%)'!D:D)</f>
        <v>455.40000000000003</v>
      </c>
      <c r="G4266">
        <f>_xlfn.XLOOKUP(J4266,'sets &amp; selections ( - 10%)'!Z:Z,'sets &amp; selections ( - 10%)'!I:I)</f>
        <v>0</v>
      </c>
      <c r="J4266" s="636" t="s">
        <v>147</v>
      </c>
      <c r="K4266">
        <v>10085</v>
      </c>
    </row>
    <row r="4267" spans="1:11">
      <c r="A4267">
        <v>70005</v>
      </c>
      <c r="B4267" s="46" t="str">
        <f t="shared" si="129"/>
        <v>BP.VM.IMSET-10085</v>
      </c>
      <c r="C4267">
        <f t="shared" si="130"/>
        <v>0</v>
      </c>
      <c r="D4267">
        <v>70005</v>
      </c>
      <c r="E4267">
        <f>_xlfn.XLOOKUP(J4267,'sets &amp; selections ( - 10%)'!Z:Z,'sets &amp; selections ( - 10%)'!D:D)</f>
        <v>996.30000000000007</v>
      </c>
      <c r="G4267">
        <f>_xlfn.XLOOKUP(J4267,'sets &amp; selections ( - 10%)'!Z:Z,'sets &amp; selections ( - 10%)'!I:I)</f>
        <v>0</v>
      </c>
      <c r="J4267" s="636" t="s">
        <v>150</v>
      </c>
      <c r="K4267">
        <v>10085</v>
      </c>
    </row>
    <row r="4268" spans="1:11">
      <c r="A4268">
        <v>70005</v>
      </c>
      <c r="B4268" s="46" t="str">
        <f t="shared" si="129"/>
        <v>BP.VM.IMDTSET-10125</v>
      </c>
      <c r="C4268">
        <f t="shared" si="130"/>
        <v>0</v>
      </c>
      <c r="D4268">
        <v>70005</v>
      </c>
      <c r="E4268">
        <f>_xlfn.XLOOKUP(J4268,'sets &amp; selections ( - 10%)'!Z:Z,'sets &amp; selections ( - 10%)'!D:D)</f>
        <v>1278</v>
      </c>
      <c r="G4268">
        <f>_xlfn.XLOOKUP(J4268,'sets &amp; selections ( - 10%)'!Z:Z,'sets &amp; selections ( - 10%)'!I:I)</f>
        <v>0</v>
      </c>
      <c r="J4268" s="636" t="s">
        <v>152</v>
      </c>
      <c r="K4268">
        <v>10125</v>
      </c>
    </row>
    <row r="4269" spans="1:11">
      <c r="A4269">
        <v>70005</v>
      </c>
      <c r="B4269" s="46" t="str">
        <f t="shared" si="129"/>
        <v>BP.VM.FISET-10085</v>
      </c>
      <c r="C4269">
        <f t="shared" si="130"/>
        <v>0</v>
      </c>
      <c r="D4269">
        <v>70005</v>
      </c>
      <c r="E4269">
        <f>_xlfn.XLOOKUP(J4269,'sets &amp; selections ( - 10%)'!Z:Z,'sets &amp; selections ( - 10%)'!D:D)</f>
        <v>3513.6</v>
      </c>
      <c r="G4269">
        <f>_xlfn.XLOOKUP(J4269,'sets &amp; selections ( - 10%)'!Z:Z,'sets &amp; selections ( - 10%)'!I:I)</f>
        <v>0</v>
      </c>
      <c r="J4269" s="636" t="s">
        <v>154</v>
      </c>
      <c r="K4269">
        <v>10085</v>
      </c>
    </row>
    <row r="4270" spans="1:11">
      <c r="A4270">
        <v>70005</v>
      </c>
      <c r="B4270" s="46" t="str">
        <f t="shared" si="129"/>
        <v>BP.VM.FIDTSET-10125</v>
      </c>
      <c r="C4270">
        <f t="shared" si="130"/>
        <v>0</v>
      </c>
      <c r="D4270">
        <v>70005</v>
      </c>
      <c r="E4270">
        <f>_xlfn.XLOOKUP(J4270,'sets &amp; selections ( - 10%)'!Z:Z,'sets &amp; selections ( - 10%)'!D:D)</f>
        <v>4398.3</v>
      </c>
      <c r="G4270">
        <f>_xlfn.XLOOKUP(J4270,'sets &amp; selections ( - 10%)'!Z:Z,'sets &amp; selections ( - 10%)'!I:I)</f>
        <v>0</v>
      </c>
      <c r="J4270" s="636" t="s">
        <v>156</v>
      </c>
      <c r="K4270">
        <v>10125</v>
      </c>
    </row>
    <row r="4271" spans="1:11">
      <c r="A4271">
        <v>70002</v>
      </c>
      <c r="B4271" s="46" t="str">
        <f t="shared" si="129"/>
        <v>BP.VMOR000-orange</v>
      </c>
      <c r="C4271">
        <f t="shared" si="130"/>
        <v>0</v>
      </c>
      <c r="D4271">
        <v>70002</v>
      </c>
      <c r="E4271">
        <f>_xlfn.XLOOKUP(J4271,'sets &amp; selections ( - 10%)'!Z:Z,'sets &amp; selections ( - 10%)'!D:D)</f>
        <v>2425</v>
      </c>
      <c r="G4271">
        <f>_xlfn.XLOOKUP(J4271,'sets &amp; selections ( - 10%)'!Z:Z,'sets &amp; selections ( - 10%)'!I:I)</f>
        <v>0</v>
      </c>
      <c r="J4271" s="636" t="s">
        <v>159</v>
      </c>
      <c r="K4271" t="s">
        <v>910</v>
      </c>
    </row>
    <row r="4272" spans="1:11">
      <c r="A4272">
        <v>70005</v>
      </c>
      <c r="B4272" s="46" t="str">
        <f t="shared" si="129"/>
        <v>BP.GR.IMSET-10085</v>
      </c>
      <c r="C4272">
        <f t="shared" si="130"/>
        <v>0</v>
      </c>
      <c r="D4272">
        <v>70005</v>
      </c>
      <c r="E4272">
        <f>_xlfn.XLOOKUP(J4272,'sets &amp; selections ( - 10%)'!Z:Z,'sets &amp; selections ( - 10%)'!D:D)</f>
        <v>5339.7</v>
      </c>
      <c r="G4272">
        <f>_xlfn.XLOOKUP(J4272,'sets &amp; selections ( - 10%)'!Z:Z,'sets &amp; selections ( - 10%)'!I:I)</f>
        <v>0</v>
      </c>
      <c r="J4272" s="636" t="s">
        <v>161</v>
      </c>
      <c r="K4272">
        <v>10085</v>
      </c>
    </row>
    <row r="4273" spans="1:11">
      <c r="A4273">
        <v>70005</v>
      </c>
      <c r="B4273" s="46" t="str">
        <f t="shared" si="129"/>
        <v>BP.GR.CLSET-10085</v>
      </c>
      <c r="C4273">
        <f t="shared" si="130"/>
        <v>0</v>
      </c>
      <c r="D4273">
        <v>70005</v>
      </c>
      <c r="E4273">
        <f>_xlfn.XLOOKUP(J4273,'sets &amp; selections ( - 10%)'!Z:Z,'sets &amp; selections ( - 10%)'!D:D)</f>
        <v>4838.4000000000005</v>
      </c>
      <c r="G4273">
        <f>_xlfn.XLOOKUP(J4273,'sets &amp; selections ( - 10%)'!Z:Z,'sets &amp; selections ( - 10%)'!I:I)</f>
        <v>0</v>
      </c>
      <c r="J4273" s="636" t="s">
        <v>166</v>
      </c>
      <c r="K4273">
        <v>10085</v>
      </c>
    </row>
    <row r="4274" spans="1:11">
      <c r="A4274">
        <v>70005</v>
      </c>
      <c r="B4274" s="46" t="str">
        <f t="shared" si="129"/>
        <v>BP.GR.ORSET-10085</v>
      </c>
      <c r="C4274">
        <f t="shared" si="130"/>
        <v>0</v>
      </c>
      <c r="D4274">
        <v>70005</v>
      </c>
      <c r="E4274">
        <f>_xlfn.XLOOKUP(J4274,'sets &amp; selections ( - 10%)'!Z:Z,'sets &amp; selections ( - 10%)'!D:D)</f>
        <v>2720.7000000000003</v>
      </c>
      <c r="G4274">
        <f>_xlfn.XLOOKUP(J4274,'sets &amp; selections ( - 10%)'!Z:Z,'sets &amp; selections ( - 10%)'!I:I)</f>
        <v>0</v>
      </c>
      <c r="J4274" s="636" t="s">
        <v>167</v>
      </c>
      <c r="K4274">
        <v>10085</v>
      </c>
    </row>
    <row r="4275" spans="1:11">
      <c r="A4275">
        <v>70001</v>
      </c>
      <c r="B4275" s="46" t="str">
        <f t="shared" si="129"/>
        <v>BP.GRSG000-orange</v>
      </c>
      <c r="C4275">
        <f t="shared" si="130"/>
        <v>0</v>
      </c>
      <c r="D4275">
        <v>70001</v>
      </c>
      <c r="E4275">
        <f>_xlfn.XLOOKUP(J4275,'sets &amp; selections ( - 10%)'!Z:Z,'sets &amp; selections ( - 10%)'!D:D)</f>
        <v>2114</v>
      </c>
      <c r="G4275">
        <f>_xlfn.XLOOKUP(J4275,'sets &amp; selections ( - 10%)'!Z:Z,'sets &amp; selections ( - 10%)'!I:I)</f>
        <v>0</v>
      </c>
      <c r="J4275" s="636" t="s">
        <v>169</v>
      </c>
      <c r="K4275" t="s">
        <v>910</v>
      </c>
    </row>
    <row r="4276" spans="1:11">
      <c r="A4276">
        <v>70001</v>
      </c>
      <c r="B4276" s="46" t="str">
        <f t="shared" si="129"/>
        <v>BP.GRSB000-orange</v>
      </c>
      <c r="C4276">
        <f t="shared" si="130"/>
        <v>0</v>
      </c>
      <c r="D4276">
        <v>70001</v>
      </c>
      <c r="E4276">
        <f>_xlfn.XLOOKUP(J4276,'sets &amp; selections ( - 10%)'!Z:Z,'sets &amp; selections ( - 10%)'!D:D)</f>
        <v>2863</v>
      </c>
      <c r="G4276">
        <f>_xlfn.XLOOKUP(J4276,'sets &amp; selections ( - 10%)'!Z:Z,'sets &amp; selections ( - 10%)'!I:I)</f>
        <v>0</v>
      </c>
      <c r="J4276" s="636" t="s">
        <v>171</v>
      </c>
      <c r="K4276" t="s">
        <v>910</v>
      </c>
    </row>
    <row r="4277" spans="1:11">
      <c r="A4277">
        <v>70005</v>
      </c>
      <c r="B4277" s="46" t="str">
        <f t="shared" si="129"/>
        <v>BP.VG.WGSET-10086</v>
      </c>
      <c r="C4277">
        <f t="shared" si="130"/>
        <v>0</v>
      </c>
      <c r="D4277">
        <v>70005</v>
      </c>
      <c r="E4277">
        <f>_xlfn.XLOOKUP(J4277,'sets &amp; selections ( - 10%)'!Z:Z,'sets &amp; selections ( - 10%)'!D:D)</f>
        <v>2654</v>
      </c>
      <c r="G4277">
        <f>_xlfn.XLOOKUP(J4277,'sets &amp; selections ( - 10%)'!Z:Z,'sets &amp; selections ( - 10%)'!J:J)</f>
        <v>0</v>
      </c>
      <c r="J4277" s="636" t="s">
        <v>103</v>
      </c>
      <c r="K4277">
        <v>10086</v>
      </c>
    </row>
    <row r="4278" spans="1:11">
      <c r="A4278">
        <v>70005</v>
      </c>
      <c r="B4278" s="46" t="str">
        <f t="shared" si="129"/>
        <v>BP.VG.DI900SET-10086</v>
      </c>
      <c r="C4278">
        <f t="shared" si="130"/>
        <v>0</v>
      </c>
      <c r="D4278">
        <v>70005</v>
      </c>
      <c r="E4278">
        <f>_xlfn.XLOOKUP(J4278,'sets &amp; selections ( - 10%)'!Z:Z,'sets &amp; selections ( - 10%)'!D:D)</f>
        <v>1689</v>
      </c>
      <c r="G4278">
        <f>_xlfn.XLOOKUP(J4278,'sets &amp; selections ( - 10%)'!Z:Z,'sets &amp; selections ( - 10%)'!J:J)</f>
        <v>0</v>
      </c>
      <c r="J4278" s="636" t="s">
        <v>105</v>
      </c>
      <c r="K4278">
        <v>10086</v>
      </c>
    </row>
    <row r="4279" spans="1:11">
      <c r="A4279">
        <v>70005</v>
      </c>
      <c r="B4279" s="46" t="str">
        <f t="shared" si="129"/>
        <v>BP.VG.DIMGSET-10086</v>
      </c>
      <c r="C4279">
        <f t="shared" si="130"/>
        <v>0</v>
      </c>
      <c r="D4279">
        <v>70005</v>
      </c>
      <c r="E4279">
        <f>_xlfn.XLOOKUP(J4279,'sets &amp; selections ( - 10%)'!Z:Z,'sets &amp; selections ( - 10%)'!D:D)</f>
        <v>3248</v>
      </c>
      <c r="G4279">
        <f>_xlfn.XLOOKUP(J4279,'sets &amp; selections ( - 10%)'!Z:Z,'sets &amp; selections ( - 10%)'!J:J)</f>
        <v>0</v>
      </c>
      <c r="J4279" s="636" t="s">
        <v>107</v>
      </c>
      <c r="K4279">
        <v>10086</v>
      </c>
    </row>
    <row r="4280" spans="1:11">
      <c r="A4280">
        <v>70005</v>
      </c>
      <c r="B4280" s="46" t="str">
        <f t="shared" si="129"/>
        <v>BP.VG.DISET-10086</v>
      </c>
      <c r="C4280">
        <f t="shared" si="130"/>
        <v>0</v>
      </c>
      <c r="D4280">
        <v>70005</v>
      </c>
      <c r="E4280">
        <f>_xlfn.XLOOKUP(J4280,'sets &amp; selections ( - 10%)'!Z:Z,'sets &amp; selections ( - 10%)'!D:D)</f>
        <v>4937</v>
      </c>
      <c r="G4280">
        <f>_xlfn.XLOOKUP(J4280,'sets &amp; selections ( - 10%)'!Z:Z,'sets &amp; selections ( - 10%)'!J:J)</f>
        <v>0</v>
      </c>
      <c r="J4280" s="636" t="s">
        <v>109</v>
      </c>
      <c r="K4280">
        <v>10086</v>
      </c>
    </row>
    <row r="4281" spans="1:11">
      <c r="A4281">
        <v>70005</v>
      </c>
      <c r="B4281" s="46" t="str">
        <f t="shared" ref="B4281:B4344" si="131">J4281&amp;"-"&amp;K4281</f>
        <v>BP.VG.DISPSET1-10086</v>
      </c>
      <c r="C4281">
        <f t="shared" si="130"/>
        <v>0</v>
      </c>
      <c r="D4281">
        <v>70005</v>
      </c>
      <c r="E4281">
        <f>_xlfn.XLOOKUP(J4281,'sets &amp; selections ( - 10%)'!Z:Z,'sets &amp; selections ( - 10%)'!D:D)</f>
        <v>1469</v>
      </c>
      <c r="G4281">
        <f>_xlfn.XLOOKUP(J4281,'sets &amp; selections ( - 10%)'!Z:Z,'sets &amp; selections ( - 10%)'!J:J)</f>
        <v>0</v>
      </c>
      <c r="J4281" s="636" t="s">
        <v>111</v>
      </c>
      <c r="K4281">
        <v>10086</v>
      </c>
    </row>
    <row r="4282" spans="1:11">
      <c r="A4282">
        <v>70005</v>
      </c>
      <c r="B4282" s="46" t="str">
        <f t="shared" si="131"/>
        <v>BP.VG.WGDTSET-10127</v>
      </c>
      <c r="C4282">
        <f t="shared" si="130"/>
        <v>0</v>
      </c>
      <c r="D4282">
        <v>70005</v>
      </c>
      <c r="E4282">
        <f>_xlfn.XLOOKUP(J4282,'sets &amp; selections ( - 10%)'!Z:Z,'sets &amp; selections ( - 10%)'!D:D)</f>
        <v>4068</v>
      </c>
      <c r="G4282">
        <f>_xlfn.XLOOKUP(J4282,'sets &amp; selections ( - 10%)'!Z:Z,'sets &amp; selections ( - 10%)'!J:J)</f>
        <v>0</v>
      </c>
      <c r="J4282" s="636" t="s">
        <v>114</v>
      </c>
      <c r="K4282">
        <v>10127</v>
      </c>
    </row>
    <row r="4283" spans="1:11">
      <c r="A4283">
        <v>70005</v>
      </c>
      <c r="B4283" s="46" t="str">
        <f t="shared" si="131"/>
        <v>BP.VG.DI900DTSET-10127</v>
      </c>
      <c r="C4283">
        <f t="shared" si="130"/>
        <v>0</v>
      </c>
      <c r="D4283">
        <v>70005</v>
      </c>
      <c r="E4283">
        <f>_xlfn.XLOOKUP(J4283,'sets &amp; selections ( - 10%)'!Z:Z,'sets &amp; selections ( - 10%)'!D:D)</f>
        <v>2645</v>
      </c>
      <c r="G4283">
        <f>_xlfn.XLOOKUP(J4283,'sets &amp; selections ( - 10%)'!Z:Z,'sets &amp; selections ( - 10%)'!J:J)</f>
        <v>0</v>
      </c>
      <c r="J4283" s="636" t="s">
        <v>116</v>
      </c>
      <c r="K4283">
        <v>10127</v>
      </c>
    </row>
    <row r="4284" spans="1:11">
      <c r="A4284">
        <v>70005</v>
      </c>
      <c r="B4284" s="46" t="str">
        <f t="shared" si="131"/>
        <v>BP.VG.DIMGDTSET-10127</v>
      </c>
      <c r="C4284">
        <f t="shared" si="130"/>
        <v>0</v>
      </c>
      <c r="D4284">
        <v>70005</v>
      </c>
      <c r="E4284">
        <f>_xlfn.XLOOKUP(J4284,'sets &amp; selections ( - 10%)'!Z:Z,'sets &amp; selections ( - 10%)'!D:D)</f>
        <v>5796</v>
      </c>
      <c r="G4284">
        <f>_xlfn.XLOOKUP(J4284,'sets &amp; selections ( - 10%)'!Z:Z,'sets &amp; selections ( - 10%)'!J:J)</f>
        <v>0</v>
      </c>
      <c r="J4284" s="636" t="s">
        <v>118</v>
      </c>
      <c r="K4284">
        <v>10127</v>
      </c>
    </row>
    <row r="4285" spans="1:11">
      <c r="A4285">
        <v>70005</v>
      </c>
      <c r="B4285" s="46" t="str">
        <f t="shared" si="131"/>
        <v>BP.VG.DIDTSET-10127</v>
      </c>
      <c r="C4285">
        <f t="shared" si="130"/>
        <v>0</v>
      </c>
      <c r="D4285">
        <v>70005</v>
      </c>
      <c r="E4285">
        <f>_xlfn.XLOOKUP(J4285,'sets &amp; selections ( - 10%)'!Z:Z,'sets &amp; selections ( - 10%)'!D:D)</f>
        <v>8441</v>
      </c>
      <c r="G4285">
        <f>_xlfn.XLOOKUP(J4285,'sets &amp; selections ( - 10%)'!Z:Z,'sets &amp; selections ( - 10%)'!J:J)</f>
        <v>0</v>
      </c>
      <c r="J4285" s="636" t="s">
        <v>120</v>
      </c>
      <c r="K4285">
        <v>10127</v>
      </c>
    </row>
    <row r="4286" spans="1:11">
      <c r="A4286">
        <v>70005</v>
      </c>
      <c r="B4286" s="46" t="str">
        <f t="shared" si="131"/>
        <v>BP.VG.DISPDTSET1-10127</v>
      </c>
      <c r="C4286">
        <f t="shared" si="130"/>
        <v>0</v>
      </c>
      <c r="D4286">
        <v>70005</v>
      </c>
      <c r="E4286">
        <f>_xlfn.XLOOKUP(J4286,'sets &amp; selections ( - 10%)'!Z:Z,'sets &amp; selections ( - 10%)'!D:D)</f>
        <v>2266</v>
      </c>
      <c r="G4286">
        <f>_xlfn.XLOOKUP(J4286,'sets &amp; selections ( - 10%)'!Z:Z,'sets &amp; selections ( - 10%)'!J:J)</f>
        <v>0</v>
      </c>
      <c r="J4286" s="636" t="s">
        <v>121</v>
      </c>
      <c r="K4286">
        <v>10127</v>
      </c>
    </row>
    <row r="4287" spans="1:11">
      <c r="A4287">
        <v>70005</v>
      </c>
      <c r="B4287" s="46" t="str">
        <f t="shared" si="131"/>
        <v>BP.VM.DOSET-10086</v>
      </c>
      <c r="C4287">
        <f t="shared" si="130"/>
        <v>0</v>
      </c>
      <c r="D4287">
        <v>70005</v>
      </c>
      <c r="E4287">
        <f>_xlfn.XLOOKUP(J4287,'sets &amp; selections ( - 10%)'!Z:Z,'sets &amp; selections ( - 10%)'!D:D)</f>
        <v>4979.7</v>
      </c>
      <c r="G4287">
        <f>_xlfn.XLOOKUP(J4287,'sets &amp; selections ( - 10%)'!Z:Z,'sets &amp; selections ( - 10%)'!J:J)</f>
        <v>0</v>
      </c>
      <c r="J4287" s="636" t="s">
        <v>125</v>
      </c>
      <c r="K4287">
        <v>10086</v>
      </c>
    </row>
    <row r="4288" spans="1:11">
      <c r="A4288">
        <v>70005</v>
      </c>
      <c r="B4288" s="46" t="str">
        <f t="shared" si="131"/>
        <v>BP.VM.DORSET-10086</v>
      </c>
      <c r="C4288">
        <f t="shared" si="130"/>
        <v>0</v>
      </c>
      <c r="D4288">
        <v>70005</v>
      </c>
      <c r="E4288">
        <f>_xlfn.XLOOKUP(J4288,'sets &amp; selections ( - 10%)'!Z:Z,'sets &amp; selections ( - 10%)'!D:D)</f>
        <v>1261.8</v>
      </c>
      <c r="G4288">
        <f>_xlfn.XLOOKUP(J4288,'sets &amp; selections ( - 10%)'!Z:Z,'sets &amp; selections ( - 10%)'!J:J)</f>
        <v>0</v>
      </c>
      <c r="J4288" s="636" t="s">
        <v>127</v>
      </c>
      <c r="K4288">
        <v>10086</v>
      </c>
    </row>
    <row r="4289" spans="1:11">
      <c r="A4289">
        <v>70005</v>
      </c>
      <c r="B4289" s="46" t="str">
        <f t="shared" si="131"/>
        <v>BP.VM.DOJSET-10086</v>
      </c>
      <c r="C4289">
        <f t="shared" si="130"/>
        <v>0</v>
      </c>
      <c r="D4289">
        <v>70005</v>
      </c>
      <c r="E4289">
        <f>_xlfn.XLOOKUP(J4289,'sets &amp; selections ( - 10%)'!Z:Z,'sets &amp; selections ( - 10%)'!D:D)</f>
        <v>1273.5</v>
      </c>
      <c r="G4289">
        <f>_xlfn.XLOOKUP(J4289,'sets &amp; selections ( - 10%)'!Z:Z,'sets &amp; selections ( - 10%)'!J:J)</f>
        <v>0</v>
      </c>
      <c r="J4289" s="636" t="s">
        <v>129</v>
      </c>
      <c r="K4289">
        <v>10086</v>
      </c>
    </row>
    <row r="4290" spans="1:11">
      <c r="A4290">
        <v>70005</v>
      </c>
      <c r="B4290" s="46" t="str">
        <f t="shared" si="131"/>
        <v>BP.VM.DOSSET-10086</v>
      </c>
      <c r="C4290">
        <f t="shared" ref="C4290:C4353" si="132">SUM(G4290:H4290)</f>
        <v>0</v>
      </c>
      <c r="D4290">
        <v>70005</v>
      </c>
      <c r="E4290">
        <f>_xlfn.XLOOKUP(J4290,'sets &amp; selections ( - 10%)'!Z:Z,'sets &amp; selections ( - 10%)'!D:D)</f>
        <v>862.2</v>
      </c>
      <c r="G4290">
        <f>_xlfn.XLOOKUP(J4290,'sets &amp; selections ( - 10%)'!Z:Z,'sets &amp; selections ( - 10%)'!J:J)</f>
        <v>0</v>
      </c>
      <c r="J4290" s="636" t="s">
        <v>131</v>
      </c>
      <c r="K4290">
        <v>10086</v>
      </c>
    </row>
    <row r="4291" spans="1:11">
      <c r="A4291">
        <v>70005</v>
      </c>
      <c r="B4291" s="46" t="str">
        <f t="shared" si="131"/>
        <v>BP.VM.DOESET-10086</v>
      </c>
      <c r="C4291">
        <f t="shared" si="132"/>
        <v>0</v>
      </c>
      <c r="D4291">
        <v>70005</v>
      </c>
      <c r="E4291">
        <f>_xlfn.XLOOKUP(J4291,'sets &amp; selections ( - 10%)'!Z:Z,'sets &amp; selections ( - 10%)'!D:D)</f>
        <v>1582.2</v>
      </c>
      <c r="G4291">
        <f>_xlfn.XLOOKUP(J4291,'sets &amp; selections ( - 10%)'!Z:Z,'sets &amp; selections ( - 10%)'!J:J)</f>
        <v>0</v>
      </c>
      <c r="J4291" s="636" t="s">
        <v>133</v>
      </c>
      <c r="K4291">
        <v>10086</v>
      </c>
    </row>
    <row r="4292" spans="1:11">
      <c r="A4292">
        <v>70005</v>
      </c>
      <c r="B4292" s="46" t="str">
        <f t="shared" si="131"/>
        <v>BP.VM.DODTSET-10127</v>
      </c>
      <c r="C4292">
        <f t="shared" si="132"/>
        <v>0</v>
      </c>
      <c r="D4292">
        <v>70005</v>
      </c>
      <c r="E4292">
        <f>_xlfn.XLOOKUP(J4292,'sets &amp; selections ( - 10%)'!Z:Z,'sets &amp; selections ( - 10%)'!D:D)</f>
        <v>6477.3</v>
      </c>
      <c r="G4292">
        <f>_xlfn.XLOOKUP(J4292,'sets &amp; selections ( - 10%)'!Z:Z,'sets &amp; selections ( - 10%)'!J:J)</f>
        <v>0</v>
      </c>
      <c r="J4292" s="636" t="s">
        <v>136</v>
      </c>
      <c r="K4292">
        <v>10127</v>
      </c>
    </row>
    <row r="4293" spans="1:11">
      <c r="A4293">
        <v>70005</v>
      </c>
      <c r="B4293" s="46" t="str">
        <f t="shared" si="131"/>
        <v>BP.VM.DORDTSET-10127</v>
      </c>
      <c r="C4293">
        <f t="shared" si="132"/>
        <v>0</v>
      </c>
      <c r="D4293">
        <v>70005</v>
      </c>
      <c r="E4293">
        <f>_xlfn.XLOOKUP(J4293,'sets &amp; selections ( - 10%)'!Z:Z,'sets &amp; selections ( - 10%)'!D:D)</f>
        <v>1690.2</v>
      </c>
      <c r="G4293">
        <f>_xlfn.XLOOKUP(J4293,'sets &amp; selections ( - 10%)'!Z:Z,'sets &amp; selections ( - 10%)'!J:J)</f>
        <v>0</v>
      </c>
      <c r="J4293" s="636" t="s">
        <v>138</v>
      </c>
      <c r="K4293">
        <v>10127</v>
      </c>
    </row>
    <row r="4294" spans="1:11">
      <c r="A4294">
        <v>70005</v>
      </c>
      <c r="B4294" s="46" t="str">
        <f t="shared" si="131"/>
        <v>BP.VM.DOJDTSET-10127</v>
      </c>
      <c r="C4294">
        <f t="shared" si="132"/>
        <v>0</v>
      </c>
      <c r="D4294">
        <v>70005</v>
      </c>
      <c r="E4294">
        <f>_xlfn.XLOOKUP(J4294,'sets &amp; selections ( - 10%)'!Z:Z,'sets &amp; selections ( - 10%)'!D:D)</f>
        <v>1655.1000000000001</v>
      </c>
      <c r="G4294">
        <f>_xlfn.XLOOKUP(J4294,'sets &amp; selections ( - 10%)'!Z:Z,'sets &amp; selections ( - 10%)'!J:J)</f>
        <v>0</v>
      </c>
      <c r="J4294" s="636" t="s">
        <v>140</v>
      </c>
      <c r="K4294">
        <v>10127</v>
      </c>
    </row>
    <row r="4295" spans="1:11">
      <c r="A4295">
        <v>70005</v>
      </c>
      <c r="B4295" s="46" t="str">
        <f t="shared" si="131"/>
        <v>BP.VM.DOSDTSET-10127</v>
      </c>
      <c r="C4295">
        <f t="shared" si="132"/>
        <v>0</v>
      </c>
      <c r="D4295">
        <v>70005</v>
      </c>
      <c r="E4295">
        <f>_xlfn.XLOOKUP(J4295,'sets &amp; selections ( - 10%)'!Z:Z,'sets &amp; selections ( - 10%)'!D:D)</f>
        <v>1146.6000000000001</v>
      </c>
      <c r="G4295">
        <f>_xlfn.XLOOKUP(J4295,'sets &amp; selections ( - 10%)'!Z:Z,'sets &amp; selections ( - 10%)'!J:J)</f>
        <v>0</v>
      </c>
      <c r="J4295" s="636" t="s">
        <v>142</v>
      </c>
      <c r="K4295">
        <v>10127</v>
      </c>
    </row>
    <row r="4296" spans="1:11">
      <c r="A4296">
        <v>70005</v>
      </c>
      <c r="B4296" s="46" t="str">
        <f t="shared" si="131"/>
        <v>BP.VM.DOEDTSET-10127</v>
      </c>
      <c r="C4296">
        <f t="shared" si="132"/>
        <v>0</v>
      </c>
      <c r="D4296">
        <v>70005</v>
      </c>
      <c r="E4296">
        <f>_xlfn.XLOOKUP(J4296,'sets &amp; selections ( - 10%)'!Z:Z,'sets &amp; selections ( - 10%)'!D:D)</f>
        <v>1985.4</v>
      </c>
      <c r="G4296">
        <f>_xlfn.XLOOKUP(J4296,'sets &amp; selections ( - 10%)'!Z:Z,'sets &amp; selections ( - 10%)'!J:J)</f>
        <v>0</v>
      </c>
      <c r="J4296" s="636" t="s">
        <v>144</v>
      </c>
      <c r="K4296">
        <v>10127</v>
      </c>
    </row>
    <row r="4297" spans="1:11">
      <c r="A4297">
        <v>70005</v>
      </c>
      <c r="B4297" s="46" t="str">
        <f t="shared" si="131"/>
        <v>BP.VM.PISET-10086</v>
      </c>
      <c r="C4297">
        <f t="shared" si="132"/>
        <v>0</v>
      </c>
      <c r="D4297">
        <v>70005</v>
      </c>
      <c r="E4297">
        <f>_xlfn.XLOOKUP(J4297,'sets &amp; selections ( - 10%)'!Z:Z,'sets &amp; selections ( - 10%)'!D:D)</f>
        <v>455.40000000000003</v>
      </c>
      <c r="G4297">
        <f>_xlfn.XLOOKUP(J4297,'sets &amp; selections ( - 10%)'!Z:Z,'sets &amp; selections ( - 10%)'!J:J)</f>
        <v>0</v>
      </c>
      <c r="J4297" s="636" t="s">
        <v>147</v>
      </c>
      <c r="K4297">
        <v>10086</v>
      </c>
    </row>
    <row r="4298" spans="1:11">
      <c r="A4298">
        <v>70005</v>
      </c>
      <c r="B4298" s="46" t="str">
        <f t="shared" si="131"/>
        <v>BP.VM.IMSET-10086</v>
      </c>
      <c r="C4298">
        <f t="shared" si="132"/>
        <v>0</v>
      </c>
      <c r="D4298">
        <v>70005</v>
      </c>
      <c r="E4298">
        <f>_xlfn.XLOOKUP(J4298,'sets &amp; selections ( - 10%)'!Z:Z,'sets &amp; selections ( - 10%)'!D:D)</f>
        <v>996.30000000000007</v>
      </c>
      <c r="G4298">
        <f>_xlfn.XLOOKUP(J4298,'sets &amp; selections ( - 10%)'!Z:Z,'sets &amp; selections ( - 10%)'!J:J)</f>
        <v>0</v>
      </c>
      <c r="J4298" s="636" t="s">
        <v>150</v>
      </c>
      <c r="K4298">
        <v>10086</v>
      </c>
    </row>
    <row r="4299" spans="1:11">
      <c r="A4299">
        <v>70005</v>
      </c>
      <c r="B4299" s="46" t="str">
        <f t="shared" si="131"/>
        <v>BP.VM.IMDTSET-10127</v>
      </c>
      <c r="C4299">
        <f t="shared" si="132"/>
        <v>0</v>
      </c>
      <c r="D4299">
        <v>70005</v>
      </c>
      <c r="E4299">
        <f>_xlfn.XLOOKUP(J4299,'sets &amp; selections ( - 10%)'!Z:Z,'sets &amp; selections ( - 10%)'!D:D)</f>
        <v>1278</v>
      </c>
      <c r="G4299">
        <f>_xlfn.XLOOKUP(J4299,'sets &amp; selections ( - 10%)'!Z:Z,'sets &amp; selections ( - 10%)'!J:J)</f>
        <v>0</v>
      </c>
      <c r="J4299" s="636" t="s">
        <v>152</v>
      </c>
      <c r="K4299">
        <v>10127</v>
      </c>
    </row>
    <row r="4300" spans="1:11">
      <c r="A4300">
        <v>70005</v>
      </c>
      <c r="B4300" s="46" t="str">
        <f t="shared" si="131"/>
        <v>BP.VM.FISET-10086</v>
      </c>
      <c r="C4300">
        <f t="shared" si="132"/>
        <v>0</v>
      </c>
      <c r="D4300">
        <v>70005</v>
      </c>
      <c r="E4300">
        <f>_xlfn.XLOOKUP(J4300,'sets &amp; selections ( - 10%)'!Z:Z,'sets &amp; selections ( - 10%)'!D:D)</f>
        <v>3513.6</v>
      </c>
      <c r="G4300">
        <f>_xlfn.XLOOKUP(J4300,'sets &amp; selections ( - 10%)'!Z:Z,'sets &amp; selections ( - 10%)'!J:J)</f>
        <v>0</v>
      </c>
      <c r="J4300" s="636" t="s">
        <v>154</v>
      </c>
      <c r="K4300">
        <v>10086</v>
      </c>
    </row>
    <row r="4301" spans="1:11">
      <c r="A4301">
        <v>70005</v>
      </c>
      <c r="B4301" s="46" t="str">
        <f t="shared" si="131"/>
        <v>BP.VM.FIDTSET-10127</v>
      </c>
      <c r="C4301">
        <f t="shared" si="132"/>
        <v>0</v>
      </c>
      <c r="D4301">
        <v>70005</v>
      </c>
      <c r="E4301">
        <f>_xlfn.XLOOKUP(J4301,'sets &amp; selections ( - 10%)'!Z:Z,'sets &amp; selections ( - 10%)'!D:D)</f>
        <v>4398.3</v>
      </c>
      <c r="G4301">
        <f>_xlfn.XLOOKUP(J4301,'sets &amp; selections ( - 10%)'!Z:Z,'sets &amp; selections ( - 10%)'!J:J)</f>
        <v>0</v>
      </c>
      <c r="J4301" s="636" t="s">
        <v>156</v>
      </c>
      <c r="K4301">
        <v>10127</v>
      </c>
    </row>
    <row r="4302" spans="1:11">
      <c r="A4302">
        <v>70002</v>
      </c>
      <c r="B4302" s="46" t="str">
        <f t="shared" si="131"/>
        <v>BP.VMOR000-red</v>
      </c>
      <c r="C4302">
        <f t="shared" si="132"/>
        <v>0</v>
      </c>
      <c r="D4302">
        <v>70002</v>
      </c>
      <c r="E4302">
        <f>_xlfn.XLOOKUP(J4302,'sets &amp; selections ( - 10%)'!Z:Z,'sets &amp; selections ( - 10%)'!D:D)</f>
        <v>2425</v>
      </c>
      <c r="G4302">
        <f>_xlfn.XLOOKUP(J4302,'sets &amp; selections ( - 10%)'!Z:Z,'sets &amp; selections ( - 10%)'!J:J)</f>
        <v>0</v>
      </c>
      <c r="J4302" s="636" t="s">
        <v>159</v>
      </c>
      <c r="K4302" t="s">
        <v>911</v>
      </c>
    </row>
    <row r="4303" spans="1:11">
      <c r="A4303">
        <v>70005</v>
      </c>
      <c r="B4303" s="46" t="str">
        <f t="shared" si="131"/>
        <v>BP.GR.IMSET-10086</v>
      </c>
      <c r="C4303">
        <f t="shared" si="132"/>
        <v>0</v>
      </c>
      <c r="D4303">
        <v>70005</v>
      </c>
      <c r="E4303">
        <f>_xlfn.XLOOKUP(J4303,'sets &amp; selections ( - 10%)'!Z:Z,'sets &amp; selections ( - 10%)'!D:D)</f>
        <v>5339.7</v>
      </c>
      <c r="G4303">
        <f>_xlfn.XLOOKUP(J4303,'sets &amp; selections ( - 10%)'!Z:Z,'sets &amp; selections ( - 10%)'!J:J)</f>
        <v>0</v>
      </c>
      <c r="J4303" s="636" t="s">
        <v>161</v>
      </c>
      <c r="K4303">
        <v>10086</v>
      </c>
    </row>
    <row r="4304" spans="1:11">
      <c r="A4304">
        <v>70005</v>
      </c>
      <c r="B4304" s="46" t="str">
        <f t="shared" si="131"/>
        <v>BP.GR.CLSET-10086</v>
      </c>
      <c r="C4304">
        <f t="shared" si="132"/>
        <v>0</v>
      </c>
      <c r="D4304">
        <v>70005</v>
      </c>
      <c r="E4304">
        <f>_xlfn.XLOOKUP(J4304,'sets &amp; selections ( - 10%)'!Z:Z,'sets &amp; selections ( - 10%)'!D:D)</f>
        <v>4838.4000000000005</v>
      </c>
      <c r="G4304">
        <f>_xlfn.XLOOKUP(J4304,'sets &amp; selections ( - 10%)'!Z:Z,'sets &amp; selections ( - 10%)'!J:J)</f>
        <v>0</v>
      </c>
      <c r="J4304" s="636" t="s">
        <v>166</v>
      </c>
      <c r="K4304">
        <v>10086</v>
      </c>
    </row>
    <row r="4305" spans="1:11">
      <c r="A4305">
        <v>70005</v>
      </c>
      <c r="B4305" s="46" t="str">
        <f t="shared" si="131"/>
        <v>BP.GR.ORSET-10086</v>
      </c>
      <c r="C4305">
        <f t="shared" si="132"/>
        <v>0</v>
      </c>
      <c r="D4305">
        <v>70005</v>
      </c>
      <c r="E4305">
        <f>_xlfn.XLOOKUP(J4305,'sets &amp; selections ( - 10%)'!Z:Z,'sets &amp; selections ( - 10%)'!D:D)</f>
        <v>2720.7000000000003</v>
      </c>
      <c r="G4305">
        <f>_xlfn.XLOOKUP(J4305,'sets &amp; selections ( - 10%)'!Z:Z,'sets &amp; selections ( - 10%)'!J:J)</f>
        <v>0</v>
      </c>
      <c r="J4305" s="636" t="s">
        <v>167</v>
      </c>
      <c r="K4305">
        <v>10086</v>
      </c>
    </row>
    <row r="4306" spans="1:11">
      <c r="A4306">
        <v>70001</v>
      </c>
      <c r="B4306" s="46" t="str">
        <f t="shared" si="131"/>
        <v>BP.GRSG000-red</v>
      </c>
      <c r="C4306">
        <f t="shared" si="132"/>
        <v>0</v>
      </c>
      <c r="D4306">
        <v>70001</v>
      </c>
      <c r="E4306">
        <f>_xlfn.XLOOKUP(J4306,'sets &amp; selections ( - 10%)'!Z:Z,'sets &amp; selections ( - 10%)'!D:D)</f>
        <v>2114</v>
      </c>
      <c r="G4306">
        <f>_xlfn.XLOOKUP(J4306,'sets &amp; selections ( - 10%)'!Z:Z,'sets &amp; selections ( - 10%)'!J:J)</f>
        <v>0</v>
      </c>
      <c r="J4306" s="636" t="s">
        <v>169</v>
      </c>
      <c r="K4306" t="s">
        <v>911</v>
      </c>
    </row>
    <row r="4307" spans="1:11">
      <c r="A4307">
        <v>70001</v>
      </c>
      <c r="B4307" s="46" t="str">
        <f t="shared" si="131"/>
        <v>BP.GRSB000-red</v>
      </c>
      <c r="C4307">
        <f t="shared" si="132"/>
        <v>0</v>
      </c>
      <c r="D4307">
        <v>70001</v>
      </c>
      <c r="E4307">
        <f>_xlfn.XLOOKUP(J4307,'sets &amp; selections ( - 10%)'!Z:Z,'sets &amp; selections ( - 10%)'!D:D)</f>
        <v>2863</v>
      </c>
      <c r="G4307">
        <f>_xlfn.XLOOKUP(J4307,'sets &amp; selections ( - 10%)'!Z:Z,'sets &amp; selections ( - 10%)'!J:J)</f>
        <v>0</v>
      </c>
      <c r="J4307" s="636" t="s">
        <v>171</v>
      </c>
      <c r="K4307" t="s">
        <v>911</v>
      </c>
    </row>
    <row r="4308" spans="1:11">
      <c r="A4308">
        <v>70005</v>
      </c>
      <c r="B4308" s="46" t="str">
        <f t="shared" si="131"/>
        <v>BP.VG.WGSET-10088</v>
      </c>
      <c r="C4308">
        <f t="shared" si="132"/>
        <v>0</v>
      </c>
      <c r="D4308">
        <v>70005</v>
      </c>
      <c r="E4308">
        <f>_xlfn.XLOOKUP(J4308,'sets &amp; selections ( - 10%)'!Z:Z,'sets &amp; selections ( - 10%)'!D:D)</f>
        <v>2654</v>
      </c>
      <c r="G4308">
        <f>_xlfn.XLOOKUP(J4308,'sets &amp; selections ( - 10%)'!Z:Z,'sets &amp; selections ( - 10%)'!K:K)</f>
        <v>0</v>
      </c>
      <c r="J4308" s="636" t="s">
        <v>103</v>
      </c>
      <c r="K4308">
        <v>10088</v>
      </c>
    </row>
    <row r="4309" spans="1:11">
      <c r="A4309">
        <v>70005</v>
      </c>
      <c r="B4309" s="46" t="str">
        <f t="shared" si="131"/>
        <v>BP.VG.DI900SET-10088</v>
      </c>
      <c r="C4309">
        <f t="shared" si="132"/>
        <v>0</v>
      </c>
      <c r="D4309">
        <v>70005</v>
      </c>
      <c r="E4309">
        <f>_xlfn.XLOOKUP(J4309,'sets &amp; selections ( - 10%)'!Z:Z,'sets &amp; selections ( - 10%)'!D:D)</f>
        <v>1689</v>
      </c>
      <c r="G4309">
        <f>_xlfn.XLOOKUP(J4309,'sets &amp; selections ( - 10%)'!Z:Z,'sets &amp; selections ( - 10%)'!K:K)</f>
        <v>0</v>
      </c>
      <c r="J4309" s="636" t="s">
        <v>105</v>
      </c>
      <c r="K4309">
        <v>10088</v>
      </c>
    </row>
    <row r="4310" spans="1:11">
      <c r="A4310">
        <v>70005</v>
      </c>
      <c r="B4310" s="46" t="str">
        <f t="shared" si="131"/>
        <v>BP.VG.DIMGSET-10088</v>
      </c>
      <c r="C4310">
        <f t="shared" si="132"/>
        <v>0</v>
      </c>
      <c r="D4310">
        <v>70005</v>
      </c>
      <c r="E4310">
        <f>_xlfn.XLOOKUP(J4310,'sets &amp; selections ( - 10%)'!Z:Z,'sets &amp; selections ( - 10%)'!D:D)</f>
        <v>3248</v>
      </c>
      <c r="G4310">
        <f>_xlfn.XLOOKUP(J4310,'sets &amp; selections ( - 10%)'!Z:Z,'sets &amp; selections ( - 10%)'!K:K)</f>
        <v>0</v>
      </c>
      <c r="J4310" s="636" t="s">
        <v>107</v>
      </c>
      <c r="K4310">
        <v>10088</v>
      </c>
    </row>
    <row r="4311" spans="1:11">
      <c r="A4311">
        <v>70005</v>
      </c>
      <c r="B4311" s="46" t="str">
        <f t="shared" si="131"/>
        <v>BP.VG.DISET-10088</v>
      </c>
      <c r="C4311">
        <f t="shared" si="132"/>
        <v>0</v>
      </c>
      <c r="D4311">
        <v>70005</v>
      </c>
      <c r="E4311">
        <f>_xlfn.XLOOKUP(J4311,'sets &amp; selections ( - 10%)'!Z:Z,'sets &amp; selections ( - 10%)'!D:D)</f>
        <v>4937</v>
      </c>
      <c r="G4311">
        <f>_xlfn.XLOOKUP(J4311,'sets &amp; selections ( - 10%)'!Z:Z,'sets &amp; selections ( - 10%)'!K:K)</f>
        <v>0</v>
      </c>
      <c r="J4311" s="636" t="s">
        <v>109</v>
      </c>
      <c r="K4311">
        <v>10088</v>
      </c>
    </row>
    <row r="4312" spans="1:11">
      <c r="A4312">
        <v>70005</v>
      </c>
      <c r="B4312" s="46" t="str">
        <f t="shared" si="131"/>
        <v>BP.VG.DISPSET1-10088</v>
      </c>
      <c r="C4312">
        <f t="shared" si="132"/>
        <v>0</v>
      </c>
      <c r="D4312">
        <v>70005</v>
      </c>
      <c r="E4312">
        <f>_xlfn.XLOOKUP(J4312,'sets &amp; selections ( - 10%)'!Z:Z,'sets &amp; selections ( - 10%)'!D:D)</f>
        <v>1469</v>
      </c>
      <c r="G4312">
        <f>_xlfn.XLOOKUP(J4312,'sets &amp; selections ( - 10%)'!Z:Z,'sets &amp; selections ( - 10%)'!K:K)</f>
        <v>0</v>
      </c>
      <c r="J4312" s="636" t="s">
        <v>111</v>
      </c>
      <c r="K4312">
        <v>10088</v>
      </c>
    </row>
    <row r="4313" spans="1:11">
      <c r="A4313">
        <v>70005</v>
      </c>
      <c r="B4313" s="46" t="str">
        <f t="shared" si="131"/>
        <v>BP.VG.WGDTSET-10129</v>
      </c>
      <c r="C4313">
        <f t="shared" si="132"/>
        <v>0</v>
      </c>
      <c r="D4313">
        <v>70005</v>
      </c>
      <c r="E4313">
        <f>_xlfn.XLOOKUP(J4313,'sets &amp; selections ( - 10%)'!Z:Z,'sets &amp; selections ( - 10%)'!D:D)</f>
        <v>4068</v>
      </c>
      <c r="G4313">
        <f>_xlfn.XLOOKUP(J4313,'sets &amp; selections ( - 10%)'!Z:Z,'sets &amp; selections ( - 10%)'!K:K)</f>
        <v>0</v>
      </c>
      <c r="J4313" s="636" t="s">
        <v>114</v>
      </c>
      <c r="K4313">
        <v>10129</v>
      </c>
    </row>
    <row r="4314" spans="1:11">
      <c r="A4314">
        <v>70005</v>
      </c>
      <c r="B4314" s="46" t="str">
        <f t="shared" si="131"/>
        <v>BP.VG.DI900DTSET-10129</v>
      </c>
      <c r="C4314">
        <f t="shared" si="132"/>
        <v>0</v>
      </c>
      <c r="D4314">
        <v>70005</v>
      </c>
      <c r="E4314">
        <f>_xlfn.XLOOKUP(J4314,'sets &amp; selections ( - 10%)'!Z:Z,'sets &amp; selections ( - 10%)'!D:D)</f>
        <v>2645</v>
      </c>
      <c r="G4314">
        <f>_xlfn.XLOOKUP(J4314,'sets &amp; selections ( - 10%)'!Z:Z,'sets &amp; selections ( - 10%)'!K:K)</f>
        <v>0</v>
      </c>
      <c r="J4314" s="636" t="s">
        <v>116</v>
      </c>
      <c r="K4314">
        <v>10129</v>
      </c>
    </row>
    <row r="4315" spans="1:11">
      <c r="A4315">
        <v>70005</v>
      </c>
      <c r="B4315" s="46" t="str">
        <f t="shared" si="131"/>
        <v>BP.VG.DIMGDTSET-10129</v>
      </c>
      <c r="C4315">
        <f t="shared" si="132"/>
        <v>0</v>
      </c>
      <c r="D4315">
        <v>70005</v>
      </c>
      <c r="E4315">
        <f>_xlfn.XLOOKUP(J4315,'sets &amp; selections ( - 10%)'!Z:Z,'sets &amp; selections ( - 10%)'!D:D)</f>
        <v>5796</v>
      </c>
      <c r="G4315">
        <f>_xlfn.XLOOKUP(J4315,'sets &amp; selections ( - 10%)'!Z:Z,'sets &amp; selections ( - 10%)'!K:K)</f>
        <v>0</v>
      </c>
      <c r="J4315" s="636" t="s">
        <v>118</v>
      </c>
      <c r="K4315">
        <v>10129</v>
      </c>
    </row>
    <row r="4316" spans="1:11">
      <c r="A4316">
        <v>70005</v>
      </c>
      <c r="B4316" s="46" t="str">
        <f t="shared" si="131"/>
        <v>BP.VG.DIDTSET-10129</v>
      </c>
      <c r="C4316">
        <f t="shared" si="132"/>
        <v>0</v>
      </c>
      <c r="D4316">
        <v>70005</v>
      </c>
      <c r="E4316">
        <f>_xlfn.XLOOKUP(J4316,'sets &amp; selections ( - 10%)'!Z:Z,'sets &amp; selections ( - 10%)'!D:D)</f>
        <v>8441</v>
      </c>
      <c r="G4316">
        <f>_xlfn.XLOOKUP(J4316,'sets &amp; selections ( - 10%)'!Z:Z,'sets &amp; selections ( - 10%)'!K:K)</f>
        <v>0</v>
      </c>
      <c r="J4316" s="636" t="s">
        <v>120</v>
      </c>
      <c r="K4316">
        <v>10129</v>
      </c>
    </row>
    <row r="4317" spans="1:11">
      <c r="A4317">
        <v>70005</v>
      </c>
      <c r="B4317" s="46" t="str">
        <f t="shared" si="131"/>
        <v>BP.VG.DISPDTSET1-10129</v>
      </c>
      <c r="C4317">
        <f t="shared" si="132"/>
        <v>0</v>
      </c>
      <c r="D4317">
        <v>70005</v>
      </c>
      <c r="E4317">
        <f>_xlfn.XLOOKUP(J4317,'sets &amp; selections ( - 10%)'!Z:Z,'sets &amp; selections ( - 10%)'!D:D)</f>
        <v>2266</v>
      </c>
      <c r="G4317">
        <f>_xlfn.XLOOKUP(J4317,'sets &amp; selections ( - 10%)'!Z:Z,'sets &amp; selections ( - 10%)'!K:K)</f>
        <v>0</v>
      </c>
      <c r="J4317" s="636" t="s">
        <v>121</v>
      </c>
      <c r="K4317">
        <v>10129</v>
      </c>
    </row>
    <row r="4318" spans="1:11">
      <c r="A4318">
        <v>70005</v>
      </c>
      <c r="B4318" s="46" t="str">
        <f t="shared" si="131"/>
        <v>BP.VM.DOSET-10088</v>
      </c>
      <c r="C4318">
        <f t="shared" si="132"/>
        <v>0</v>
      </c>
      <c r="D4318">
        <v>70005</v>
      </c>
      <c r="E4318">
        <f>_xlfn.XLOOKUP(J4318,'sets &amp; selections ( - 10%)'!Z:Z,'sets &amp; selections ( - 10%)'!D:D)</f>
        <v>4979.7</v>
      </c>
      <c r="G4318">
        <f>_xlfn.XLOOKUP(J4318,'sets &amp; selections ( - 10%)'!Z:Z,'sets &amp; selections ( - 10%)'!K:K)</f>
        <v>0</v>
      </c>
      <c r="J4318" s="636" t="s">
        <v>125</v>
      </c>
      <c r="K4318">
        <v>10088</v>
      </c>
    </row>
    <row r="4319" spans="1:11">
      <c r="A4319">
        <v>70005</v>
      </c>
      <c r="B4319" s="46" t="str">
        <f t="shared" si="131"/>
        <v>BP.VM.DORSET-10088</v>
      </c>
      <c r="C4319">
        <f t="shared" si="132"/>
        <v>0</v>
      </c>
      <c r="D4319">
        <v>70005</v>
      </c>
      <c r="E4319">
        <f>_xlfn.XLOOKUP(J4319,'sets &amp; selections ( - 10%)'!Z:Z,'sets &amp; selections ( - 10%)'!D:D)</f>
        <v>1261.8</v>
      </c>
      <c r="G4319">
        <f>_xlfn.XLOOKUP(J4319,'sets &amp; selections ( - 10%)'!Z:Z,'sets &amp; selections ( - 10%)'!K:K)</f>
        <v>0</v>
      </c>
      <c r="J4319" s="636" t="s">
        <v>127</v>
      </c>
      <c r="K4319">
        <v>10088</v>
      </c>
    </row>
    <row r="4320" spans="1:11">
      <c r="A4320">
        <v>70005</v>
      </c>
      <c r="B4320" s="46" t="str">
        <f t="shared" si="131"/>
        <v>BP.VM.DOJSET-10088</v>
      </c>
      <c r="C4320">
        <f t="shared" si="132"/>
        <v>0</v>
      </c>
      <c r="D4320">
        <v>70005</v>
      </c>
      <c r="E4320">
        <f>_xlfn.XLOOKUP(J4320,'sets &amp; selections ( - 10%)'!Z:Z,'sets &amp; selections ( - 10%)'!D:D)</f>
        <v>1273.5</v>
      </c>
      <c r="G4320">
        <f>_xlfn.XLOOKUP(J4320,'sets &amp; selections ( - 10%)'!Z:Z,'sets &amp; selections ( - 10%)'!K:K)</f>
        <v>0</v>
      </c>
      <c r="J4320" s="636" t="s">
        <v>129</v>
      </c>
      <c r="K4320">
        <v>10088</v>
      </c>
    </row>
    <row r="4321" spans="1:11">
      <c r="A4321">
        <v>70005</v>
      </c>
      <c r="B4321" s="46" t="str">
        <f t="shared" si="131"/>
        <v>BP.VM.DOSSET-10088</v>
      </c>
      <c r="C4321">
        <f t="shared" si="132"/>
        <v>0</v>
      </c>
      <c r="D4321">
        <v>70005</v>
      </c>
      <c r="E4321">
        <f>_xlfn.XLOOKUP(J4321,'sets &amp; selections ( - 10%)'!Z:Z,'sets &amp; selections ( - 10%)'!D:D)</f>
        <v>862.2</v>
      </c>
      <c r="G4321">
        <f>_xlfn.XLOOKUP(J4321,'sets &amp; selections ( - 10%)'!Z:Z,'sets &amp; selections ( - 10%)'!K:K)</f>
        <v>0</v>
      </c>
      <c r="J4321" s="636" t="s">
        <v>131</v>
      </c>
      <c r="K4321">
        <v>10088</v>
      </c>
    </row>
    <row r="4322" spans="1:11">
      <c r="A4322">
        <v>70005</v>
      </c>
      <c r="B4322" s="46" t="str">
        <f t="shared" si="131"/>
        <v>BP.VM.DOESET-10088</v>
      </c>
      <c r="C4322">
        <f t="shared" si="132"/>
        <v>0</v>
      </c>
      <c r="D4322">
        <v>70005</v>
      </c>
      <c r="E4322">
        <f>_xlfn.XLOOKUP(J4322,'sets &amp; selections ( - 10%)'!Z:Z,'sets &amp; selections ( - 10%)'!D:D)</f>
        <v>1582.2</v>
      </c>
      <c r="G4322">
        <f>_xlfn.XLOOKUP(J4322,'sets &amp; selections ( - 10%)'!Z:Z,'sets &amp; selections ( - 10%)'!K:K)</f>
        <v>0</v>
      </c>
      <c r="J4322" s="636" t="s">
        <v>133</v>
      </c>
      <c r="K4322">
        <v>10088</v>
      </c>
    </row>
    <row r="4323" spans="1:11">
      <c r="A4323">
        <v>70005</v>
      </c>
      <c r="B4323" s="46" t="str">
        <f t="shared" si="131"/>
        <v>BP.VM.DODTSET-10129</v>
      </c>
      <c r="C4323">
        <f t="shared" si="132"/>
        <v>0</v>
      </c>
      <c r="D4323">
        <v>70005</v>
      </c>
      <c r="E4323">
        <f>_xlfn.XLOOKUP(J4323,'sets &amp; selections ( - 10%)'!Z:Z,'sets &amp; selections ( - 10%)'!D:D)</f>
        <v>6477.3</v>
      </c>
      <c r="G4323">
        <f>_xlfn.XLOOKUP(J4323,'sets &amp; selections ( - 10%)'!Z:Z,'sets &amp; selections ( - 10%)'!K:K)</f>
        <v>0</v>
      </c>
      <c r="J4323" s="636" t="s">
        <v>136</v>
      </c>
      <c r="K4323">
        <v>10129</v>
      </c>
    </row>
    <row r="4324" spans="1:11">
      <c r="A4324">
        <v>70005</v>
      </c>
      <c r="B4324" s="46" t="str">
        <f t="shared" si="131"/>
        <v>BP.VM.DORDTSET-10129</v>
      </c>
      <c r="C4324">
        <f t="shared" si="132"/>
        <v>0</v>
      </c>
      <c r="D4324">
        <v>70005</v>
      </c>
      <c r="E4324">
        <f>_xlfn.XLOOKUP(J4324,'sets &amp; selections ( - 10%)'!Z:Z,'sets &amp; selections ( - 10%)'!D:D)</f>
        <v>1690.2</v>
      </c>
      <c r="G4324">
        <f>_xlfn.XLOOKUP(J4324,'sets &amp; selections ( - 10%)'!Z:Z,'sets &amp; selections ( - 10%)'!K:K)</f>
        <v>0</v>
      </c>
      <c r="J4324" s="636" t="s">
        <v>138</v>
      </c>
      <c r="K4324">
        <v>10129</v>
      </c>
    </row>
    <row r="4325" spans="1:11">
      <c r="A4325">
        <v>70005</v>
      </c>
      <c r="B4325" s="46" t="str">
        <f t="shared" si="131"/>
        <v>BP.VM.DOJDTSET-10129</v>
      </c>
      <c r="C4325">
        <f t="shared" si="132"/>
        <v>0</v>
      </c>
      <c r="D4325">
        <v>70005</v>
      </c>
      <c r="E4325">
        <f>_xlfn.XLOOKUP(J4325,'sets &amp; selections ( - 10%)'!Z:Z,'sets &amp; selections ( - 10%)'!D:D)</f>
        <v>1655.1000000000001</v>
      </c>
      <c r="G4325">
        <f>_xlfn.XLOOKUP(J4325,'sets &amp; selections ( - 10%)'!Z:Z,'sets &amp; selections ( - 10%)'!K:K)</f>
        <v>0</v>
      </c>
      <c r="J4325" s="636" t="s">
        <v>140</v>
      </c>
      <c r="K4325">
        <v>10129</v>
      </c>
    </row>
    <row r="4326" spans="1:11">
      <c r="A4326">
        <v>70005</v>
      </c>
      <c r="B4326" s="46" t="str">
        <f t="shared" si="131"/>
        <v>BP.VM.DOSDTSET-10129</v>
      </c>
      <c r="C4326">
        <f t="shared" si="132"/>
        <v>0</v>
      </c>
      <c r="D4326">
        <v>70005</v>
      </c>
      <c r="E4326">
        <f>_xlfn.XLOOKUP(J4326,'sets &amp; selections ( - 10%)'!Z:Z,'sets &amp; selections ( - 10%)'!D:D)</f>
        <v>1146.6000000000001</v>
      </c>
      <c r="G4326">
        <f>_xlfn.XLOOKUP(J4326,'sets &amp; selections ( - 10%)'!Z:Z,'sets &amp; selections ( - 10%)'!K:K)</f>
        <v>0</v>
      </c>
      <c r="J4326" s="636" t="s">
        <v>142</v>
      </c>
      <c r="K4326">
        <v>10129</v>
      </c>
    </row>
    <row r="4327" spans="1:11">
      <c r="A4327">
        <v>70005</v>
      </c>
      <c r="B4327" s="46" t="str">
        <f t="shared" si="131"/>
        <v>BP.VM.DOEDTSET-10129</v>
      </c>
      <c r="C4327">
        <f t="shared" si="132"/>
        <v>0</v>
      </c>
      <c r="D4327">
        <v>70005</v>
      </c>
      <c r="E4327">
        <f>_xlfn.XLOOKUP(J4327,'sets &amp; selections ( - 10%)'!Z:Z,'sets &amp; selections ( - 10%)'!D:D)</f>
        <v>1985.4</v>
      </c>
      <c r="G4327">
        <f>_xlfn.XLOOKUP(J4327,'sets &amp; selections ( - 10%)'!Z:Z,'sets &amp; selections ( - 10%)'!K:K)</f>
        <v>0</v>
      </c>
      <c r="J4327" s="636" t="s">
        <v>144</v>
      </c>
      <c r="K4327">
        <v>10129</v>
      </c>
    </row>
    <row r="4328" spans="1:11">
      <c r="A4328">
        <v>70005</v>
      </c>
      <c r="B4328" s="46" t="str">
        <f t="shared" si="131"/>
        <v>BP.VM.PISET-10088</v>
      </c>
      <c r="C4328">
        <f t="shared" si="132"/>
        <v>0</v>
      </c>
      <c r="D4328">
        <v>70005</v>
      </c>
      <c r="E4328">
        <f>_xlfn.XLOOKUP(J4328,'sets &amp; selections ( - 10%)'!Z:Z,'sets &amp; selections ( - 10%)'!D:D)</f>
        <v>455.40000000000003</v>
      </c>
      <c r="G4328">
        <f>_xlfn.XLOOKUP(J4328,'sets &amp; selections ( - 10%)'!Z:Z,'sets &amp; selections ( - 10%)'!K:K)</f>
        <v>0</v>
      </c>
      <c r="J4328" s="636" t="s">
        <v>147</v>
      </c>
      <c r="K4328">
        <v>10088</v>
      </c>
    </row>
    <row r="4329" spans="1:11">
      <c r="A4329">
        <v>70005</v>
      </c>
      <c r="B4329" s="46" t="str">
        <f t="shared" si="131"/>
        <v>BP.VM.IMSET-10088</v>
      </c>
      <c r="C4329">
        <f t="shared" si="132"/>
        <v>0</v>
      </c>
      <c r="D4329">
        <v>70005</v>
      </c>
      <c r="E4329">
        <f>_xlfn.XLOOKUP(J4329,'sets &amp; selections ( - 10%)'!Z:Z,'sets &amp; selections ( - 10%)'!D:D)</f>
        <v>996.30000000000007</v>
      </c>
      <c r="G4329">
        <f>_xlfn.XLOOKUP(J4329,'sets &amp; selections ( - 10%)'!Z:Z,'sets &amp; selections ( - 10%)'!K:K)</f>
        <v>0</v>
      </c>
      <c r="J4329" s="636" t="s">
        <v>150</v>
      </c>
      <c r="K4329">
        <v>10088</v>
      </c>
    </row>
    <row r="4330" spans="1:11">
      <c r="A4330">
        <v>70005</v>
      </c>
      <c r="B4330" s="46" t="str">
        <f t="shared" si="131"/>
        <v>BP.VM.IMDTSET-10129</v>
      </c>
      <c r="C4330">
        <f t="shared" si="132"/>
        <v>0</v>
      </c>
      <c r="D4330">
        <v>70005</v>
      </c>
      <c r="E4330">
        <f>_xlfn.XLOOKUP(J4330,'sets &amp; selections ( - 10%)'!Z:Z,'sets &amp; selections ( - 10%)'!D:D)</f>
        <v>1278</v>
      </c>
      <c r="G4330">
        <f>_xlfn.XLOOKUP(J4330,'sets &amp; selections ( - 10%)'!Z:Z,'sets &amp; selections ( - 10%)'!K:K)</f>
        <v>0</v>
      </c>
      <c r="J4330" s="636" t="s">
        <v>152</v>
      </c>
      <c r="K4330">
        <v>10129</v>
      </c>
    </row>
    <row r="4331" spans="1:11">
      <c r="A4331">
        <v>70005</v>
      </c>
      <c r="B4331" s="46" t="str">
        <f t="shared" si="131"/>
        <v>BP.VM.FISET-10088</v>
      </c>
      <c r="C4331">
        <f t="shared" si="132"/>
        <v>0</v>
      </c>
      <c r="D4331">
        <v>70005</v>
      </c>
      <c r="E4331">
        <f>_xlfn.XLOOKUP(J4331,'sets &amp; selections ( - 10%)'!Z:Z,'sets &amp; selections ( - 10%)'!D:D)</f>
        <v>3513.6</v>
      </c>
      <c r="G4331">
        <f>_xlfn.XLOOKUP(J4331,'sets &amp; selections ( - 10%)'!Z:Z,'sets &amp; selections ( - 10%)'!K:K)</f>
        <v>0</v>
      </c>
      <c r="J4331" s="636" t="s">
        <v>154</v>
      </c>
      <c r="K4331">
        <v>10088</v>
      </c>
    </row>
    <row r="4332" spans="1:11">
      <c r="A4332">
        <v>70005</v>
      </c>
      <c r="B4332" s="46" t="str">
        <f t="shared" si="131"/>
        <v>BP.VM.FIDTSET-10129</v>
      </c>
      <c r="C4332">
        <f t="shared" si="132"/>
        <v>0</v>
      </c>
      <c r="D4332">
        <v>70005</v>
      </c>
      <c r="E4332">
        <f>_xlfn.XLOOKUP(J4332,'sets &amp; selections ( - 10%)'!Z:Z,'sets &amp; selections ( - 10%)'!D:D)</f>
        <v>4398.3</v>
      </c>
      <c r="G4332">
        <f>_xlfn.XLOOKUP(J4332,'sets &amp; selections ( - 10%)'!Z:Z,'sets &amp; selections ( - 10%)'!K:K)</f>
        <v>0</v>
      </c>
      <c r="J4332" s="636" t="s">
        <v>156</v>
      </c>
      <c r="K4332">
        <v>10129</v>
      </c>
    </row>
    <row r="4333" spans="1:11">
      <c r="A4333">
        <v>70002</v>
      </c>
      <c r="B4333" s="46" t="str">
        <f t="shared" si="131"/>
        <v>BP.VMOR000-purple</v>
      </c>
      <c r="C4333">
        <f t="shared" si="132"/>
        <v>0</v>
      </c>
      <c r="D4333">
        <v>70002</v>
      </c>
      <c r="E4333">
        <f>_xlfn.XLOOKUP(J4333,'sets &amp; selections ( - 10%)'!Z:Z,'sets &amp; selections ( - 10%)'!D:D)</f>
        <v>2425</v>
      </c>
      <c r="G4333">
        <f>_xlfn.XLOOKUP(J4333,'sets &amp; selections ( - 10%)'!Z:Z,'sets &amp; selections ( - 10%)'!K:K)</f>
        <v>0</v>
      </c>
      <c r="J4333" s="636" t="s">
        <v>159</v>
      </c>
      <c r="K4333" t="s">
        <v>912</v>
      </c>
    </row>
    <row r="4334" spans="1:11">
      <c r="A4334">
        <v>70005</v>
      </c>
      <c r="B4334" s="46" t="str">
        <f t="shared" si="131"/>
        <v>BP.GR.IMSET-10088</v>
      </c>
      <c r="C4334">
        <f t="shared" si="132"/>
        <v>0</v>
      </c>
      <c r="D4334">
        <v>70005</v>
      </c>
      <c r="E4334">
        <f>_xlfn.XLOOKUP(J4334,'sets &amp; selections ( - 10%)'!Z:Z,'sets &amp; selections ( - 10%)'!D:D)</f>
        <v>5339.7</v>
      </c>
      <c r="G4334">
        <f>_xlfn.XLOOKUP(J4334,'sets &amp; selections ( - 10%)'!Z:Z,'sets &amp; selections ( - 10%)'!K:K)</f>
        <v>0</v>
      </c>
      <c r="J4334" s="636" t="s">
        <v>161</v>
      </c>
      <c r="K4334">
        <v>10088</v>
      </c>
    </row>
    <row r="4335" spans="1:11">
      <c r="A4335">
        <v>70005</v>
      </c>
      <c r="B4335" s="46" t="str">
        <f t="shared" si="131"/>
        <v>BP.GR.CLSET-10088</v>
      </c>
      <c r="C4335">
        <f t="shared" si="132"/>
        <v>0</v>
      </c>
      <c r="D4335">
        <v>70005</v>
      </c>
      <c r="E4335">
        <f>_xlfn.XLOOKUP(J4335,'sets &amp; selections ( - 10%)'!Z:Z,'sets &amp; selections ( - 10%)'!D:D)</f>
        <v>4838.4000000000005</v>
      </c>
      <c r="G4335">
        <f>_xlfn.XLOOKUP(J4335,'sets &amp; selections ( - 10%)'!Z:Z,'sets &amp; selections ( - 10%)'!K:K)</f>
        <v>0</v>
      </c>
      <c r="J4335" s="636" t="s">
        <v>166</v>
      </c>
      <c r="K4335">
        <v>10088</v>
      </c>
    </row>
    <row r="4336" spans="1:11">
      <c r="A4336">
        <v>70005</v>
      </c>
      <c r="B4336" s="46" t="str">
        <f t="shared" si="131"/>
        <v>BP.GR.ORSET-10088</v>
      </c>
      <c r="C4336">
        <f t="shared" si="132"/>
        <v>0</v>
      </c>
      <c r="D4336">
        <v>70005</v>
      </c>
      <c r="E4336">
        <f>_xlfn.XLOOKUP(J4336,'sets &amp; selections ( - 10%)'!Z:Z,'sets &amp; selections ( - 10%)'!D:D)</f>
        <v>2720.7000000000003</v>
      </c>
      <c r="G4336">
        <f>_xlfn.XLOOKUP(J4336,'sets &amp; selections ( - 10%)'!Z:Z,'sets &amp; selections ( - 10%)'!K:K)</f>
        <v>0</v>
      </c>
      <c r="J4336" s="636" t="s">
        <v>167</v>
      </c>
      <c r="K4336">
        <v>10088</v>
      </c>
    </row>
    <row r="4337" spans="1:11">
      <c r="A4337">
        <v>70001</v>
      </c>
      <c r="B4337" s="46" t="str">
        <f t="shared" si="131"/>
        <v>BP.GRSG000-purple</v>
      </c>
      <c r="C4337">
        <f t="shared" si="132"/>
        <v>0</v>
      </c>
      <c r="D4337">
        <v>70001</v>
      </c>
      <c r="E4337">
        <f>_xlfn.XLOOKUP(J4337,'sets &amp; selections ( - 10%)'!Z:Z,'sets &amp; selections ( - 10%)'!D:D)</f>
        <v>2114</v>
      </c>
      <c r="G4337">
        <f>_xlfn.XLOOKUP(J4337,'sets &amp; selections ( - 10%)'!Z:Z,'sets &amp; selections ( - 10%)'!K:K)</f>
        <v>0</v>
      </c>
      <c r="J4337" s="636" t="s">
        <v>169</v>
      </c>
      <c r="K4337" t="s">
        <v>912</v>
      </c>
    </row>
    <row r="4338" spans="1:11">
      <c r="A4338">
        <v>70001</v>
      </c>
      <c r="B4338" s="46" t="str">
        <f t="shared" si="131"/>
        <v>BP.GRSB000-purple</v>
      </c>
      <c r="C4338">
        <f t="shared" si="132"/>
        <v>0</v>
      </c>
      <c r="D4338">
        <v>70001</v>
      </c>
      <c r="E4338">
        <f>_xlfn.XLOOKUP(J4338,'sets &amp; selections ( - 10%)'!Z:Z,'sets &amp; selections ( - 10%)'!D:D)</f>
        <v>2863</v>
      </c>
      <c r="G4338">
        <f>_xlfn.XLOOKUP(J4338,'sets &amp; selections ( - 10%)'!Z:Z,'sets &amp; selections ( - 10%)'!K:K)</f>
        <v>0</v>
      </c>
      <c r="J4338" s="636" t="s">
        <v>171</v>
      </c>
      <c r="K4338" t="s">
        <v>912</v>
      </c>
    </row>
    <row r="4339" spans="1:11">
      <c r="A4339">
        <v>70005</v>
      </c>
      <c r="B4339" s="46" t="str">
        <f t="shared" si="131"/>
        <v>BP.VG.WGSET-10089</v>
      </c>
      <c r="C4339">
        <f t="shared" si="132"/>
        <v>0</v>
      </c>
      <c r="D4339">
        <v>70005</v>
      </c>
      <c r="E4339">
        <f>_xlfn.XLOOKUP(J4339,'sets &amp; selections ( - 10%)'!Z:Z,'sets &amp; selections ( - 10%)'!D:D)</f>
        <v>2654</v>
      </c>
      <c r="G4339">
        <f>_xlfn.XLOOKUP(J4339,'sets &amp; selections ( - 10%)'!Z:Z,'sets &amp; selections ( - 10%)'!L:L)</f>
        <v>0</v>
      </c>
      <c r="J4339" s="636" t="s">
        <v>103</v>
      </c>
      <c r="K4339">
        <v>10089</v>
      </c>
    </row>
    <row r="4340" spans="1:11">
      <c r="A4340">
        <v>70005</v>
      </c>
      <c r="B4340" s="46" t="str">
        <f t="shared" si="131"/>
        <v>BP.VG.DI900SET-10089</v>
      </c>
      <c r="C4340">
        <f t="shared" si="132"/>
        <v>0</v>
      </c>
      <c r="D4340">
        <v>70005</v>
      </c>
      <c r="E4340">
        <f>_xlfn.XLOOKUP(J4340,'sets &amp; selections ( - 10%)'!Z:Z,'sets &amp; selections ( - 10%)'!D:D)</f>
        <v>1689</v>
      </c>
      <c r="G4340">
        <f>_xlfn.XLOOKUP(J4340,'sets &amp; selections ( - 10%)'!Z:Z,'sets &amp; selections ( - 10%)'!L:L)</f>
        <v>0</v>
      </c>
      <c r="J4340" s="636" t="s">
        <v>105</v>
      </c>
      <c r="K4340">
        <v>10089</v>
      </c>
    </row>
    <row r="4341" spans="1:11">
      <c r="A4341">
        <v>70005</v>
      </c>
      <c r="B4341" s="46" t="str">
        <f t="shared" si="131"/>
        <v>BP.VG.DIMGSET-10089</v>
      </c>
      <c r="C4341">
        <f t="shared" si="132"/>
        <v>0</v>
      </c>
      <c r="D4341">
        <v>70005</v>
      </c>
      <c r="E4341">
        <f>_xlfn.XLOOKUP(J4341,'sets &amp; selections ( - 10%)'!Z:Z,'sets &amp; selections ( - 10%)'!D:D)</f>
        <v>3248</v>
      </c>
      <c r="G4341">
        <f>_xlfn.XLOOKUP(J4341,'sets &amp; selections ( - 10%)'!Z:Z,'sets &amp; selections ( - 10%)'!L:L)</f>
        <v>0</v>
      </c>
      <c r="J4341" s="636" t="s">
        <v>107</v>
      </c>
      <c r="K4341">
        <v>10089</v>
      </c>
    </row>
    <row r="4342" spans="1:11">
      <c r="A4342">
        <v>70005</v>
      </c>
      <c r="B4342" s="46" t="str">
        <f t="shared" si="131"/>
        <v>BP.VG.DISET-10089</v>
      </c>
      <c r="C4342">
        <f t="shared" si="132"/>
        <v>0</v>
      </c>
      <c r="D4342">
        <v>70005</v>
      </c>
      <c r="E4342">
        <f>_xlfn.XLOOKUP(J4342,'sets &amp; selections ( - 10%)'!Z:Z,'sets &amp; selections ( - 10%)'!D:D)</f>
        <v>4937</v>
      </c>
      <c r="G4342">
        <f>_xlfn.XLOOKUP(J4342,'sets &amp; selections ( - 10%)'!Z:Z,'sets &amp; selections ( - 10%)'!L:L)</f>
        <v>0</v>
      </c>
      <c r="J4342" s="636" t="s">
        <v>109</v>
      </c>
      <c r="K4342">
        <v>10089</v>
      </c>
    </row>
    <row r="4343" spans="1:11">
      <c r="A4343">
        <v>70005</v>
      </c>
      <c r="B4343" s="46" t="str">
        <f t="shared" si="131"/>
        <v>BP.VG.DISPSET1-10089</v>
      </c>
      <c r="C4343">
        <f t="shared" si="132"/>
        <v>0</v>
      </c>
      <c r="D4343">
        <v>70005</v>
      </c>
      <c r="E4343">
        <f>_xlfn.XLOOKUP(J4343,'sets &amp; selections ( - 10%)'!Z:Z,'sets &amp; selections ( - 10%)'!D:D)</f>
        <v>1469</v>
      </c>
      <c r="G4343">
        <f>_xlfn.XLOOKUP(J4343,'sets &amp; selections ( - 10%)'!Z:Z,'sets &amp; selections ( - 10%)'!L:L)</f>
        <v>0</v>
      </c>
      <c r="J4343" s="636" t="s">
        <v>111</v>
      </c>
      <c r="K4343">
        <v>10089</v>
      </c>
    </row>
    <row r="4344" spans="1:11">
      <c r="A4344">
        <v>70005</v>
      </c>
      <c r="B4344" s="46" t="str">
        <f t="shared" si="131"/>
        <v>BP.VG.WGDTSET-10130</v>
      </c>
      <c r="C4344">
        <f t="shared" si="132"/>
        <v>0</v>
      </c>
      <c r="D4344">
        <v>70005</v>
      </c>
      <c r="E4344">
        <f>_xlfn.XLOOKUP(J4344,'sets &amp; selections ( - 10%)'!Z:Z,'sets &amp; selections ( - 10%)'!D:D)</f>
        <v>4068</v>
      </c>
      <c r="G4344">
        <f>_xlfn.XLOOKUP(J4344,'sets &amp; selections ( - 10%)'!Z:Z,'sets &amp; selections ( - 10%)'!L:L)</f>
        <v>0</v>
      </c>
      <c r="J4344" s="636" t="s">
        <v>114</v>
      </c>
      <c r="K4344">
        <v>10130</v>
      </c>
    </row>
    <row r="4345" spans="1:11">
      <c r="A4345">
        <v>70005</v>
      </c>
      <c r="B4345" s="46" t="str">
        <f t="shared" ref="B4345:B4408" si="133">J4345&amp;"-"&amp;K4345</f>
        <v>BP.VG.DI900DTSET-10130</v>
      </c>
      <c r="C4345">
        <f t="shared" si="132"/>
        <v>0</v>
      </c>
      <c r="D4345">
        <v>70005</v>
      </c>
      <c r="E4345">
        <f>_xlfn.XLOOKUP(J4345,'sets &amp; selections ( - 10%)'!Z:Z,'sets &amp; selections ( - 10%)'!D:D)</f>
        <v>2645</v>
      </c>
      <c r="G4345">
        <f>_xlfn.XLOOKUP(J4345,'sets &amp; selections ( - 10%)'!Z:Z,'sets &amp; selections ( - 10%)'!L:L)</f>
        <v>0</v>
      </c>
      <c r="J4345" s="636" t="s">
        <v>116</v>
      </c>
      <c r="K4345">
        <v>10130</v>
      </c>
    </row>
    <row r="4346" spans="1:11">
      <c r="A4346">
        <v>70005</v>
      </c>
      <c r="B4346" s="46" t="str">
        <f t="shared" si="133"/>
        <v>BP.VG.DIMGDTSET-10130</v>
      </c>
      <c r="C4346">
        <f t="shared" si="132"/>
        <v>0</v>
      </c>
      <c r="D4346">
        <v>70005</v>
      </c>
      <c r="E4346">
        <f>_xlfn.XLOOKUP(J4346,'sets &amp; selections ( - 10%)'!Z:Z,'sets &amp; selections ( - 10%)'!D:D)</f>
        <v>5796</v>
      </c>
      <c r="G4346">
        <f>_xlfn.XLOOKUP(J4346,'sets &amp; selections ( - 10%)'!Z:Z,'sets &amp; selections ( - 10%)'!L:L)</f>
        <v>0</v>
      </c>
      <c r="J4346" s="636" t="s">
        <v>118</v>
      </c>
      <c r="K4346">
        <v>10130</v>
      </c>
    </row>
    <row r="4347" spans="1:11">
      <c r="A4347">
        <v>70005</v>
      </c>
      <c r="B4347" s="46" t="str">
        <f t="shared" si="133"/>
        <v>BP.VG.DIDTSET-10130</v>
      </c>
      <c r="C4347">
        <f t="shared" si="132"/>
        <v>0</v>
      </c>
      <c r="D4347">
        <v>70005</v>
      </c>
      <c r="E4347">
        <f>_xlfn.XLOOKUP(J4347,'sets &amp; selections ( - 10%)'!Z:Z,'sets &amp; selections ( - 10%)'!D:D)</f>
        <v>8441</v>
      </c>
      <c r="G4347">
        <f>_xlfn.XLOOKUP(J4347,'sets &amp; selections ( - 10%)'!Z:Z,'sets &amp; selections ( - 10%)'!L:L)</f>
        <v>0</v>
      </c>
      <c r="J4347" s="636" t="s">
        <v>120</v>
      </c>
      <c r="K4347">
        <v>10130</v>
      </c>
    </row>
    <row r="4348" spans="1:11">
      <c r="A4348">
        <v>70005</v>
      </c>
      <c r="B4348" s="46" t="str">
        <f t="shared" si="133"/>
        <v>BP.VG.DISPDTSET1-10130</v>
      </c>
      <c r="C4348">
        <f t="shared" si="132"/>
        <v>0</v>
      </c>
      <c r="D4348">
        <v>70005</v>
      </c>
      <c r="E4348">
        <f>_xlfn.XLOOKUP(J4348,'sets &amp; selections ( - 10%)'!Z:Z,'sets &amp; selections ( - 10%)'!D:D)</f>
        <v>2266</v>
      </c>
      <c r="G4348">
        <f>_xlfn.XLOOKUP(J4348,'sets &amp; selections ( - 10%)'!Z:Z,'sets &amp; selections ( - 10%)'!L:L)</f>
        <v>0</v>
      </c>
      <c r="J4348" s="636" t="s">
        <v>121</v>
      </c>
      <c r="K4348">
        <v>10130</v>
      </c>
    </row>
    <row r="4349" spans="1:11">
      <c r="A4349">
        <v>70005</v>
      </c>
      <c r="B4349" s="46" t="str">
        <f t="shared" si="133"/>
        <v>BP.VM.DOSET-10089</v>
      </c>
      <c r="C4349">
        <f t="shared" si="132"/>
        <v>0</v>
      </c>
      <c r="D4349">
        <v>70005</v>
      </c>
      <c r="E4349">
        <f>_xlfn.XLOOKUP(J4349,'sets &amp; selections ( - 10%)'!Z:Z,'sets &amp; selections ( - 10%)'!D:D)</f>
        <v>4979.7</v>
      </c>
      <c r="G4349">
        <f>_xlfn.XLOOKUP(J4349,'sets &amp; selections ( - 10%)'!Z:Z,'sets &amp; selections ( - 10%)'!L:L)</f>
        <v>0</v>
      </c>
      <c r="J4349" s="636" t="s">
        <v>125</v>
      </c>
      <c r="K4349">
        <v>10089</v>
      </c>
    </row>
    <row r="4350" spans="1:11">
      <c r="A4350">
        <v>70005</v>
      </c>
      <c r="B4350" s="46" t="str">
        <f t="shared" si="133"/>
        <v>BP.VM.DORSET-10089</v>
      </c>
      <c r="C4350">
        <f t="shared" si="132"/>
        <v>0</v>
      </c>
      <c r="D4350">
        <v>70005</v>
      </c>
      <c r="E4350">
        <f>_xlfn.XLOOKUP(J4350,'sets &amp; selections ( - 10%)'!Z:Z,'sets &amp; selections ( - 10%)'!D:D)</f>
        <v>1261.8</v>
      </c>
      <c r="G4350">
        <f>_xlfn.XLOOKUP(J4350,'sets &amp; selections ( - 10%)'!Z:Z,'sets &amp; selections ( - 10%)'!L:L)</f>
        <v>0</v>
      </c>
      <c r="J4350" s="636" t="s">
        <v>127</v>
      </c>
      <c r="K4350">
        <v>10089</v>
      </c>
    </row>
    <row r="4351" spans="1:11">
      <c r="A4351">
        <v>70005</v>
      </c>
      <c r="B4351" s="46" t="str">
        <f t="shared" si="133"/>
        <v>BP.VM.DOJSET-10089</v>
      </c>
      <c r="C4351">
        <f t="shared" si="132"/>
        <v>0</v>
      </c>
      <c r="D4351">
        <v>70005</v>
      </c>
      <c r="E4351">
        <f>_xlfn.XLOOKUP(J4351,'sets &amp; selections ( - 10%)'!Z:Z,'sets &amp; selections ( - 10%)'!D:D)</f>
        <v>1273.5</v>
      </c>
      <c r="G4351">
        <f>_xlfn.XLOOKUP(J4351,'sets &amp; selections ( - 10%)'!Z:Z,'sets &amp; selections ( - 10%)'!L:L)</f>
        <v>0</v>
      </c>
      <c r="J4351" s="636" t="s">
        <v>129</v>
      </c>
      <c r="K4351">
        <v>10089</v>
      </c>
    </row>
    <row r="4352" spans="1:11">
      <c r="A4352">
        <v>70005</v>
      </c>
      <c r="B4352" s="46" t="str">
        <f t="shared" si="133"/>
        <v>BP.VM.DOSSET-10089</v>
      </c>
      <c r="C4352">
        <f t="shared" si="132"/>
        <v>0</v>
      </c>
      <c r="D4352">
        <v>70005</v>
      </c>
      <c r="E4352">
        <f>_xlfn.XLOOKUP(J4352,'sets &amp; selections ( - 10%)'!Z:Z,'sets &amp; selections ( - 10%)'!D:D)</f>
        <v>862.2</v>
      </c>
      <c r="G4352">
        <f>_xlfn.XLOOKUP(J4352,'sets &amp; selections ( - 10%)'!Z:Z,'sets &amp; selections ( - 10%)'!L:L)</f>
        <v>0</v>
      </c>
      <c r="J4352" s="636" t="s">
        <v>131</v>
      </c>
      <c r="K4352">
        <v>10089</v>
      </c>
    </row>
    <row r="4353" spans="1:11">
      <c r="A4353">
        <v>70005</v>
      </c>
      <c r="B4353" s="46" t="str">
        <f t="shared" si="133"/>
        <v>BP.VM.DOESET-10089</v>
      </c>
      <c r="C4353">
        <f t="shared" si="132"/>
        <v>0</v>
      </c>
      <c r="D4353">
        <v>70005</v>
      </c>
      <c r="E4353">
        <f>_xlfn.XLOOKUP(J4353,'sets &amp; selections ( - 10%)'!Z:Z,'sets &amp; selections ( - 10%)'!D:D)</f>
        <v>1582.2</v>
      </c>
      <c r="G4353">
        <f>_xlfn.XLOOKUP(J4353,'sets &amp; selections ( - 10%)'!Z:Z,'sets &amp; selections ( - 10%)'!L:L)</f>
        <v>0</v>
      </c>
      <c r="J4353" s="636" t="s">
        <v>133</v>
      </c>
      <c r="K4353">
        <v>10089</v>
      </c>
    </row>
    <row r="4354" spans="1:11">
      <c r="A4354">
        <v>70005</v>
      </c>
      <c r="B4354" s="46" t="str">
        <f t="shared" si="133"/>
        <v>BP.VM.DODTSET-10130</v>
      </c>
      <c r="C4354">
        <f t="shared" ref="C4354:C4417" si="134">SUM(G4354:H4354)</f>
        <v>0</v>
      </c>
      <c r="D4354">
        <v>70005</v>
      </c>
      <c r="E4354">
        <f>_xlfn.XLOOKUP(J4354,'sets &amp; selections ( - 10%)'!Z:Z,'sets &amp; selections ( - 10%)'!D:D)</f>
        <v>6477.3</v>
      </c>
      <c r="G4354">
        <f>_xlfn.XLOOKUP(J4354,'sets &amp; selections ( - 10%)'!Z:Z,'sets &amp; selections ( - 10%)'!L:L)</f>
        <v>0</v>
      </c>
      <c r="J4354" s="636" t="s">
        <v>136</v>
      </c>
      <c r="K4354">
        <v>10130</v>
      </c>
    </row>
    <row r="4355" spans="1:11">
      <c r="A4355">
        <v>70005</v>
      </c>
      <c r="B4355" s="46" t="str">
        <f t="shared" si="133"/>
        <v>BP.VM.DORDTSET-10130</v>
      </c>
      <c r="C4355">
        <f t="shared" si="134"/>
        <v>0</v>
      </c>
      <c r="D4355">
        <v>70005</v>
      </c>
      <c r="E4355">
        <f>_xlfn.XLOOKUP(J4355,'sets &amp; selections ( - 10%)'!Z:Z,'sets &amp; selections ( - 10%)'!D:D)</f>
        <v>1690.2</v>
      </c>
      <c r="G4355">
        <f>_xlfn.XLOOKUP(J4355,'sets &amp; selections ( - 10%)'!Z:Z,'sets &amp; selections ( - 10%)'!L:L)</f>
        <v>0</v>
      </c>
      <c r="J4355" s="636" t="s">
        <v>138</v>
      </c>
      <c r="K4355">
        <v>10130</v>
      </c>
    </row>
    <row r="4356" spans="1:11">
      <c r="A4356">
        <v>70005</v>
      </c>
      <c r="B4356" s="46" t="str">
        <f t="shared" si="133"/>
        <v>BP.VM.DOJDTSET-10130</v>
      </c>
      <c r="C4356">
        <f t="shared" si="134"/>
        <v>0</v>
      </c>
      <c r="D4356">
        <v>70005</v>
      </c>
      <c r="E4356">
        <f>_xlfn.XLOOKUP(J4356,'sets &amp; selections ( - 10%)'!Z:Z,'sets &amp; selections ( - 10%)'!D:D)</f>
        <v>1655.1000000000001</v>
      </c>
      <c r="G4356">
        <f>_xlfn.XLOOKUP(J4356,'sets &amp; selections ( - 10%)'!Z:Z,'sets &amp; selections ( - 10%)'!L:L)</f>
        <v>0</v>
      </c>
      <c r="J4356" s="636" t="s">
        <v>140</v>
      </c>
      <c r="K4356">
        <v>10130</v>
      </c>
    </row>
    <row r="4357" spans="1:11">
      <c r="A4357">
        <v>70005</v>
      </c>
      <c r="B4357" s="46" t="str">
        <f t="shared" si="133"/>
        <v>BP.VM.DOSDTSET-10130</v>
      </c>
      <c r="C4357">
        <f t="shared" si="134"/>
        <v>0</v>
      </c>
      <c r="D4357">
        <v>70005</v>
      </c>
      <c r="E4357">
        <f>_xlfn.XLOOKUP(J4357,'sets &amp; selections ( - 10%)'!Z:Z,'sets &amp; selections ( - 10%)'!D:D)</f>
        <v>1146.6000000000001</v>
      </c>
      <c r="G4357">
        <f>_xlfn.XLOOKUP(J4357,'sets &amp; selections ( - 10%)'!Z:Z,'sets &amp; selections ( - 10%)'!L:L)</f>
        <v>0</v>
      </c>
      <c r="J4357" s="636" t="s">
        <v>142</v>
      </c>
      <c r="K4357">
        <v>10130</v>
      </c>
    </row>
    <row r="4358" spans="1:11">
      <c r="A4358">
        <v>70005</v>
      </c>
      <c r="B4358" s="46" t="str">
        <f t="shared" si="133"/>
        <v>BP.VM.DOEDTSET-10130</v>
      </c>
      <c r="C4358">
        <f t="shared" si="134"/>
        <v>0</v>
      </c>
      <c r="D4358">
        <v>70005</v>
      </c>
      <c r="E4358">
        <f>_xlfn.XLOOKUP(J4358,'sets &amp; selections ( - 10%)'!Z:Z,'sets &amp; selections ( - 10%)'!D:D)</f>
        <v>1985.4</v>
      </c>
      <c r="G4358">
        <f>_xlfn.XLOOKUP(J4358,'sets &amp; selections ( - 10%)'!Z:Z,'sets &amp; selections ( - 10%)'!L:L)</f>
        <v>0</v>
      </c>
      <c r="J4358" s="636" t="s">
        <v>144</v>
      </c>
      <c r="K4358">
        <v>10130</v>
      </c>
    </row>
    <row r="4359" spans="1:11">
      <c r="A4359">
        <v>70005</v>
      </c>
      <c r="B4359" s="46" t="str">
        <f t="shared" si="133"/>
        <v>BP.VM.PISET-10089</v>
      </c>
      <c r="C4359">
        <f t="shared" si="134"/>
        <v>0</v>
      </c>
      <c r="D4359">
        <v>70005</v>
      </c>
      <c r="E4359">
        <f>_xlfn.XLOOKUP(J4359,'sets &amp; selections ( - 10%)'!Z:Z,'sets &amp; selections ( - 10%)'!D:D)</f>
        <v>455.40000000000003</v>
      </c>
      <c r="G4359">
        <f>_xlfn.XLOOKUP(J4359,'sets &amp; selections ( - 10%)'!Z:Z,'sets &amp; selections ( - 10%)'!L:L)</f>
        <v>0</v>
      </c>
      <c r="J4359" s="636" t="s">
        <v>147</v>
      </c>
      <c r="K4359">
        <v>10089</v>
      </c>
    </row>
    <row r="4360" spans="1:11">
      <c r="A4360">
        <v>70005</v>
      </c>
      <c r="B4360" s="46" t="str">
        <f t="shared" si="133"/>
        <v>BP.VM.IMSET-10089</v>
      </c>
      <c r="C4360">
        <f t="shared" si="134"/>
        <v>0</v>
      </c>
      <c r="D4360">
        <v>70005</v>
      </c>
      <c r="E4360">
        <f>_xlfn.XLOOKUP(J4360,'sets &amp; selections ( - 10%)'!Z:Z,'sets &amp; selections ( - 10%)'!D:D)</f>
        <v>996.30000000000007</v>
      </c>
      <c r="G4360">
        <f>_xlfn.XLOOKUP(J4360,'sets &amp; selections ( - 10%)'!Z:Z,'sets &amp; selections ( - 10%)'!L:L)</f>
        <v>0</v>
      </c>
      <c r="J4360" s="636" t="s">
        <v>150</v>
      </c>
      <c r="K4360">
        <v>10089</v>
      </c>
    </row>
    <row r="4361" spans="1:11">
      <c r="A4361">
        <v>70005</v>
      </c>
      <c r="B4361" s="46" t="str">
        <f t="shared" si="133"/>
        <v>BP.VM.IMDTSET-10130</v>
      </c>
      <c r="C4361">
        <f t="shared" si="134"/>
        <v>0</v>
      </c>
      <c r="D4361">
        <v>70005</v>
      </c>
      <c r="E4361">
        <f>_xlfn.XLOOKUP(J4361,'sets &amp; selections ( - 10%)'!Z:Z,'sets &amp; selections ( - 10%)'!D:D)</f>
        <v>1278</v>
      </c>
      <c r="G4361">
        <f>_xlfn.XLOOKUP(J4361,'sets &amp; selections ( - 10%)'!Z:Z,'sets &amp; selections ( - 10%)'!L:L)</f>
        <v>0</v>
      </c>
      <c r="J4361" s="636" t="s">
        <v>152</v>
      </c>
      <c r="K4361">
        <v>10130</v>
      </c>
    </row>
    <row r="4362" spans="1:11">
      <c r="A4362">
        <v>70005</v>
      </c>
      <c r="B4362" s="46" t="str">
        <f t="shared" si="133"/>
        <v>BP.VM.FISET-10089</v>
      </c>
      <c r="C4362">
        <f t="shared" si="134"/>
        <v>0</v>
      </c>
      <c r="D4362">
        <v>70005</v>
      </c>
      <c r="E4362">
        <f>_xlfn.XLOOKUP(J4362,'sets &amp; selections ( - 10%)'!Z:Z,'sets &amp; selections ( - 10%)'!D:D)</f>
        <v>3513.6</v>
      </c>
      <c r="G4362">
        <f>_xlfn.XLOOKUP(J4362,'sets &amp; selections ( - 10%)'!Z:Z,'sets &amp; selections ( - 10%)'!L:L)</f>
        <v>0</v>
      </c>
      <c r="J4362" s="636" t="s">
        <v>154</v>
      </c>
      <c r="K4362">
        <v>10089</v>
      </c>
    </row>
    <row r="4363" spans="1:11">
      <c r="A4363">
        <v>70005</v>
      </c>
      <c r="B4363" s="46" t="str">
        <f t="shared" si="133"/>
        <v>BP.VM.FIDTSET-10130</v>
      </c>
      <c r="C4363">
        <f t="shared" si="134"/>
        <v>0</v>
      </c>
      <c r="D4363">
        <v>70005</v>
      </c>
      <c r="E4363">
        <f>_xlfn.XLOOKUP(J4363,'sets &amp; selections ( - 10%)'!Z:Z,'sets &amp; selections ( - 10%)'!D:D)</f>
        <v>4398.3</v>
      </c>
      <c r="G4363">
        <f>_xlfn.XLOOKUP(J4363,'sets &amp; selections ( - 10%)'!Z:Z,'sets &amp; selections ( - 10%)'!L:L)</f>
        <v>0</v>
      </c>
      <c r="J4363" s="636" t="s">
        <v>156</v>
      </c>
      <c r="K4363">
        <v>10130</v>
      </c>
    </row>
    <row r="4364" spans="1:11">
      <c r="A4364">
        <v>70002</v>
      </c>
      <c r="B4364" s="46" t="str">
        <f t="shared" si="133"/>
        <v>BP.VMOR000-blue</v>
      </c>
      <c r="C4364">
        <f t="shared" si="134"/>
        <v>0</v>
      </c>
      <c r="D4364">
        <v>70002</v>
      </c>
      <c r="E4364">
        <f>_xlfn.XLOOKUP(J4364,'sets &amp; selections ( - 10%)'!Z:Z,'sets &amp; selections ( - 10%)'!D:D)</f>
        <v>2425</v>
      </c>
      <c r="G4364">
        <f>_xlfn.XLOOKUP(J4364,'sets &amp; selections ( - 10%)'!Z:Z,'sets &amp; selections ( - 10%)'!L:L)</f>
        <v>0</v>
      </c>
      <c r="J4364" s="636" t="s">
        <v>159</v>
      </c>
      <c r="K4364" t="s">
        <v>913</v>
      </c>
    </row>
    <row r="4365" spans="1:11">
      <c r="A4365">
        <v>70005</v>
      </c>
      <c r="B4365" s="46" t="str">
        <f t="shared" si="133"/>
        <v>BP.GR.IMSET-10089</v>
      </c>
      <c r="C4365">
        <f t="shared" si="134"/>
        <v>0</v>
      </c>
      <c r="D4365">
        <v>70005</v>
      </c>
      <c r="E4365">
        <f>_xlfn.XLOOKUP(J4365,'sets &amp; selections ( - 10%)'!Z:Z,'sets &amp; selections ( - 10%)'!D:D)</f>
        <v>5339.7</v>
      </c>
      <c r="G4365">
        <f>_xlfn.XLOOKUP(J4365,'sets &amp; selections ( - 10%)'!Z:Z,'sets &amp; selections ( - 10%)'!L:L)</f>
        <v>0</v>
      </c>
      <c r="J4365" s="636" t="s">
        <v>161</v>
      </c>
      <c r="K4365">
        <v>10089</v>
      </c>
    </row>
    <row r="4366" spans="1:11">
      <c r="A4366">
        <v>70005</v>
      </c>
      <c r="B4366" s="46" t="str">
        <f t="shared" si="133"/>
        <v>BP.GR.CLSET-10089</v>
      </c>
      <c r="C4366">
        <f t="shared" si="134"/>
        <v>0</v>
      </c>
      <c r="D4366">
        <v>70005</v>
      </c>
      <c r="E4366">
        <f>_xlfn.XLOOKUP(J4366,'sets &amp; selections ( - 10%)'!Z:Z,'sets &amp; selections ( - 10%)'!D:D)</f>
        <v>4838.4000000000005</v>
      </c>
      <c r="G4366">
        <f>_xlfn.XLOOKUP(J4366,'sets &amp; selections ( - 10%)'!Z:Z,'sets &amp; selections ( - 10%)'!L:L)</f>
        <v>0</v>
      </c>
      <c r="J4366" s="636" t="s">
        <v>166</v>
      </c>
      <c r="K4366">
        <v>10089</v>
      </c>
    </row>
    <row r="4367" spans="1:11">
      <c r="A4367">
        <v>70005</v>
      </c>
      <c r="B4367" s="46" t="str">
        <f t="shared" si="133"/>
        <v>BP.GR.ORSET-10089</v>
      </c>
      <c r="C4367">
        <f t="shared" si="134"/>
        <v>0</v>
      </c>
      <c r="D4367">
        <v>70005</v>
      </c>
      <c r="E4367">
        <f>_xlfn.XLOOKUP(J4367,'sets &amp; selections ( - 10%)'!Z:Z,'sets &amp; selections ( - 10%)'!D:D)</f>
        <v>2720.7000000000003</v>
      </c>
      <c r="G4367">
        <f>_xlfn.XLOOKUP(J4367,'sets &amp; selections ( - 10%)'!Z:Z,'sets &amp; selections ( - 10%)'!L:L)</f>
        <v>0</v>
      </c>
      <c r="J4367" s="636" t="s">
        <v>167</v>
      </c>
      <c r="K4367">
        <v>10089</v>
      </c>
    </row>
    <row r="4368" spans="1:11">
      <c r="A4368">
        <v>70001</v>
      </c>
      <c r="B4368" s="46" t="str">
        <f t="shared" si="133"/>
        <v>BP.GRSG000-blue</v>
      </c>
      <c r="C4368">
        <f t="shared" si="134"/>
        <v>0</v>
      </c>
      <c r="D4368">
        <v>70001</v>
      </c>
      <c r="E4368">
        <f>_xlfn.XLOOKUP(J4368,'sets &amp; selections ( - 10%)'!Z:Z,'sets &amp; selections ( - 10%)'!D:D)</f>
        <v>2114</v>
      </c>
      <c r="G4368">
        <f>_xlfn.XLOOKUP(J4368,'sets &amp; selections ( - 10%)'!Z:Z,'sets &amp; selections ( - 10%)'!L:L)</f>
        <v>0</v>
      </c>
      <c r="J4368" s="636" t="s">
        <v>169</v>
      </c>
      <c r="K4368" t="s">
        <v>913</v>
      </c>
    </row>
    <row r="4369" spans="1:11">
      <c r="A4369">
        <v>70001</v>
      </c>
      <c r="B4369" s="46" t="str">
        <f t="shared" si="133"/>
        <v>BP.GRSB000-blue</v>
      </c>
      <c r="C4369">
        <f t="shared" si="134"/>
        <v>0</v>
      </c>
      <c r="D4369">
        <v>70001</v>
      </c>
      <c r="E4369">
        <f>_xlfn.XLOOKUP(J4369,'sets &amp; selections ( - 10%)'!Z:Z,'sets &amp; selections ( - 10%)'!D:D)</f>
        <v>2863</v>
      </c>
      <c r="G4369">
        <f>_xlfn.XLOOKUP(J4369,'sets &amp; selections ( - 10%)'!Z:Z,'sets &amp; selections ( - 10%)'!L:L)</f>
        <v>0</v>
      </c>
      <c r="J4369" s="636" t="s">
        <v>171</v>
      </c>
      <c r="K4369" t="s">
        <v>913</v>
      </c>
    </row>
    <row r="4370" spans="1:11">
      <c r="A4370">
        <v>70005</v>
      </c>
      <c r="B4370" s="46" t="str">
        <f t="shared" si="133"/>
        <v>BP.VG.WGSET-10090</v>
      </c>
      <c r="C4370">
        <f t="shared" si="134"/>
        <v>0</v>
      </c>
      <c r="D4370">
        <v>70005</v>
      </c>
      <c r="E4370">
        <f>_xlfn.XLOOKUP(J4370,'sets &amp; selections ( - 10%)'!Z:Z,'sets &amp; selections ( - 10%)'!D:D)</f>
        <v>2654</v>
      </c>
      <c r="G4370">
        <f>_xlfn.XLOOKUP(J4370,'sets &amp; selections ( - 10%)'!Z:Z,'sets &amp; selections ( - 10%)'!M:M)</f>
        <v>0</v>
      </c>
      <c r="J4370" s="636" t="s">
        <v>103</v>
      </c>
      <c r="K4370">
        <v>10090</v>
      </c>
    </row>
    <row r="4371" spans="1:11">
      <c r="A4371">
        <v>70005</v>
      </c>
      <c r="B4371" s="46" t="str">
        <f t="shared" si="133"/>
        <v>BP.VG.DI900SET-10090</v>
      </c>
      <c r="C4371">
        <f t="shared" si="134"/>
        <v>0</v>
      </c>
      <c r="D4371">
        <v>70005</v>
      </c>
      <c r="E4371">
        <f>_xlfn.XLOOKUP(J4371,'sets &amp; selections ( - 10%)'!Z:Z,'sets &amp; selections ( - 10%)'!D:D)</f>
        <v>1689</v>
      </c>
      <c r="G4371">
        <f>_xlfn.XLOOKUP(J4371,'sets &amp; selections ( - 10%)'!Z:Z,'sets &amp; selections ( - 10%)'!M:M)</f>
        <v>0</v>
      </c>
      <c r="J4371" s="636" t="s">
        <v>105</v>
      </c>
      <c r="K4371">
        <v>10090</v>
      </c>
    </row>
    <row r="4372" spans="1:11">
      <c r="A4372">
        <v>70005</v>
      </c>
      <c r="B4372" s="46" t="str">
        <f t="shared" si="133"/>
        <v>BP.VG.DIMGSET-10090</v>
      </c>
      <c r="C4372">
        <f t="shared" si="134"/>
        <v>0</v>
      </c>
      <c r="D4372">
        <v>70005</v>
      </c>
      <c r="E4372">
        <f>_xlfn.XLOOKUP(J4372,'sets &amp; selections ( - 10%)'!Z:Z,'sets &amp; selections ( - 10%)'!D:D)</f>
        <v>3248</v>
      </c>
      <c r="G4372">
        <f>_xlfn.XLOOKUP(J4372,'sets &amp; selections ( - 10%)'!Z:Z,'sets &amp; selections ( - 10%)'!M:M)</f>
        <v>0</v>
      </c>
      <c r="J4372" s="636" t="s">
        <v>107</v>
      </c>
      <c r="K4372">
        <v>10090</v>
      </c>
    </row>
    <row r="4373" spans="1:11">
      <c r="A4373">
        <v>70005</v>
      </c>
      <c r="B4373" s="46" t="str">
        <f t="shared" si="133"/>
        <v>BP.VG.DISET-10090</v>
      </c>
      <c r="C4373">
        <f t="shared" si="134"/>
        <v>0</v>
      </c>
      <c r="D4373">
        <v>70005</v>
      </c>
      <c r="E4373">
        <f>_xlfn.XLOOKUP(J4373,'sets &amp; selections ( - 10%)'!Z:Z,'sets &amp; selections ( - 10%)'!D:D)</f>
        <v>4937</v>
      </c>
      <c r="G4373">
        <f>_xlfn.XLOOKUP(J4373,'sets &amp; selections ( - 10%)'!Z:Z,'sets &amp; selections ( - 10%)'!M:M)</f>
        <v>0</v>
      </c>
      <c r="J4373" s="636" t="s">
        <v>109</v>
      </c>
      <c r="K4373">
        <v>10090</v>
      </c>
    </row>
    <row r="4374" spans="1:11">
      <c r="A4374">
        <v>70005</v>
      </c>
      <c r="B4374" s="46" t="str">
        <f t="shared" si="133"/>
        <v>BP.VG.DISPSET1-10090</v>
      </c>
      <c r="C4374">
        <f t="shared" si="134"/>
        <v>0</v>
      </c>
      <c r="D4374">
        <v>70005</v>
      </c>
      <c r="E4374">
        <f>_xlfn.XLOOKUP(J4374,'sets &amp; selections ( - 10%)'!Z:Z,'sets &amp; selections ( - 10%)'!D:D)</f>
        <v>1469</v>
      </c>
      <c r="G4374">
        <f>_xlfn.XLOOKUP(J4374,'sets &amp; selections ( - 10%)'!Z:Z,'sets &amp; selections ( - 10%)'!M:M)</f>
        <v>0</v>
      </c>
      <c r="J4374" s="636" t="s">
        <v>111</v>
      </c>
      <c r="K4374">
        <v>10090</v>
      </c>
    </row>
    <row r="4375" spans="1:11">
      <c r="A4375">
        <v>70005</v>
      </c>
      <c r="B4375" s="46" t="str">
        <f t="shared" si="133"/>
        <v>BP.VG.WGDTSET-10139</v>
      </c>
      <c r="C4375">
        <f t="shared" si="134"/>
        <v>0</v>
      </c>
      <c r="D4375">
        <v>70005</v>
      </c>
      <c r="E4375">
        <f>_xlfn.XLOOKUP(J4375,'sets &amp; selections ( - 10%)'!Z:Z,'sets &amp; selections ( - 10%)'!D:D)</f>
        <v>4068</v>
      </c>
      <c r="G4375">
        <f>_xlfn.XLOOKUP(J4375,'sets &amp; selections ( - 10%)'!Z:Z,'sets &amp; selections ( - 10%)'!M:M)</f>
        <v>0</v>
      </c>
      <c r="J4375" s="636" t="s">
        <v>114</v>
      </c>
      <c r="K4375">
        <v>10139</v>
      </c>
    </row>
    <row r="4376" spans="1:11">
      <c r="A4376">
        <v>70005</v>
      </c>
      <c r="B4376" s="46" t="str">
        <f t="shared" si="133"/>
        <v>BP.VG.DI900DTSET-10139</v>
      </c>
      <c r="C4376">
        <f t="shared" si="134"/>
        <v>0</v>
      </c>
      <c r="D4376">
        <v>70005</v>
      </c>
      <c r="E4376">
        <f>_xlfn.XLOOKUP(J4376,'sets &amp; selections ( - 10%)'!Z:Z,'sets &amp; selections ( - 10%)'!D:D)</f>
        <v>2645</v>
      </c>
      <c r="G4376">
        <f>_xlfn.XLOOKUP(J4376,'sets &amp; selections ( - 10%)'!Z:Z,'sets &amp; selections ( - 10%)'!M:M)</f>
        <v>0</v>
      </c>
      <c r="J4376" s="636" t="s">
        <v>116</v>
      </c>
      <c r="K4376">
        <v>10139</v>
      </c>
    </row>
    <row r="4377" spans="1:11">
      <c r="A4377">
        <v>70005</v>
      </c>
      <c r="B4377" s="46" t="str">
        <f t="shared" si="133"/>
        <v>BP.VG.DIMGDTSET-10139</v>
      </c>
      <c r="C4377">
        <f t="shared" si="134"/>
        <v>0</v>
      </c>
      <c r="D4377">
        <v>70005</v>
      </c>
      <c r="E4377">
        <f>_xlfn.XLOOKUP(J4377,'sets &amp; selections ( - 10%)'!Z:Z,'sets &amp; selections ( - 10%)'!D:D)</f>
        <v>5796</v>
      </c>
      <c r="G4377">
        <f>_xlfn.XLOOKUP(J4377,'sets &amp; selections ( - 10%)'!Z:Z,'sets &amp; selections ( - 10%)'!M:M)</f>
        <v>0</v>
      </c>
      <c r="J4377" s="636" t="s">
        <v>118</v>
      </c>
      <c r="K4377">
        <v>10139</v>
      </c>
    </row>
    <row r="4378" spans="1:11">
      <c r="A4378">
        <v>70005</v>
      </c>
      <c r="B4378" s="46" t="str">
        <f t="shared" si="133"/>
        <v>BP.VG.DIDTSET-10139</v>
      </c>
      <c r="C4378">
        <f t="shared" si="134"/>
        <v>0</v>
      </c>
      <c r="D4378">
        <v>70005</v>
      </c>
      <c r="E4378">
        <f>_xlfn.XLOOKUP(J4378,'sets &amp; selections ( - 10%)'!Z:Z,'sets &amp; selections ( - 10%)'!D:D)</f>
        <v>8441</v>
      </c>
      <c r="G4378">
        <f>_xlfn.XLOOKUP(J4378,'sets &amp; selections ( - 10%)'!Z:Z,'sets &amp; selections ( - 10%)'!M:M)</f>
        <v>0</v>
      </c>
      <c r="J4378" s="636" t="s">
        <v>120</v>
      </c>
      <c r="K4378">
        <v>10139</v>
      </c>
    </row>
    <row r="4379" spans="1:11">
      <c r="A4379">
        <v>70005</v>
      </c>
      <c r="B4379" s="46" t="str">
        <f t="shared" si="133"/>
        <v>BP.VG.DISPDTSET1-10139</v>
      </c>
      <c r="C4379">
        <f t="shared" si="134"/>
        <v>0</v>
      </c>
      <c r="D4379">
        <v>70005</v>
      </c>
      <c r="E4379">
        <f>_xlfn.XLOOKUP(J4379,'sets &amp; selections ( - 10%)'!Z:Z,'sets &amp; selections ( - 10%)'!D:D)</f>
        <v>2266</v>
      </c>
      <c r="G4379">
        <f>_xlfn.XLOOKUP(J4379,'sets &amp; selections ( - 10%)'!Z:Z,'sets &amp; selections ( - 10%)'!M:M)</f>
        <v>0</v>
      </c>
      <c r="J4379" s="636" t="s">
        <v>121</v>
      </c>
      <c r="K4379">
        <v>10139</v>
      </c>
    </row>
    <row r="4380" spans="1:11">
      <c r="A4380">
        <v>70005</v>
      </c>
      <c r="B4380" s="46" t="str">
        <f t="shared" si="133"/>
        <v>BP.VM.DOSET-10090</v>
      </c>
      <c r="C4380">
        <f t="shared" si="134"/>
        <v>0</v>
      </c>
      <c r="D4380">
        <v>70005</v>
      </c>
      <c r="E4380">
        <f>_xlfn.XLOOKUP(J4380,'sets &amp; selections ( - 10%)'!Z:Z,'sets &amp; selections ( - 10%)'!D:D)</f>
        <v>4979.7</v>
      </c>
      <c r="G4380">
        <f>_xlfn.XLOOKUP(J4380,'sets &amp; selections ( - 10%)'!Z:Z,'sets &amp; selections ( - 10%)'!M:M)</f>
        <v>0</v>
      </c>
      <c r="J4380" s="636" t="s">
        <v>125</v>
      </c>
      <c r="K4380">
        <v>10090</v>
      </c>
    </row>
    <row r="4381" spans="1:11">
      <c r="A4381">
        <v>70005</v>
      </c>
      <c r="B4381" s="46" t="str">
        <f t="shared" si="133"/>
        <v>BP.VM.DORSET-10090</v>
      </c>
      <c r="C4381">
        <f t="shared" si="134"/>
        <v>0</v>
      </c>
      <c r="D4381">
        <v>70005</v>
      </c>
      <c r="E4381">
        <f>_xlfn.XLOOKUP(J4381,'sets &amp; selections ( - 10%)'!Z:Z,'sets &amp; selections ( - 10%)'!D:D)</f>
        <v>1261.8</v>
      </c>
      <c r="G4381">
        <f>_xlfn.XLOOKUP(J4381,'sets &amp; selections ( - 10%)'!Z:Z,'sets &amp; selections ( - 10%)'!M:M)</f>
        <v>0</v>
      </c>
      <c r="J4381" s="636" t="s">
        <v>127</v>
      </c>
      <c r="K4381">
        <v>10090</v>
      </c>
    </row>
    <row r="4382" spans="1:11">
      <c r="A4382">
        <v>70005</v>
      </c>
      <c r="B4382" s="46" t="str">
        <f t="shared" si="133"/>
        <v>BP.VM.DOJSET-10090</v>
      </c>
      <c r="C4382">
        <f t="shared" si="134"/>
        <v>0</v>
      </c>
      <c r="D4382">
        <v>70005</v>
      </c>
      <c r="E4382">
        <f>_xlfn.XLOOKUP(J4382,'sets &amp; selections ( - 10%)'!Z:Z,'sets &amp; selections ( - 10%)'!D:D)</f>
        <v>1273.5</v>
      </c>
      <c r="G4382">
        <f>_xlfn.XLOOKUP(J4382,'sets &amp; selections ( - 10%)'!Z:Z,'sets &amp; selections ( - 10%)'!M:M)</f>
        <v>0</v>
      </c>
      <c r="J4382" s="636" t="s">
        <v>129</v>
      </c>
      <c r="K4382">
        <v>10090</v>
      </c>
    </row>
    <row r="4383" spans="1:11">
      <c r="A4383">
        <v>70005</v>
      </c>
      <c r="B4383" s="46" t="str">
        <f t="shared" si="133"/>
        <v>BP.VM.DOSSET-10090</v>
      </c>
      <c r="C4383">
        <f t="shared" si="134"/>
        <v>0</v>
      </c>
      <c r="D4383">
        <v>70005</v>
      </c>
      <c r="E4383">
        <f>_xlfn.XLOOKUP(J4383,'sets &amp; selections ( - 10%)'!Z:Z,'sets &amp; selections ( - 10%)'!D:D)</f>
        <v>862.2</v>
      </c>
      <c r="G4383">
        <f>_xlfn.XLOOKUP(J4383,'sets &amp; selections ( - 10%)'!Z:Z,'sets &amp; selections ( - 10%)'!M:M)</f>
        <v>0</v>
      </c>
      <c r="J4383" s="636" t="s">
        <v>131</v>
      </c>
      <c r="K4383">
        <v>10090</v>
      </c>
    </row>
    <row r="4384" spans="1:11">
      <c r="A4384">
        <v>70005</v>
      </c>
      <c r="B4384" s="46" t="str">
        <f t="shared" si="133"/>
        <v>BP.VM.DOESET-10090</v>
      </c>
      <c r="C4384">
        <f t="shared" si="134"/>
        <v>0</v>
      </c>
      <c r="D4384">
        <v>70005</v>
      </c>
      <c r="E4384">
        <f>_xlfn.XLOOKUP(J4384,'sets &amp; selections ( - 10%)'!Z:Z,'sets &amp; selections ( - 10%)'!D:D)</f>
        <v>1582.2</v>
      </c>
      <c r="G4384">
        <f>_xlfn.XLOOKUP(J4384,'sets &amp; selections ( - 10%)'!Z:Z,'sets &amp; selections ( - 10%)'!M:M)</f>
        <v>0</v>
      </c>
      <c r="J4384" s="636" t="s">
        <v>133</v>
      </c>
      <c r="K4384">
        <v>10090</v>
      </c>
    </row>
    <row r="4385" spans="1:11">
      <c r="A4385">
        <v>70005</v>
      </c>
      <c r="B4385" s="46" t="str">
        <f t="shared" si="133"/>
        <v>BP.VM.DODTSET-10139</v>
      </c>
      <c r="C4385">
        <f t="shared" si="134"/>
        <v>0</v>
      </c>
      <c r="D4385">
        <v>70005</v>
      </c>
      <c r="E4385">
        <f>_xlfn.XLOOKUP(J4385,'sets &amp; selections ( - 10%)'!Z:Z,'sets &amp; selections ( - 10%)'!D:D)</f>
        <v>6477.3</v>
      </c>
      <c r="G4385">
        <f>_xlfn.XLOOKUP(J4385,'sets &amp; selections ( - 10%)'!Z:Z,'sets &amp; selections ( - 10%)'!M:M)</f>
        <v>0</v>
      </c>
      <c r="J4385" s="636" t="s">
        <v>136</v>
      </c>
      <c r="K4385">
        <v>10139</v>
      </c>
    </row>
    <row r="4386" spans="1:11">
      <c r="A4386">
        <v>70005</v>
      </c>
      <c r="B4386" s="46" t="str">
        <f t="shared" si="133"/>
        <v>BP.VM.DORDTSET-10139</v>
      </c>
      <c r="C4386">
        <f t="shared" si="134"/>
        <v>0</v>
      </c>
      <c r="D4386">
        <v>70005</v>
      </c>
      <c r="E4386">
        <f>_xlfn.XLOOKUP(J4386,'sets &amp; selections ( - 10%)'!Z:Z,'sets &amp; selections ( - 10%)'!D:D)</f>
        <v>1690.2</v>
      </c>
      <c r="G4386">
        <f>_xlfn.XLOOKUP(J4386,'sets &amp; selections ( - 10%)'!Z:Z,'sets &amp; selections ( - 10%)'!M:M)</f>
        <v>0</v>
      </c>
      <c r="J4386" s="636" t="s">
        <v>138</v>
      </c>
      <c r="K4386">
        <v>10139</v>
      </c>
    </row>
    <row r="4387" spans="1:11">
      <c r="A4387">
        <v>70005</v>
      </c>
      <c r="B4387" s="46" t="str">
        <f t="shared" si="133"/>
        <v>BP.VM.DOJDTSET-10139</v>
      </c>
      <c r="C4387">
        <f t="shared" si="134"/>
        <v>0</v>
      </c>
      <c r="D4387">
        <v>70005</v>
      </c>
      <c r="E4387">
        <f>_xlfn.XLOOKUP(J4387,'sets &amp; selections ( - 10%)'!Z:Z,'sets &amp; selections ( - 10%)'!D:D)</f>
        <v>1655.1000000000001</v>
      </c>
      <c r="G4387">
        <f>_xlfn.XLOOKUP(J4387,'sets &amp; selections ( - 10%)'!Z:Z,'sets &amp; selections ( - 10%)'!M:M)</f>
        <v>0</v>
      </c>
      <c r="J4387" s="636" t="s">
        <v>140</v>
      </c>
      <c r="K4387">
        <v>10139</v>
      </c>
    </row>
    <row r="4388" spans="1:11">
      <c r="A4388">
        <v>70005</v>
      </c>
      <c r="B4388" s="46" t="str">
        <f t="shared" si="133"/>
        <v>BP.VM.DOSDTSET-10139</v>
      </c>
      <c r="C4388">
        <f t="shared" si="134"/>
        <v>0</v>
      </c>
      <c r="D4388">
        <v>70005</v>
      </c>
      <c r="E4388">
        <f>_xlfn.XLOOKUP(J4388,'sets &amp; selections ( - 10%)'!Z:Z,'sets &amp; selections ( - 10%)'!D:D)</f>
        <v>1146.6000000000001</v>
      </c>
      <c r="G4388">
        <f>_xlfn.XLOOKUP(J4388,'sets &amp; selections ( - 10%)'!Z:Z,'sets &amp; selections ( - 10%)'!M:M)</f>
        <v>0</v>
      </c>
      <c r="J4388" s="636" t="s">
        <v>142</v>
      </c>
      <c r="K4388">
        <v>10139</v>
      </c>
    </row>
    <row r="4389" spans="1:11">
      <c r="A4389">
        <v>70005</v>
      </c>
      <c r="B4389" s="46" t="str">
        <f t="shared" si="133"/>
        <v>BP.VM.DOEDTSET-10139</v>
      </c>
      <c r="C4389">
        <f t="shared" si="134"/>
        <v>0</v>
      </c>
      <c r="D4389">
        <v>70005</v>
      </c>
      <c r="E4389">
        <f>_xlfn.XLOOKUP(J4389,'sets &amp; selections ( - 10%)'!Z:Z,'sets &amp; selections ( - 10%)'!D:D)</f>
        <v>1985.4</v>
      </c>
      <c r="G4389">
        <f>_xlfn.XLOOKUP(J4389,'sets &amp; selections ( - 10%)'!Z:Z,'sets &amp; selections ( - 10%)'!M:M)</f>
        <v>0</v>
      </c>
      <c r="J4389" s="636" t="s">
        <v>144</v>
      </c>
      <c r="K4389">
        <v>10139</v>
      </c>
    </row>
    <row r="4390" spans="1:11">
      <c r="A4390">
        <v>70005</v>
      </c>
      <c r="B4390" s="46" t="str">
        <f t="shared" si="133"/>
        <v>BP.VM.PISET-10090</v>
      </c>
      <c r="C4390">
        <f t="shared" si="134"/>
        <v>0</v>
      </c>
      <c r="D4390">
        <v>70005</v>
      </c>
      <c r="E4390">
        <f>_xlfn.XLOOKUP(J4390,'sets &amp; selections ( - 10%)'!Z:Z,'sets &amp; selections ( - 10%)'!D:D)</f>
        <v>455.40000000000003</v>
      </c>
      <c r="G4390">
        <f>_xlfn.XLOOKUP(J4390,'sets &amp; selections ( - 10%)'!Z:Z,'sets &amp; selections ( - 10%)'!M:M)</f>
        <v>0</v>
      </c>
      <c r="J4390" s="636" t="s">
        <v>147</v>
      </c>
      <c r="K4390">
        <v>10090</v>
      </c>
    </row>
    <row r="4391" spans="1:11">
      <c r="A4391">
        <v>70005</v>
      </c>
      <c r="B4391" s="46" t="str">
        <f t="shared" si="133"/>
        <v>BP.VM.IMSET-10090</v>
      </c>
      <c r="C4391">
        <f t="shared" si="134"/>
        <v>0</v>
      </c>
      <c r="D4391">
        <v>70005</v>
      </c>
      <c r="E4391">
        <f>_xlfn.XLOOKUP(J4391,'sets &amp; selections ( - 10%)'!Z:Z,'sets &amp; selections ( - 10%)'!D:D)</f>
        <v>996.30000000000007</v>
      </c>
      <c r="G4391">
        <f>_xlfn.XLOOKUP(J4391,'sets &amp; selections ( - 10%)'!Z:Z,'sets &amp; selections ( - 10%)'!M:M)</f>
        <v>0</v>
      </c>
      <c r="J4391" s="636" t="s">
        <v>150</v>
      </c>
      <c r="K4391">
        <v>10090</v>
      </c>
    </row>
    <row r="4392" spans="1:11">
      <c r="A4392">
        <v>70005</v>
      </c>
      <c r="B4392" s="46" t="str">
        <f t="shared" si="133"/>
        <v>BP.VM.IMDTSET-10139</v>
      </c>
      <c r="C4392">
        <f t="shared" si="134"/>
        <v>0</v>
      </c>
      <c r="D4392">
        <v>70005</v>
      </c>
      <c r="E4392">
        <f>_xlfn.XLOOKUP(J4392,'sets &amp; selections ( - 10%)'!Z:Z,'sets &amp; selections ( - 10%)'!D:D)</f>
        <v>1278</v>
      </c>
      <c r="G4392">
        <f>_xlfn.XLOOKUP(J4392,'sets &amp; selections ( - 10%)'!Z:Z,'sets &amp; selections ( - 10%)'!M:M)</f>
        <v>0</v>
      </c>
      <c r="J4392" s="636" t="s">
        <v>152</v>
      </c>
      <c r="K4392">
        <v>10139</v>
      </c>
    </row>
    <row r="4393" spans="1:11">
      <c r="A4393">
        <v>70005</v>
      </c>
      <c r="B4393" s="46" t="str">
        <f t="shared" si="133"/>
        <v>BP.VM.FISET-10090</v>
      </c>
      <c r="C4393">
        <f t="shared" si="134"/>
        <v>0</v>
      </c>
      <c r="D4393">
        <v>70005</v>
      </c>
      <c r="E4393">
        <f>_xlfn.XLOOKUP(J4393,'sets &amp; selections ( - 10%)'!Z:Z,'sets &amp; selections ( - 10%)'!D:D)</f>
        <v>3513.6</v>
      </c>
      <c r="G4393">
        <f>_xlfn.XLOOKUP(J4393,'sets &amp; selections ( - 10%)'!Z:Z,'sets &amp; selections ( - 10%)'!M:M)</f>
        <v>0</v>
      </c>
      <c r="J4393" s="636" t="s">
        <v>154</v>
      </c>
      <c r="K4393">
        <v>10090</v>
      </c>
    </row>
    <row r="4394" spans="1:11">
      <c r="A4394">
        <v>70005</v>
      </c>
      <c r="B4394" s="46" t="str">
        <f t="shared" si="133"/>
        <v>BP.VM.FIDTSET-10139</v>
      </c>
      <c r="C4394">
        <f t="shared" si="134"/>
        <v>0</v>
      </c>
      <c r="D4394">
        <v>70005</v>
      </c>
      <c r="E4394">
        <f>_xlfn.XLOOKUP(J4394,'sets &amp; selections ( - 10%)'!Z:Z,'sets &amp; selections ( - 10%)'!D:D)</f>
        <v>4398.3</v>
      </c>
      <c r="G4394">
        <f>_xlfn.XLOOKUP(J4394,'sets &amp; selections ( - 10%)'!Z:Z,'sets &amp; selections ( - 10%)'!M:M)</f>
        <v>0</v>
      </c>
      <c r="J4394" s="636" t="s">
        <v>156</v>
      </c>
      <c r="K4394">
        <v>10139</v>
      </c>
    </row>
    <row r="4395" spans="1:11">
      <c r="A4395">
        <v>70002</v>
      </c>
      <c r="B4395" s="46" t="str">
        <f t="shared" si="133"/>
        <v>BP.VMOR000-mint</v>
      </c>
      <c r="C4395">
        <f t="shared" si="134"/>
        <v>0</v>
      </c>
      <c r="D4395">
        <v>70002</v>
      </c>
      <c r="E4395">
        <f>_xlfn.XLOOKUP(J4395,'sets &amp; selections ( - 10%)'!Z:Z,'sets &amp; selections ( - 10%)'!D:D)</f>
        <v>2425</v>
      </c>
      <c r="G4395">
        <f>_xlfn.XLOOKUP(J4395,'sets &amp; selections ( - 10%)'!Z:Z,'sets &amp; selections ( - 10%)'!M:M)</f>
        <v>0</v>
      </c>
      <c r="J4395" s="636" t="s">
        <v>159</v>
      </c>
      <c r="K4395" t="s">
        <v>914</v>
      </c>
    </row>
    <row r="4396" spans="1:11">
      <c r="A4396">
        <v>70005</v>
      </c>
      <c r="B4396" s="46" t="str">
        <f t="shared" si="133"/>
        <v>BP.GR.IMSET-10090</v>
      </c>
      <c r="C4396">
        <f t="shared" si="134"/>
        <v>0</v>
      </c>
      <c r="D4396">
        <v>70005</v>
      </c>
      <c r="E4396">
        <f>_xlfn.XLOOKUP(J4396,'sets &amp; selections ( - 10%)'!Z:Z,'sets &amp; selections ( - 10%)'!D:D)</f>
        <v>5339.7</v>
      </c>
      <c r="G4396">
        <f>_xlfn.XLOOKUP(J4396,'sets &amp; selections ( - 10%)'!Z:Z,'sets &amp; selections ( - 10%)'!M:M)</f>
        <v>0</v>
      </c>
      <c r="J4396" s="636" t="s">
        <v>161</v>
      </c>
      <c r="K4396">
        <v>10090</v>
      </c>
    </row>
    <row r="4397" spans="1:11">
      <c r="A4397">
        <v>70005</v>
      </c>
      <c r="B4397" s="46" t="str">
        <f t="shared" si="133"/>
        <v>BP.GR.CLSET-10090</v>
      </c>
      <c r="C4397">
        <f t="shared" si="134"/>
        <v>0</v>
      </c>
      <c r="D4397">
        <v>70005</v>
      </c>
      <c r="E4397">
        <f>_xlfn.XLOOKUP(J4397,'sets &amp; selections ( - 10%)'!Z:Z,'sets &amp; selections ( - 10%)'!D:D)</f>
        <v>4838.4000000000005</v>
      </c>
      <c r="G4397">
        <f>_xlfn.XLOOKUP(J4397,'sets &amp; selections ( - 10%)'!Z:Z,'sets &amp; selections ( - 10%)'!M:M)</f>
        <v>0</v>
      </c>
      <c r="J4397" s="636" t="s">
        <v>166</v>
      </c>
      <c r="K4397">
        <v>10090</v>
      </c>
    </row>
    <row r="4398" spans="1:11">
      <c r="A4398">
        <v>70005</v>
      </c>
      <c r="B4398" s="46" t="str">
        <f t="shared" si="133"/>
        <v>BP.GR.ORSET-10090</v>
      </c>
      <c r="C4398">
        <f t="shared" si="134"/>
        <v>0</v>
      </c>
      <c r="D4398">
        <v>70005</v>
      </c>
      <c r="E4398">
        <f>_xlfn.XLOOKUP(J4398,'sets &amp; selections ( - 10%)'!Z:Z,'sets &amp; selections ( - 10%)'!D:D)</f>
        <v>2720.7000000000003</v>
      </c>
      <c r="G4398">
        <f>_xlfn.XLOOKUP(J4398,'sets &amp; selections ( - 10%)'!Z:Z,'sets &amp; selections ( - 10%)'!M:M)</f>
        <v>0</v>
      </c>
      <c r="J4398" s="636" t="s">
        <v>167</v>
      </c>
      <c r="K4398">
        <v>10090</v>
      </c>
    </row>
    <row r="4399" spans="1:11">
      <c r="A4399">
        <v>70001</v>
      </c>
      <c r="B4399" s="46" t="str">
        <f t="shared" si="133"/>
        <v>BP.GRSG000-mint</v>
      </c>
      <c r="C4399">
        <f t="shared" si="134"/>
        <v>0</v>
      </c>
      <c r="D4399">
        <v>70001</v>
      </c>
      <c r="E4399">
        <f>_xlfn.XLOOKUP(J4399,'sets &amp; selections ( - 10%)'!Z:Z,'sets &amp; selections ( - 10%)'!D:D)</f>
        <v>2114</v>
      </c>
      <c r="G4399">
        <f>_xlfn.XLOOKUP(J4399,'sets &amp; selections ( - 10%)'!Z:Z,'sets &amp; selections ( - 10%)'!M:M)</f>
        <v>0</v>
      </c>
      <c r="J4399" s="636" t="s">
        <v>169</v>
      </c>
      <c r="K4399" t="s">
        <v>914</v>
      </c>
    </row>
    <row r="4400" spans="1:11">
      <c r="A4400">
        <v>70001</v>
      </c>
      <c r="B4400" s="46" t="str">
        <f t="shared" si="133"/>
        <v>BP.GRSB000-mint</v>
      </c>
      <c r="C4400">
        <f t="shared" si="134"/>
        <v>0</v>
      </c>
      <c r="D4400">
        <v>70001</v>
      </c>
      <c r="E4400">
        <f>_xlfn.XLOOKUP(J4400,'sets &amp; selections ( - 10%)'!Z:Z,'sets &amp; selections ( - 10%)'!D:D)</f>
        <v>2863</v>
      </c>
      <c r="G4400">
        <f>_xlfn.XLOOKUP(J4400,'sets &amp; selections ( - 10%)'!Z:Z,'sets &amp; selections ( - 10%)'!M:M)</f>
        <v>0</v>
      </c>
      <c r="J4400" s="636" t="s">
        <v>171</v>
      </c>
      <c r="K4400" t="s">
        <v>914</v>
      </c>
    </row>
    <row r="4401" spans="1:11">
      <c r="A4401">
        <v>70005</v>
      </c>
      <c r="B4401" s="46" t="str">
        <f t="shared" si="133"/>
        <v>BP.VG.WGSET-10091</v>
      </c>
      <c r="C4401">
        <f t="shared" si="134"/>
        <v>0</v>
      </c>
      <c r="D4401">
        <v>70005</v>
      </c>
      <c r="E4401">
        <f>_xlfn.XLOOKUP(J4401,'sets &amp; selections ( - 10%)'!Z:Z,'sets &amp; selections ( - 10%)'!D:D)</f>
        <v>2654</v>
      </c>
      <c r="G4401">
        <f>_xlfn.XLOOKUP(J4401,'sets &amp; selections ( - 10%)'!Z:Z,'sets &amp; selections ( - 10%)'!N:N)</f>
        <v>0</v>
      </c>
      <c r="J4401" s="636" t="s">
        <v>103</v>
      </c>
      <c r="K4401">
        <v>10091</v>
      </c>
    </row>
    <row r="4402" spans="1:11">
      <c r="A4402">
        <v>70005</v>
      </c>
      <c r="B4402" s="46" t="str">
        <f t="shared" si="133"/>
        <v>BP.VG.DI900SET-10091</v>
      </c>
      <c r="C4402">
        <f t="shared" si="134"/>
        <v>0</v>
      </c>
      <c r="D4402">
        <v>70005</v>
      </c>
      <c r="E4402">
        <f>_xlfn.XLOOKUP(J4402,'sets &amp; selections ( - 10%)'!Z:Z,'sets &amp; selections ( - 10%)'!D:D)</f>
        <v>1689</v>
      </c>
      <c r="G4402">
        <f>_xlfn.XLOOKUP(J4402,'sets &amp; selections ( - 10%)'!Z:Z,'sets &amp; selections ( - 10%)'!N:N)</f>
        <v>0</v>
      </c>
      <c r="J4402" s="636" t="s">
        <v>105</v>
      </c>
      <c r="K4402">
        <v>10091</v>
      </c>
    </row>
    <row r="4403" spans="1:11">
      <c r="A4403">
        <v>70005</v>
      </c>
      <c r="B4403" s="46" t="str">
        <f t="shared" si="133"/>
        <v>BP.VG.DIMGSET-10091</v>
      </c>
      <c r="C4403">
        <f t="shared" si="134"/>
        <v>0</v>
      </c>
      <c r="D4403">
        <v>70005</v>
      </c>
      <c r="E4403">
        <f>_xlfn.XLOOKUP(J4403,'sets &amp; selections ( - 10%)'!Z:Z,'sets &amp; selections ( - 10%)'!D:D)</f>
        <v>3248</v>
      </c>
      <c r="G4403">
        <f>_xlfn.XLOOKUP(J4403,'sets &amp; selections ( - 10%)'!Z:Z,'sets &amp; selections ( - 10%)'!N:N)</f>
        <v>0</v>
      </c>
      <c r="J4403" s="636" t="s">
        <v>107</v>
      </c>
      <c r="K4403">
        <v>10091</v>
      </c>
    </row>
    <row r="4404" spans="1:11">
      <c r="A4404">
        <v>70005</v>
      </c>
      <c r="B4404" s="46" t="str">
        <f t="shared" si="133"/>
        <v>BP.VG.DISET-10091</v>
      </c>
      <c r="C4404">
        <f t="shared" si="134"/>
        <v>0</v>
      </c>
      <c r="D4404">
        <v>70005</v>
      </c>
      <c r="E4404">
        <f>_xlfn.XLOOKUP(J4404,'sets &amp; selections ( - 10%)'!Z:Z,'sets &amp; selections ( - 10%)'!D:D)</f>
        <v>4937</v>
      </c>
      <c r="G4404">
        <f>_xlfn.XLOOKUP(J4404,'sets &amp; selections ( - 10%)'!Z:Z,'sets &amp; selections ( - 10%)'!N:N)</f>
        <v>0</v>
      </c>
      <c r="J4404" s="636" t="s">
        <v>109</v>
      </c>
      <c r="K4404">
        <v>10091</v>
      </c>
    </row>
    <row r="4405" spans="1:11">
      <c r="A4405">
        <v>70005</v>
      </c>
      <c r="B4405" s="46" t="str">
        <f t="shared" si="133"/>
        <v>BP.VG.DISPSET1-10091</v>
      </c>
      <c r="C4405">
        <f t="shared" si="134"/>
        <v>0</v>
      </c>
      <c r="D4405">
        <v>70005</v>
      </c>
      <c r="E4405">
        <f>_xlfn.XLOOKUP(J4405,'sets &amp; selections ( - 10%)'!Z:Z,'sets &amp; selections ( - 10%)'!D:D)</f>
        <v>1469</v>
      </c>
      <c r="G4405">
        <f>_xlfn.XLOOKUP(J4405,'sets &amp; selections ( - 10%)'!Z:Z,'sets &amp; selections ( - 10%)'!N:N)</f>
        <v>0</v>
      </c>
      <c r="J4405" s="636" t="s">
        <v>111</v>
      </c>
      <c r="K4405">
        <v>10091</v>
      </c>
    </row>
    <row r="4406" spans="1:11">
      <c r="A4406">
        <v>70005</v>
      </c>
      <c r="B4406" s="46" t="str">
        <f t="shared" si="133"/>
        <v>BP.VG.WGDTSET-10131</v>
      </c>
      <c r="C4406">
        <f t="shared" si="134"/>
        <v>0</v>
      </c>
      <c r="D4406">
        <v>70005</v>
      </c>
      <c r="E4406">
        <f>_xlfn.XLOOKUP(J4406,'sets &amp; selections ( - 10%)'!Z:Z,'sets &amp; selections ( - 10%)'!D:D)</f>
        <v>4068</v>
      </c>
      <c r="G4406">
        <f>_xlfn.XLOOKUP(J4406,'sets &amp; selections ( - 10%)'!Z:Z,'sets &amp; selections ( - 10%)'!N:N)</f>
        <v>0</v>
      </c>
      <c r="J4406" s="636" t="s">
        <v>114</v>
      </c>
      <c r="K4406">
        <v>10131</v>
      </c>
    </row>
    <row r="4407" spans="1:11">
      <c r="A4407">
        <v>70005</v>
      </c>
      <c r="B4407" s="46" t="str">
        <f t="shared" si="133"/>
        <v>BP.VG.DI900DTSET-10131</v>
      </c>
      <c r="C4407">
        <f t="shared" si="134"/>
        <v>0</v>
      </c>
      <c r="D4407">
        <v>70005</v>
      </c>
      <c r="E4407">
        <f>_xlfn.XLOOKUP(J4407,'sets &amp; selections ( - 10%)'!Z:Z,'sets &amp; selections ( - 10%)'!D:D)</f>
        <v>2645</v>
      </c>
      <c r="G4407">
        <f>_xlfn.XLOOKUP(J4407,'sets &amp; selections ( - 10%)'!Z:Z,'sets &amp; selections ( - 10%)'!N:N)</f>
        <v>0</v>
      </c>
      <c r="J4407" s="636" t="s">
        <v>116</v>
      </c>
      <c r="K4407">
        <v>10131</v>
      </c>
    </row>
    <row r="4408" spans="1:11">
      <c r="A4408">
        <v>70005</v>
      </c>
      <c r="B4408" s="46" t="str">
        <f t="shared" si="133"/>
        <v>BP.VG.DIMGDTSET-10131</v>
      </c>
      <c r="C4408">
        <f t="shared" si="134"/>
        <v>0</v>
      </c>
      <c r="D4408">
        <v>70005</v>
      </c>
      <c r="E4408">
        <f>_xlfn.XLOOKUP(J4408,'sets &amp; selections ( - 10%)'!Z:Z,'sets &amp; selections ( - 10%)'!D:D)</f>
        <v>5796</v>
      </c>
      <c r="G4408">
        <f>_xlfn.XLOOKUP(J4408,'sets &amp; selections ( - 10%)'!Z:Z,'sets &amp; selections ( - 10%)'!N:N)</f>
        <v>0</v>
      </c>
      <c r="J4408" s="636" t="s">
        <v>118</v>
      </c>
      <c r="K4408">
        <v>10131</v>
      </c>
    </row>
    <row r="4409" spans="1:11">
      <c r="A4409">
        <v>70005</v>
      </c>
      <c r="B4409" s="46" t="str">
        <f t="shared" ref="B4409:B4472" si="135">J4409&amp;"-"&amp;K4409</f>
        <v>BP.VG.DIDTSET-10131</v>
      </c>
      <c r="C4409">
        <f t="shared" si="134"/>
        <v>0</v>
      </c>
      <c r="D4409">
        <v>70005</v>
      </c>
      <c r="E4409">
        <f>_xlfn.XLOOKUP(J4409,'sets &amp; selections ( - 10%)'!Z:Z,'sets &amp; selections ( - 10%)'!D:D)</f>
        <v>8441</v>
      </c>
      <c r="G4409">
        <f>_xlfn.XLOOKUP(J4409,'sets &amp; selections ( - 10%)'!Z:Z,'sets &amp; selections ( - 10%)'!N:N)</f>
        <v>0</v>
      </c>
      <c r="J4409" s="636" t="s">
        <v>120</v>
      </c>
      <c r="K4409">
        <v>10131</v>
      </c>
    </row>
    <row r="4410" spans="1:11">
      <c r="A4410">
        <v>70005</v>
      </c>
      <c r="B4410" s="46" t="str">
        <f t="shared" si="135"/>
        <v>BP.VG.DISPDTSET1-10131</v>
      </c>
      <c r="C4410">
        <f t="shared" si="134"/>
        <v>0</v>
      </c>
      <c r="D4410">
        <v>70005</v>
      </c>
      <c r="E4410">
        <f>_xlfn.XLOOKUP(J4410,'sets &amp; selections ( - 10%)'!Z:Z,'sets &amp; selections ( - 10%)'!D:D)</f>
        <v>2266</v>
      </c>
      <c r="G4410">
        <f>_xlfn.XLOOKUP(J4410,'sets &amp; selections ( - 10%)'!Z:Z,'sets &amp; selections ( - 10%)'!N:N)</f>
        <v>0</v>
      </c>
      <c r="J4410" s="636" t="s">
        <v>121</v>
      </c>
      <c r="K4410">
        <v>10131</v>
      </c>
    </row>
    <row r="4411" spans="1:11">
      <c r="A4411">
        <v>70005</v>
      </c>
      <c r="B4411" s="46" t="str">
        <f t="shared" si="135"/>
        <v>BP.VM.DOSET-10091</v>
      </c>
      <c r="C4411">
        <f t="shared" si="134"/>
        <v>0</v>
      </c>
      <c r="D4411">
        <v>70005</v>
      </c>
      <c r="E4411">
        <f>_xlfn.XLOOKUP(J4411,'sets &amp; selections ( - 10%)'!Z:Z,'sets &amp; selections ( - 10%)'!D:D)</f>
        <v>4979.7</v>
      </c>
      <c r="G4411">
        <f>_xlfn.XLOOKUP(J4411,'sets &amp; selections ( - 10%)'!Z:Z,'sets &amp; selections ( - 10%)'!N:N)</f>
        <v>0</v>
      </c>
      <c r="J4411" s="636" t="s">
        <v>125</v>
      </c>
      <c r="K4411">
        <v>10091</v>
      </c>
    </row>
    <row r="4412" spans="1:11">
      <c r="A4412">
        <v>70005</v>
      </c>
      <c r="B4412" s="46" t="str">
        <f t="shared" si="135"/>
        <v>BP.VM.DORSET-10091</v>
      </c>
      <c r="C4412">
        <f t="shared" si="134"/>
        <v>0</v>
      </c>
      <c r="D4412">
        <v>70005</v>
      </c>
      <c r="E4412">
        <f>_xlfn.XLOOKUP(J4412,'sets &amp; selections ( - 10%)'!Z:Z,'sets &amp; selections ( - 10%)'!D:D)</f>
        <v>1261.8</v>
      </c>
      <c r="G4412">
        <f>_xlfn.XLOOKUP(J4412,'sets &amp; selections ( - 10%)'!Z:Z,'sets &amp; selections ( - 10%)'!N:N)</f>
        <v>0</v>
      </c>
      <c r="J4412" s="636" t="s">
        <v>127</v>
      </c>
      <c r="K4412">
        <v>10091</v>
      </c>
    </row>
    <row r="4413" spans="1:11">
      <c r="A4413">
        <v>70005</v>
      </c>
      <c r="B4413" s="46" t="str">
        <f t="shared" si="135"/>
        <v>BP.VM.DOJSET-10091</v>
      </c>
      <c r="C4413">
        <f t="shared" si="134"/>
        <v>0</v>
      </c>
      <c r="D4413">
        <v>70005</v>
      </c>
      <c r="E4413">
        <f>_xlfn.XLOOKUP(J4413,'sets &amp; selections ( - 10%)'!Z:Z,'sets &amp; selections ( - 10%)'!D:D)</f>
        <v>1273.5</v>
      </c>
      <c r="G4413">
        <f>_xlfn.XLOOKUP(J4413,'sets &amp; selections ( - 10%)'!Z:Z,'sets &amp; selections ( - 10%)'!N:N)</f>
        <v>0</v>
      </c>
      <c r="J4413" s="636" t="s">
        <v>129</v>
      </c>
      <c r="K4413">
        <v>10091</v>
      </c>
    </row>
    <row r="4414" spans="1:11">
      <c r="A4414">
        <v>70005</v>
      </c>
      <c r="B4414" s="46" t="str">
        <f t="shared" si="135"/>
        <v>BP.VM.DOSSET-10091</v>
      </c>
      <c r="C4414">
        <f t="shared" si="134"/>
        <v>0</v>
      </c>
      <c r="D4414">
        <v>70005</v>
      </c>
      <c r="E4414">
        <f>_xlfn.XLOOKUP(J4414,'sets &amp; selections ( - 10%)'!Z:Z,'sets &amp; selections ( - 10%)'!D:D)</f>
        <v>862.2</v>
      </c>
      <c r="G4414">
        <f>_xlfn.XLOOKUP(J4414,'sets &amp; selections ( - 10%)'!Z:Z,'sets &amp; selections ( - 10%)'!N:N)</f>
        <v>0</v>
      </c>
      <c r="J4414" s="636" t="s">
        <v>131</v>
      </c>
      <c r="K4414">
        <v>10091</v>
      </c>
    </row>
    <row r="4415" spans="1:11">
      <c r="A4415">
        <v>70005</v>
      </c>
      <c r="B4415" s="46" t="str">
        <f t="shared" si="135"/>
        <v>BP.VM.DOESET-10091</v>
      </c>
      <c r="C4415">
        <f t="shared" si="134"/>
        <v>0</v>
      </c>
      <c r="D4415">
        <v>70005</v>
      </c>
      <c r="E4415">
        <f>_xlfn.XLOOKUP(J4415,'sets &amp; selections ( - 10%)'!Z:Z,'sets &amp; selections ( - 10%)'!D:D)</f>
        <v>1582.2</v>
      </c>
      <c r="G4415">
        <f>_xlfn.XLOOKUP(J4415,'sets &amp; selections ( - 10%)'!Z:Z,'sets &amp; selections ( - 10%)'!N:N)</f>
        <v>0</v>
      </c>
      <c r="J4415" s="636" t="s">
        <v>133</v>
      </c>
      <c r="K4415">
        <v>10091</v>
      </c>
    </row>
    <row r="4416" spans="1:11">
      <c r="A4416">
        <v>70005</v>
      </c>
      <c r="B4416" s="46" t="str">
        <f t="shared" si="135"/>
        <v>BP.VM.DODTSET-10131</v>
      </c>
      <c r="C4416">
        <f t="shared" si="134"/>
        <v>0</v>
      </c>
      <c r="D4416">
        <v>70005</v>
      </c>
      <c r="E4416">
        <f>_xlfn.XLOOKUP(J4416,'sets &amp; selections ( - 10%)'!Z:Z,'sets &amp; selections ( - 10%)'!D:D)</f>
        <v>6477.3</v>
      </c>
      <c r="G4416">
        <f>_xlfn.XLOOKUP(J4416,'sets &amp; selections ( - 10%)'!Z:Z,'sets &amp; selections ( - 10%)'!N:N)</f>
        <v>0</v>
      </c>
      <c r="J4416" s="636" t="s">
        <v>136</v>
      </c>
      <c r="K4416">
        <v>10131</v>
      </c>
    </row>
    <row r="4417" spans="1:11">
      <c r="A4417">
        <v>70005</v>
      </c>
      <c r="B4417" s="46" t="str">
        <f t="shared" si="135"/>
        <v>BP.VM.DORDTSET-10131</v>
      </c>
      <c r="C4417">
        <f t="shared" si="134"/>
        <v>0</v>
      </c>
      <c r="D4417">
        <v>70005</v>
      </c>
      <c r="E4417">
        <f>_xlfn.XLOOKUP(J4417,'sets &amp; selections ( - 10%)'!Z:Z,'sets &amp; selections ( - 10%)'!D:D)</f>
        <v>1690.2</v>
      </c>
      <c r="G4417">
        <f>_xlfn.XLOOKUP(J4417,'sets &amp; selections ( - 10%)'!Z:Z,'sets &amp; selections ( - 10%)'!N:N)</f>
        <v>0</v>
      </c>
      <c r="J4417" s="636" t="s">
        <v>138</v>
      </c>
      <c r="K4417">
        <v>10131</v>
      </c>
    </row>
    <row r="4418" spans="1:11">
      <c r="A4418">
        <v>70005</v>
      </c>
      <c r="B4418" s="46" t="str">
        <f t="shared" si="135"/>
        <v>BP.VM.DOJDTSET-10131</v>
      </c>
      <c r="C4418">
        <f t="shared" ref="C4418:C4481" si="136">SUM(G4418:H4418)</f>
        <v>0</v>
      </c>
      <c r="D4418">
        <v>70005</v>
      </c>
      <c r="E4418">
        <f>_xlfn.XLOOKUP(J4418,'sets &amp; selections ( - 10%)'!Z:Z,'sets &amp; selections ( - 10%)'!D:D)</f>
        <v>1655.1000000000001</v>
      </c>
      <c r="G4418">
        <f>_xlfn.XLOOKUP(J4418,'sets &amp; selections ( - 10%)'!Z:Z,'sets &amp; selections ( - 10%)'!N:N)</f>
        <v>0</v>
      </c>
      <c r="J4418" s="636" t="s">
        <v>140</v>
      </c>
      <c r="K4418">
        <v>10131</v>
      </c>
    </row>
    <row r="4419" spans="1:11">
      <c r="A4419">
        <v>70005</v>
      </c>
      <c r="B4419" s="46" t="str">
        <f t="shared" si="135"/>
        <v>BP.VM.DOSDTSET-10131</v>
      </c>
      <c r="C4419">
        <f t="shared" si="136"/>
        <v>0</v>
      </c>
      <c r="D4419">
        <v>70005</v>
      </c>
      <c r="E4419">
        <f>_xlfn.XLOOKUP(J4419,'sets &amp; selections ( - 10%)'!Z:Z,'sets &amp; selections ( - 10%)'!D:D)</f>
        <v>1146.6000000000001</v>
      </c>
      <c r="G4419">
        <f>_xlfn.XLOOKUP(J4419,'sets &amp; selections ( - 10%)'!Z:Z,'sets &amp; selections ( - 10%)'!N:N)</f>
        <v>0</v>
      </c>
      <c r="J4419" s="636" t="s">
        <v>142</v>
      </c>
      <c r="K4419">
        <v>10131</v>
      </c>
    </row>
    <row r="4420" spans="1:11">
      <c r="A4420">
        <v>70005</v>
      </c>
      <c r="B4420" s="46" t="str">
        <f t="shared" si="135"/>
        <v>BP.VM.DOEDTSET-10131</v>
      </c>
      <c r="C4420">
        <f t="shared" si="136"/>
        <v>0</v>
      </c>
      <c r="D4420">
        <v>70005</v>
      </c>
      <c r="E4420">
        <f>_xlfn.XLOOKUP(J4420,'sets &amp; selections ( - 10%)'!Z:Z,'sets &amp; selections ( - 10%)'!D:D)</f>
        <v>1985.4</v>
      </c>
      <c r="G4420">
        <f>_xlfn.XLOOKUP(J4420,'sets &amp; selections ( - 10%)'!Z:Z,'sets &amp; selections ( - 10%)'!N:N)</f>
        <v>0</v>
      </c>
      <c r="J4420" s="636" t="s">
        <v>144</v>
      </c>
      <c r="K4420">
        <v>10131</v>
      </c>
    </row>
    <row r="4421" spans="1:11">
      <c r="A4421">
        <v>70005</v>
      </c>
      <c r="B4421" s="46" t="str">
        <f t="shared" si="135"/>
        <v>BP.VM.PISET-10091</v>
      </c>
      <c r="C4421">
        <f t="shared" si="136"/>
        <v>0</v>
      </c>
      <c r="D4421">
        <v>70005</v>
      </c>
      <c r="E4421">
        <f>_xlfn.XLOOKUP(J4421,'sets &amp; selections ( - 10%)'!Z:Z,'sets &amp; selections ( - 10%)'!D:D)</f>
        <v>455.40000000000003</v>
      </c>
      <c r="G4421">
        <f>_xlfn.XLOOKUP(J4421,'sets &amp; selections ( - 10%)'!Z:Z,'sets &amp; selections ( - 10%)'!N:N)</f>
        <v>0</v>
      </c>
      <c r="J4421" s="636" t="s">
        <v>147</v>
      </c>
      <c r="K4421">
        <v>10091</v>
      </c>
    </row>
    <row r="4422" spans="1:11">
      <c r="A4422">
        <v>70005</v>
      </c>
      <c r="B4422" s="46" t="str">
        <f t="shared" si="135"/>
        <v>BP.VM.IMSET-10091</v>
      </c>
      <c r="C4422">
        <f t="shared" si="136"/>
        <v>0</v>
      </c>
      <c r="D4422">
        <v>70005</v>
      </c>
      <c r="E4422">
        <f>_xlfn.XLOOKUP(J4422,'sets &amp; selections ( - 10%)'!Z:Z,'sets &amp; selections ( - 10%)'!D:D)</f>
        <v>996.30000000000007</v>
      </c>
      <c r="G4422">
        <f>_xlfn.XLOOKUP(J4422,'sets &amp; selections ( - 10%)'!Z:Z,'sets &amp; selections ( - 10%)'!N:N)</f>
        <v>0</v>
      </c>
      <c r="J4422" s="636" t="s">
        <v>150</v>
      </c>
      <c r="K4422">
        <v>10091</v>
      </c>
    </row>
    <row r="4423" spans="1:11">
      <c r="A4423">
        <v>70005</v>
      </c>
      <c r="B4423" s="46" t="str">
        <f t="shared" si="135"/>
        <v>BP.VM.IMDTSET-10131</v>
      </c>
      <c r="C4423">
        <f t="shared" si="136"/>
        <v>0</v>
      </c>
      <c r="D4423">
        <v>70005</v>
      </c>
      <c r="E4423">
        <f>_xlfn.XLOOKUP(J4423,'sets &amp; selections ( - 10%)'!Z:Z,'sets &amp; selections ( - 10%)'!D:D)</f>
        <v>1278</v>
      </c>
      <c r="G4423">
        <f>_xlfn.XLOOKUP(J4423,'sets &amp; selections ( - 10%)'!Z:Z,'sets &amp; selections ( - 10%)'!N:N)</f>
        <v>0</v>
      </c>
      <c r="J4423" s="636" t="s">
        <v>152</v>
      </c>
      <c r="K4423">
        <v>10131</v>
      </c>
    </row>
    <row r="4424" spans="1:11">
      <c r="A4424">
        <v>70005</v>
      </c>
      <c r="B4424" s="46" t="str">
        <f t="shared" si="135"/>
        <v>BP.VM.FISET-10091</v>
      </c>
      <c r="C4424">
        <f t="shared" si="136"/>
        <v>0</v>
      </c>
      <c r="D4424">
        <v>70005</v>
      </c>
      <c r="E4424">
        <f>_xlfn.XLOOKUP(J4424,'sets &amp; selections ( - 10%)'!Z:Z,'sets &amp; selections ( - 10%)'!D:D)</f>
        <v>3513.6</v>
      </c>
      <c r="G4424">
        <f>_xlfn.XLOOKUP(J4424,'sets &amp; selections ( - 10%)'!Z:Z,'sets &amp; selections ( - 10%)'!N:N)</f>
        <v>0</v>
      </c>
      <c r="J4424" s="636" t="s">
        <v>154</v>
      </c>
      <c r="K4424">
        <v>10091</v>
      </c>
    </row>
    <row r="4425" spans="1:11">
      <c r="A4425">
        <v>70005</v>
      </c>
      <c r="B4425" s="46" t="str">
        <f t="shared" si="135"/>
        <v>BP.VM.FIDTSET-10131</v>
      </c>
      <c r="C4425">
        <f t="shared" si="136"/>
        <v>0</v>
      </c>
      <c r="D4425">
        <v>70005</v>
      </c>
      <c r="E4425">
        <f>_xlfn.XLOOKUP(J4425,'sets &amp; selections ( - 10%)'!Z:Z,'sets &amp; selections ( - 10%)'!D:D)</f>
        <v>4398.3</v>
      </c>
      <c r="G4425">
        <f>_xlfn.XLOOKUP(J4425,'sets &amp; selections ( - 10%)'!Z:Z,'sets &amp; selections ( - 10%)'!N:N)</f>
        <v>0</v>
      </c>
      <c r="J4425" s="636" t="s">
        <v>156</v>
      </c>
      <c r="K4425">
        <v>10131</v>
      </c>
    </row>
    <row r="4426" spans="1:11">
      <c r="A4426">
        <v>70002</v>
      </c>
      <c r="B4426" s="46" t="str">
        <f t="shared" si="135"/>
        <v>BP.VMOR000-green</v>
      </c>
      <c r="C4426">
        <f t="shared" si="136"/>
        <v>0</v>
      </c>
      <c r="D4426">
        <v>70002</v>
      </c>
      <c r="E4426">
        <f>_xlfn.XLOOKUP(J4426,'sets &amp; selections ( - 10%)'!Z:Z,'sets &amp; selections ( - 10%)'!D:D)</f>
        <v>2425</v>
      </c>
      <c r="G4426">
        <f>_xlfn.XLOOKUP(J4426,'sets &amp; selections ( - 10%)'!Z:Z,'sets &amp; selections ( - 10%)'!N:N)</f>
        <v>0</v>
      </c>
      <c r="J4426" s="636" t="s">
        <v>159</v>
      </c>
      <c r="K4426" t="s">
        <v>915</v>
      </c>
    </row>
    <row r="4427" spans="1:11">
      <c r="A4427">
        <v>70005</v>
      </c>
      <c r="B4427" s="46" t="str">
        <f t="shared" si="135"/>
        <v>BP.GR.IMSET-10091</v>
      </c>
      <c r="C4427">
        <f t="shared" si="136"/>
        <v>0</v>
      </c>
      <c r="D4427">
        <v>70005</v>
      </c>
      <c r="E4427">
        <f>_xlfn.XLOOKUP(J4427,'sets &amp; selections ( - 10%)'!Z:Z,'sets &amp; selections ( - 10%)'!D:D)</f>
        <v>5339.7</v>
      </c>
      <c r="G4427">
        <f>_xlfn.XLOOKUP(J4427,'sets &amp; selections ( - 10%)'!Z:Z,'sets &amp; selections ( - 10%)'!N:N)</f>
        <v>0</v>
      </c>
      <c r="J4427" s="636" t="s">
        <v>161</v>
      </c>
      <c r="K4427">
        <v>10091</v>
      </c>
    </row>
    <row r="4428" spans="1:11">
      <c r="A4428">
        <v>70005</v>
      </c>
      <c r="B4428" s="46" t="str">
        <f t="shared" si="135"/>
        <v>BP.GR.CLSET-10091</v>
      </c>
      <c r="C4428">
        <f t="shared" si="136"/>
        <v>0</v>
      </c>
      <c r="D4428">
        <v>70005</v>
      </c>
      <c r="E4428">
        <f>_xlfn.XLOOKUP(J4428,'sets &amp; selections ( - 10%)'!Z:Z,'sets &amp; selections ( - 10%)'!D:D)</f>
        <v>4838.4000000000005</v>
      </c>
      <c r="G4428">
        <f>_xlfn.XLOOKUP(J4428,'sets &amp; selections ( - 10%)'!Z:Z,'sets &amp; selections ( - 10%)'!N:N)</f>
        <v>0</v>
      </c>
      <c r="J4428" s="636" t="s">
        <v>166</v>
      </c>
      <c r="K4428">
        <v>10091</v>
      </c>
    </row>
    <row r="4429" spans="1:11">
      <c r="A4429">
        <v>70005</v>
      </c>
      <c r="B4429" s="46" t="str">
        <f t="shared" si="135"/>
        <v>BP.GR.ORSET-10091</v>
      </c>
      <c r="C4429">
        <f t="shared" si="136"/>
        <v>0</v>
      </c>
      <c r="D4429">
        <v>70005</v>
      </c>
      <c r="E4429">
        <f>_xlfn.XLOOKUP(J4429,'sets &amp; selections ( - 10%)'!Z:Z,'sets &amp; selections ( - 10%)'!D:D)</f>
        <v>2720.7000000000003</v>
      </c>
      <c r="G4429">
        <f>_xlfn.XLOOKUP(J4429,'sets &amp; selections ( - 10%)'!Z:Z,'sets &amp; selections ( - 10%)'!N:N)</f>
        <v>0</v>
      </c>
      <c r="J4429" s="636" t="s">
        <v>167</v>
      </c>
      <c r="K4429">
        <v>10091</v>
      </c>
    </row>
    <row r="4430" spans="1:11">
      <c r="A4430">
        <v>70001</v>
      </c>
      <c r="B4430" s="46" t="str">
        <f t="shared" si="135"/>
        <v>BP.GRSG000-green</v>
      </c>
      <c r="C4430">
        <f t="shared" si="136"/>
        <v>0</v>
      </c>
      <c r="D4430">
        <v>70001</v>
      </c>
      <c r="E4430">
        <f>_xlfn.XLOOKUP(J4430,'sets &amp; selections ( - 10%)'!Z:Z,'sets &amp; selections ( - 10%)'!D:D)</f>
        <v>2114</v>
      </c>
      <c r="G4430">
        <f>_xlfn.XLOOKUP(J4430,'sets &amp; selections ( - 10%)'!Z:Z,'sets &amp; selections ( - 10%)'!N:N)</f>
        <v>0</v>
      </c>
      <c r="J4430" s="636" t="s">
        <v>169</v>
      </c>
      <c r="K4430" t="s">
        <v>915</v>
      </c>
    </row>
    <row r="4431" spans="1:11">
      <c r="A4431">
        <v>70001</v>
      </c>
      <c r="B4431" s="46" t="str">
        <f t="shared" si="135"/>
        <v>BP.GRSB000-green</v>
      </c>
      <c r="C4431">
        <f t="shared" si="136"/>
        <v>0</v>
      </c>
      <c r="D4431">
        <v>70001</v>
      </c>
      <c r="E4431">
        <f>_xlfn.XLOOKUP(J4431,'sets &amp; selections ( - 10%)'!Z:Z,'sets &amp; selections ( - 10%)'!D:D)</f>
        <v>2863</v>
      </c>
      <c r="G4431">
        <f>_xlfn.XLOOKUP(J4431,'sets &amp; selections ( - 10%)'!Z:Z,'sets &amp; selections ( - 10%)'!N:N)</f>
        <v>0</v>
      </c>
      <c r="J4431" s="636" t="s">
        <v>171</v>
      </c>
      <c r="K4431" t="s">
        <v>915</v>
      </c>
    </row>
    <row r="4432" spans="1:11">
      <c r="A4432">
        <v>70005</v>
      </c>
      <c r="B4432" s="46" t="str">
        <f t="shared" si="135"/>
        <v>BP.VG.WGSET-10092</v>
      </c>
      <c r="C4432">
        <f t="shared" si="136"/>
        <v>0</v>
      </c>
      <c r="D4432">
        <v>70005</v>
      </c>
      <c r="E4432">
        <f>_xlfn.XLOOKUP(J4432,'sets &amp; selections ( - 10%)'!Z:Z,'sets &amp; selections ( - 10%)'!D:D)</f>
        <v>2654</v>
      </c>
      <c r="G4432">
        <f>_xlfn.XLOOKUP(J4432,'sets &amp; selections ( - 10%)'!Z:Z,'sets &amp; selections ( - 10%)'!P:P)</f>
        <v>0</v>
      </c>
      <c r="J4432" s="636" t="s">
        <v>103</v>
      </c>
      <c r="K4432">
        <v>10092</v>
      </c>
    </row>
    <row r="4433" spans="1:11">
      <c r="A4433">
        <v>70005</v>
      </c>
      <c r="B4433" s="46" t="str">
        <f t="shared" si="135"/>
        <v>BP.VG.DI900SET-10092</v>
      </c>
      <c r="C4433">
        <f t="shared" si="136"/>
        <v>0</v>
      </c>
      <c r="D4433">
        <v>70005</v>
      </c>
      <c r="E4433">
        <f>_xlfn.XLOOKUP(J4433,'sets &amp; selections ( - 10%)'!Z:Z,'sets &amp; selections ( - 10%)'!D:D)</f>
        <v>1689</v>
      </c>
      <c r="G4433">
        <f>_xlfn.XLOOKUP(J4433,'sets &amp; selections ( - 10%)'!Z:Z,'sets &amp; selections ( - 10%)'!P:P)</f>
        <v>0</v>
      </c>
      <c r="J4433" s="636" t="s">
        <v>105</v>
      </c>
      <c r="K4433">
        <v>10092</v>
      </c>
    </row>
    <row r="4434" spans="1:11">
      <c r="A4434">
        <v>70005</v>
      </c>
      <c r="B4434" s="46" t="str">
        <f t="shared" si="135"/>
        <v>BP.VG.DIMGSET-10092</v>
      </c>
      <c r="C4434">
        <f t="shared" si="136"/>
        <v>0</v>
      </c>
      <c r="D4434">
        <v>70005</v>
      </c>
      <c r="E4434">
        <f>_xlfn.XLOOKUP(J4434,'sets &amp; selections ( - 10%)'!Z:Z,'sets &amp; selections ( - 10%)'!D:D)</f>
        <v>3248</v>
      </c>
      <c r="G4434">
        <f>_xlfn.XLOOKUP(J4434,'sets &amp; selections ( - 10%)'!Z:Z,'sets &amp; selections ( - 10%)'!P:P)</f>
        <v>0</v>
      </c>
      <c r="J4434" s="636" t="s">
        <v>107</v>
      </c>
      <c r="K4434">
        <v>10092</v>
      </c>
    </row>
    <row r="4435" spans="1:11">
      <c r="A4435">
        <v>70005</v>
      </c>
      <c r="B4435" s="46" t="str">
        <f t="shared" si="135"/>
        <v>BP.VG.DISET-10092</v>
      </c>
      <c r="C4435">
        <f t="shared" si="136"/>
        <v>0</v>
      </c>
      <c r="D4435">
        <v>70005</v>
      </c>
      <c r="E4435">
        <f>_xlfn.XLOOKUP(J4435,'sets &amp; selections ( - 10%)'!Z:Z,'sets &amp; selections ( - 10%)'!D:D)</f>
        <v>4937</v>
      </c>
      <c r="G4435">
        <f>_xlfn.XLOOKUP(J4435,'sets &amp; selections ( - 10%)'!Z:Z,'sets &amp; selections ( - 10%)'!P:P)</f>
        <v>0</v>
      </c>
      <c r="J4435" s="636" t="s">
        <v>109</v>
      </c>
      <c r="K4435">
        <v>10092</v>
      </c>
    </row>
    <row r="4436" spans="1:11">
      <c r="A4436">
        <v>70005</v>
      </c>
      <c r="B4436" s="46" t="str">
        <f t="shared" si="135"/>
        <v>BP.VG.DISPSET1-10092</v>
      </c>
      <c r="C4436">
        <f t="shared" si="136"/>
        <v>0</v>
      </c>
      <c r="D4436">
        <v>70005</v>
      </c>
      <c r="E4436">
        <f>_xlfn.XLOOKUP(J4436,'sets &amp; selections ( - 10%)'!Z:Z,'sets &amp; selections ( - 10%)'!D:D)</f>
        <v>1469</v>
      </c>
      <c r="G4436">
        <f>_xlfn.XLOOKUP(J4436,'sets &amp; selections ( - 10%)'!Z:Z,'sets &amp; selections ( - 10%)'!P:P)</f>
        <v>0</v>
      </c>
      <c r="J4436" s="636" t="s">
        <v>111</v>
      </c>
      <c r="K4436">
        <v>10092</v>
      </c>
    </row>
    <row r="4437" spans="1:11">
      <c r="A4437">
        <v>70005</v>
      </c>
      <c r="B4437" s="46" t="str">
        <f t="shared" si="135"/>
        <v>BP.VG.WGDTSET-10132</v>
      </c>
      <c r="C4437">
        <f t="shared" si="136"/>
        <v>0</v>
      </c>
      <c r="D4437">
        <v>70005</v>
      </c>
      <c r="E4437">
        <f>_xlfn.XLOOKUP(J4437,'sets &amp; selections ( - 10%)'!Z:Z,'sets &amp; selections ( - 10%)'!D:D)</f>
        <v>4068</v>
      </c>
      <c r="G4437">
        <f>_xlfn.XLOOKUP(J4437,'sets &amp; selections ( - 10%)'!Z:Z,'sets &amp; selections ( - 10%)'!P:P)</f>
        <v>0</v>
      </c>
      <c r="J4437" s="636" t="s">
        <v>114</v>
      </c>
      <c r="K4437">
        <v>10132</v>
      </c>
    </row>
    <row r="4438" spans="1:11">
      <c r="A4438">
        <v>70005</v>
      </c>
      <c r="B4438" s="46" t="str">
        <f t="shared" si="135"/>
        <v>BP.VG.DI900DTSET-10132</v>
      </c>
      <c r="C4438">
        <f t="shared" si="136"/>
        <v>0</v>
      </c>
      <c r="D4438">
        <v>70005</v>
      </c>
      <c r="E4438">
        <f>_xlfn.XLOOKUP(J4438,'sets &amp; selections ( - 10%)'!Z:Z,'sets &amp; selections ( - 10%)'!D:D)</f>
        <v>2645</v>
      </c>
      <c r="G4438">
        <f>_xlfn.XLOOKUP(J4438,'sets &amp; selections ( - 10%)'!Z:Z,'sets &amp; selections ( - 10%)'!P:P)</f>
        <v>0</v>
      </c>
      <c r="J4438" s="636" t="s">
        <v>116</v>
      </c>
      <c r="K4438">
        <v>10132</v>
      </c>
    </row>
    <row r="4439" spans="1:11">
      <c r="A4439">
        <v>70005</v>
      </c>
      <c r="B4439" s="46" t="str">
        <f t="shared" si="135"/>
        <v>BP.VG.DIMGDTSET-10132</v>
      </c>
      <c r="C4439">
        <f t="shared" si="136"/>
        <v>0</v>
      </c>
      <c r="D4439">
        <v>70005</v>
      </c>
      <c r="E4439">
        <f>_xlfn.XLOOKUP(J4439,'sets &amp; selections ( - 10%)'!Z:Z,'sets &amp; selections ( - 10%)'!D:D)</f>
        <v>5796</v>
      </c>
      <c r="G4439">
        <f>_xlfn.XLOOKUP(J4439,'sets &amp; selections ( - 10%)'!Z:Z,'sets &amp; selections ( - 10%)'!P:P)</f>
        <v>0</v>
      </c>
      <c r="J4439" s="636" t="s">
        <v>118</v>
      </c>
      <c r="K4439">
        <v>10132</v>
      </c>
    </row>
    <row r="4440" spans="1:11">
      <c r="A4440">
        <v>70005</v>
      </c>
      <c r="B4440" s="46" t="str">
        <f t="shared" si="135"/>
        <v>BP.VG.DIDTSET-10132</v>
      </c>
      <c r="C4440">
        <f t="shared" si="136"/>
        <v>0</v>
      </c>
      <c r="D4440">
        <v>70005</v>
      </c>
      <c r="E4440">
        <f>_xlfn.XLOOKUP(J4440,'sets &amp; selections ( - 10%)'!Z:Z,'sets &amp; selections ( - 10%)'!D:D)</f>
        <v>8441</v>
      </c>
      <c r="G4440">
        <f>_xlfn.XLOOKUP(J4440,'sets &amp; selections ( - 10%)'!Z:Z,'sets &amp; selections ( - 10%)'!P:P)</f>
        <v>0</v>
      </c>
      <c r="J4440" s="636" t="s">
        <v>120</v>
      </c>
      <c r="K4440">
        <v>10132</v>
      </c>
    </row>
    <row r="4441" spans="1:11">
      <c r="A4441">
        <v>70005</v>
      </c>
      <c r="B4441" s="46" t="str">
        <f t="shared" si="135"/>
        <v>BP.VG.DISPDTSET1-10132</v>
      </c>
      <c r="C4441">
        <f t="shared" si="136"/>
        <v>0</v>
      </c>
      <c r="D4441">
        <v>70005</v>
      </c>
      <c r="E4441">
        <f>_xlfn.XLOOKUP(J4441,'sets &amp; selections ( - 10%)'!Z:Z,'sets &amp; selections ( - 10%)'!D:D)</f>
        <v>2266</v>
      </c>
      <c r="G4441">
        <f>_xlfn.XLOOKUP(J4441,'sets &amp; selections ( - 10%)'!Z:Z,'sets &amp; selections ( - 10%)'!P:P)</f>
        <v>0</v>
      </c>
      <c r="J4441" s="636" t="s">
        <v>121</v>
      </c>
      <c r="K4441">
        <v>10132</v>
      </c>
    </row>
    <row r="4442" spans="1:11">
      <c r="A4442">
        <v>70005</v>
      </c>
      <c r="B4442" s="46" t="str">
        <f t="shared" si="135"/>
        <v>BP.VM.DOSET-10092</v>
      </c>
      <c r="C4442">
        <f t="shared" si="136"/>
        <v>0</v>
      </c>
      <c r="D4442">
        <v>70005</v>
      </c>
      <c r="E4442">
        <f>_xlfn.XLOOKUP(J4442,'sets &amp; selections ( - 10%)'!Z:Z,'sets &amp; selections ( - 10%)'!D:D)</f>
        <v>4979.7</v>
      </c>
      <c r="G4442">
        <f>_xlfn.XLOOKUP(J4442,'sets &amp; selections ( - 10%)'!Z:Z,'sets &amp; selections ( - 10%)'!P:P)</f>
        <v>0</v>
      </c>
      <c r="J4442" s="636" t="s">
        <v>125</v>
      </c>
      <c r="K4442">
        <v>10092</v>
      </c>
    </row>
    <row r="4443" spans="1:11">
      <c r="A4443">
        <v>70005</v>
      </c>
      <c r="B4443" s="46" t="str">
        <f t="shared" si="135"/>
        <v>BP.VM.DORSET-10092</v>
      </c>
      <c r="C4443">
        <f t="shared" si="136"/>
        <v>0</v>
      </c>
      <c r="D4443">
        <v>70005</v>
      </c>
      <c r="E4443">
        <f>_xlfn.XLOOKUP(J4443,'sets &amp; selections ( - 10%)'!Z:Z,'sets &amp; selections ( - 10%)'!D:D)</f>
        <v>1261.8</v>
      </c>
      <c r="G4443">
        <f>_xlfn.XLOOKUP(J4443,'sets &amp; selections ( - 10%)'!Z:Z,'sets &amp; selections ( - 10%)'!P:P)</f>
        <v>0</v>
      </c>
      <c r="J4443" s="636" t="s">
        <v>127</v>
      </c>
      <c r="K4443">
        <v>10092</v>
      </c>
    </row>
    <row r="4444" spans="1:11">
      <c r="A4444">
        <v>70005</v>
      </c>
      <c r="B4444" s="46" t="str">
        <f t="shared" si="135"/>
        <v>BP.VM.DOJSET-10092</v>
      </c>
      <c r="C4444">
        <f t="shared" si="136"/>
        <v>0</v>
      </c>
      <c r="D4444">
        <v>70005</v>
      </c>
      <c r="E4444">
        <f>_xlfn.XLOOKUP(J4444,'sets &amp; selections ( - 10%)'!Z:Z,'sets &amp; selections ( - 10%)'!D:D)</f>
        <v>1273.5</v>
      </c>
      <c r="G4444">
        <f>_xlfn.XLOOKUP(J4444,'sets &amp; selections ( - 10%)'!Z:Z,'sets &amp; selections ( - 10%)'!P:P)</f>
        <v>0</v>
      </c>
      <c r="J4444" s="636" t="s">
        <v>129</v>
      </c>
      <c r="K4444">
        <v>10092</v>
      </c>
    </row>
    <row r="4445" spans="1:11">
      <c r="A4445">
        <v>70005</v>
      </c>
      <c r="B4445" s="46" t="str">
        <f t="shared" si="135"/>
        <v>BP.VM.DOSSET-10092</v>
      </c>
      <c r="C4445">
        <f t="shared" si="136"/>
        <v>0</v>
      </c>
      <c r="D4445">
        <v>70005</v>
      </c>
      <c r="E4445">
        <f>_xlfn.XLOOKUP(J4445,'sets &amp; selections ( - 10%)'!Z:Z,'sets &amp; selections ( - 10%)'!D:D)</f>
        <v>862.2</v>
      </c>
      <c r="G4445">
        <f>_xlfn.XLOOKUP(J4445,'sets &amp; selections ( - 10%)'!Z:Z,'sets &amp; selections ( - 10%)'!P:P)</f>
        <v>0</v>
      </c>
      <c r="J4445" s="636" t="s">
        <v>131</v>
      </c>
      <c r="K4445">
        <v>10092</v>
      </c>
    </row>
    <row r="4446" spans="1:11">
      <c r="A4446">
        <v>70005</v>
      </c>
      <c r="B4446" s="46" t="str">
        <f t="shared" si="135"/>
        <v>BP.VM.DOESET-10092</v>
      </c>
      <c r="C4446">
        <f t="shared" si="136"/>
        <v>0</v>
      </c>
      <c r="D4446">
        <v>70005</v>
      </c>
      <c r="E4446">
        <f>_xlfn.XLOOKUP(J4446,'sets &amp; selections ( - 10%)'!Z:Z,'sets &amp; selections ( - 10%)'!D:D)</f>
        <v>1582.2</v>
      </c>
      <c r="G4446">
        <f>_xlfn.XLOOKUP(J4446,'sets &amp; selections ( - 10%)'!Z:Z,'sets &amp; selections ( - 10%)'!P:P)</f>
        <v>0</v>
      </c>
      <c r="J4446" s="636" t="s">
        <v>133</v>
      </c>
      <c r="K4446">
        <v>10092</v>
      </c>
    </row>
    <row r="4447" spans="1:11">
      <c r="A4447">
        <v>70005</v>
      </c>
      <c r="B4447" s="46" t="str">
        <f t="shared" si="135"/>
        <v>BP.VM.DODTSET-10132</v>
      </c>
      <c r="C4447">
        <f t="shared" si="136"/>
        <v>0</v>
      </c>
      <c r="D4447">
        <v>70005</v>
      </c>
      <c r="E4447">
        <f>_xlfn.XLOOKUP(J4447,'sets &amp; selections ( - 10%)'!Z:Z,'sets &amp; selections ( - 10%)'!D:D)</f>
        <v>6477.3</v>
      </c>
      <c r="G4447">
        <f>_xlfn.XLOOKUP(J4447,'sets &amp; selections ( - 10%)'!Z:Z,'sets &amp; selections ( - 10%)'!P:P)</f>
        <v>0</v>
      </c>
      <c r="J4447" s="636" t="s">
        <v>136</v>
      </c>
      <c r="K4447">
        <v>10132</v>
      </c>
    </row>
    <row r="4448" spans="1:11">
      <c r="A4448">
        <v>70005</v>
      </c>
      <c r="B4448" s="46" t="str">
        <f t="shared" si="135"/>
        <v>BP.VM.DORDTSET-10132</v>
      </c>
      <c r="C4448">
        <f t="shared" si="136"/>
        <v>0</v>
      </c>
      <c r="D4448">
        <v>70005</v>
      </c>
      <c r="E4448">
        <f>_xlfn.XLOOKUP(J4448,'sets &amp; selections ( - 10%)'!Z:Z,'sets &amp; selections ( - 10%)'!D:D)</f>
        <v>1690.2</v>
      </c>
      <c r="G4448">
        <f>_xlfn.XLOOKUP(J4448,'sets &amp; selections ( - 10%)'!Z:Z,'sets &amp; selections ( - 10%)'!P:P)</f>
        <v>0</v>
      </c>
      <c r="J4448" s="636" t="s">
        <v>138</v>
      </c>
      <c r="K4448">
        <v>10132</v>
      </c>
    </row>
    <row r="4449" spans="1:11">
      <c r="A4449">
        <v>70005</v>
      </c>
      <c r="B4449" s="46" t="str">
        <f t="shared" si="135"/>
        <v>BP.VM.DOJDTSET-10132</v>
      </c>
      <c r="C4449">
        <f t="shared" si="136"/>
        <v>0</v>
      </c>
      <c r="D4449">
        <v>70005</v>
      </c>
      <c r="E4449">
        <f>_xlfn.XLOOKUP(J4449,'sets &amp; selections ( - 10%)'!Z:Z,'sets &amp; selections ( - 10%)'!D:D)</f>
        <v>1655.1000000000001</v>
      </c>
      <c r="G4449">
        <f>_xlfn.XLOOKUP(J4449,'sets &amp; selections ( - 10%)'!Z:Z,'sets &amp; selections ( - 10%)'!P:P)</f>
        <v>0</v>
      </c>
      <c r="J4449" s="636" t="s">
        <v>140</v>
      </c>
      <c r="K4449">
        <v>10132</v>
      </c>
    </row>
    <row r="4450" spans="1:11">
      <c r="A4450">
        <v>70005</v>
      </c>
      <c r="B4450" s="46" t="str">
        <f t="shared" si="135"/>
        <v>BP.VM.DOSDTSET-10132</v>
      </c>
      <c r="C4450">
        <f t="shared" si="136"/>
        <v>0</v>
      </c>
      <c r="D4450">
        <v>70005</v>
      </c>
      <c r="E4450">
        <f>_xlfn.XLOOKUP(J4450,'sets &amp; selections ( - 10%)'!Z:Z,'sets &amp; selections ( - 10%)'!D:D)</f>
        <v>1146.6000000000001</v>
      </c>
      <c r="G4450">
        <f>_xlfn.XLOOKUP(J4450,'sets &amp; selections ( - 10%)'!Z:Z,'sets &amp; selections ( - 10%)'!P:P)</f>
        <v>0</v>
      </c>
      <c r="J4450" s="636" t="s">
        <v>142</v>
      </c>
      <c r="K4450">
        <v>10132</v>
      </c>
    </row>
    <row r="4451" spans="1:11">
      <c r="A4451">
        <v>70005</v>
      </c>
      <c r="B4451" s="46" t="str">
        <f t="shared" si="135"/>
        <v>BP.VM.DOEDTSET-10132</v>
      </c>
      <c r="C4451">
        <f t="shared" si="136"/>
        <v>0</v>
      </c>
      <c r="D4451">
        <v>70005</v>
      </c>
      <c r="E4451">
        <f>_xlfn.XLOOKUP(J4451,'sets &amp; selections ( - 10%)'!Z:Z,'sets &amp; selections ( - 10%)'!D:D)</f>
        <v>1985.4</v>
      </c>
      <c r="G4451">
        <f>_xlfn.XLOOKUP(J4451,'sets &amp; selections ( - 10%)'!Z:Z,'sets &amp; selections ( - 10%)'!P:P)</f>
        <v>0</v>
      </c>
      <c r="J4451" s="636" t="s">
        <v>144</v>
      </c>
      <c r="K4451">
        <v>10132</v>
      </c>
    </row>
    <row r="4452" spans="1:11">
      <c r="A4452">
        <v>70005</v>
      </c>
      <c r="B4452" s="46" t="str">
        <f t="shared" si="135"/>
        <v>BP.VM.PISET-10092</v>
      </c>
      <c r="C4452">
        <f t="shared" si="136"/>
        <v>0</v>
      </c>
      <c r="D4452">
        <v>70005</v>
      </c>
      <c r="E4452">
        <f>_xlfn.XLOOKUP(J4452,'sets &amp; selections ( - 10%)'!Z:Z,'sets &amp; selections ( - 10%)'!D:D)</f>
        <v>455.40000000000003</v>
      </c>
      <c r="G4452">
        <f>_xlfn.XLOOKUP(J4452,'sets &amp; selections ( - 10%)'!Z:Z,'sets &amp; selections ( - 10%)'!P:P)</f>
        <v>0</v>
      </c>
      <c r="J4452" s="636" t="s">
        <v>147</v>
      </c>
      <c r="K4452">
        <v>10092</v>
      </c>
    </row>
    <row r="4453" spans="1:11">
      <c r="A4453">
        <v>70005</v>
      </c>
      <c r="B4453" s="46" t="str">
        <f t="shared" si="135"/>
        <v>BP.VM.IMSET-10092</v>
      </c>
      <c r="C4453">
        <f t="shared" si="136"/>
        <v>0</v>
      </c>
      <c r="D4453">
        <v>70005</v>
      </c>
      <c r="E4453">
        <f>_xlfn.XLOOKUP(J4453,'sets &amp; selections ( - 10%)'!Z:Z,'sets &amp; selections ( - 10%)'!D:D)</f>
        <v>996.30000000000007</v>
      </c>
      <c r="G4453">
        <f>_xlfn.XLOOKUP(J4453,'sets &amp; selections ( - 10%)'!Z:Z,'sets &amp; selections ( - 10%)'!P:P)</f>
        <v>0</v>
      </c>
      <c r="J4453" s="636" t="s">
        <v>150</v>
      </c>
      <c r="K4453">
        <v>10092</v>
      </c>
    </row>
    <row r="4454" spans="1:11">
      <c r="A4454">
        <v>70005</v>
      </c>
      <c r="B4454" s="46" t="str">
        <f t="shared" si="135"/>
        <v>BP.VM.IMDTSET-10132</v>
      </c>
      <c r="C4454">
        <f t="shared" si="136"/>
        <v>0</v>
      </c>
      <c r="D4454">
        <v>70005</v>
      </c>
      <c r="E4454">
        <f>_xlfn.XLOOKUP(J4454,'sets &amp; selections ( - 10%)'!Z:Z,'sets &amp; selections ( - 10%)'!D:D)</f>
        <v>1278</v>
      </c>
      <c r="G4454">
        <f>_xlfn.XLOOKUP(J4454,'sets &amp; selections ( - 10%)'!Z:Z,'sets &amp; selections ( - 10%)'!P:P)</f>
        <v>0</v>
      </c>
      <c r="J4454" s="636" t="s">
        <v>152</v>
      </c>
      <c r="K4454">
        <v>10132</v>
      </c>
    </row>
    <row r="4455" spans="1:11">
      <c r="A4455">
        <v>70005</v>
      </c>
      <c r="B4455" s="46" t="str">
        <f t="shared" si="135"/>
        <v>BP.VM.FISET-10092</v>
      </c>
      <c r="C4455">
        <f t="shared" si="136"/>
        <v>0</v>
      </c>
      <c r="D4455">
        <v>70005</v>
      </c>
      <c r="E4455">
        <f>_xlfn.XLOOKUP(J4455,'sets &amp; selections ( - 10%)'!Z:Z,'sets &amp; selections ( - 10%)'!D:D)</f>
        <v>3513.6</v>
      </c>
      <c r="G4455">
        <f>_xlfn.XLOOKUP(J4455,'sets &amp; selections ( - 10%)'!Z:Z,'sets &amp; selections ( - 10%)'!P:P)</f>
        <v>0</v>
      </c>
      <c r="J4455" s="636" t="s">
        <v>154</v>
      </c>
      <c r="K4455">
        <v>10092</v>
      </c>
    </row>
    <row r="4456" spans="1:11">
      <c r="A4456">
        <v>70005</v>
      </c>
      <c r="B4456" s="46" t="str">
        <f t="shared" si="135"/>
        <v>BP.VM.FIDTSET-10132</v>
      </c>
      <c r="C4456">
        <f t="shared" si="136"/>
        <v>0</v>
      </c>
      <c r="D4456">
        <v>70005</v>
      </c>
      <c r="E4456">
        <f>_xlfn.XLOOKUP(J4456,'sets &amp; selections ( - 10%)'!Z:Z,'sets &amp; selections ( - 10%)'!D:D)</f>
        <v>4398.3</v>
      </c>
      <c r="G4456">
        <f>_xlfn.XLOOKUP(J4456,'sets &amp; selections ( - 10%)'!Z:Z,'sets &amp; selections ( - 10%)'!P:P)</f>
        <v>0</v>
      </c>
      <c r="J4456" s="636" t="s">
        <v>156</v>
      </c>
      <c r="K4456">
        <v>10132</v>
      </c>
    </row>
    <row r="4457" spans="1:11">
      <c r="A4457">
        <v>70002</v>
      </c>
      <c r="B4457" s="46" t="str">
        <f t="shared" si="135"/>
        <v>BP.VMOR000-grey</v>
      </c>
      <c r="C4457">
        <f t="shared" si="136"/>
        <v>0</v>
      </c>
      <c r="D4457">
        <v>70002</v>
      </c>
      <c r="E4457">
        <f>_xlfn.XLOOKUP(J4457,'sets &amp; selections ( - 10%)'!Z:Z,'sets &amp; selections ( - 10%)'!D:D)</f>
        <v>2425</v>
      </c>
      <c r="G4457">
        <f>_xlfn.XLOOKUP(J4457,'sets &amp; selections ( - 10%)'!Z:Z,'sets &amp; selections ( - 10%)'!P:P)</f>
        <v>0</v>
      </c>
      <c r="J4457" s="636" t="s">
        <v>159</v>
      </c>
      <c r="K4457" t="s">
        <v>917</v>
      </c>
    </row>
    <row r="4458" spans="1:11">
      <c r="A4458">
        <v>70005</v>
      </c>
      <c r="B4458" s="46" t="str">
        <f t="shared" si="135"/>
        <v>BP.GR.IMSET-10092</v>
      </c>
      <c r="C4458">
        <f t="shared" si="136"/>
        <v>0</v>
      </c>
      <c r="D4458">
        <v>70005</v>
      </c>
      <c r="E4458">
        <f>_xlfn.XLOOKUP(J4458,'sets &amp; selections ( - 10%)'!Z:Z,'sets &amp; selections ( - 10%)'!D:D)</f>
        <v>5339.7</v>
      </c>
      <c r="G4458">
        <f>_xlfn.XLOOKUP(J4458,'sets &amp; selections ( - 10%)'!Z:Z,'sets &amp; selections ( - 10%)'!P:P)</f>
        <v>0</v>
      </c>
      <c r="J4458" s="636" t="s">
        <v>161</v>
      </c>
      <c r="K4458">
        <v>10092</v>
      </c>
    </row>
    <row r="4459" spans="1:11">
      <c r="A4459">
        <v>70005</v>
      </c>
      <c r="B4459" s="46" t="str">
        <f t="shared" si="135"/>
        <v>BP.GR.CLSET-10092</v>
      </c>
      <c r="C4459">
        <f t="shared" si="136"/>
        <v>0</v>
      </c>
      <c r="D4459">
        <v>70005</v>
      </c>
      <c r="E4459">
        <f>_xlfn.XLOOKUP(J4459,'sets &amp; selections ( - 10%)'!Z:Z,'sets &amp; selections ( - 10%)'!D:D)</f>
        <v>4838.4000000000005</v>
      </c>
      <c r="G4459">
        <f>_xlfn.XLOOKUP(J4459,'sets &amp; selections ( - 10%)'!Z:Z,'sets &amp; selections ( - 10%)'!P:P)</f>
        <v>0</v>
      </c>
      <c r="J4459" s="636" t="s">
        <v>166</v>
      </c>
      <c r="K4459">
        <v>10092</v>
      </c>
    </row>
    <row r="4460" spans="1:11">
      <c r="A4460">
        <v>70005</v>
      </c>
      <c r="B4460" s="46" t="str">
        <f t="shared" si="135"/>
        <v>BP.GR.ORSET-10092</v>
      </c>
      <c r="C4460">
        <f t="shared" si="136"/>
        <v>0</v>
      </c>
      <c r="D4460">
        <v>70005</v>
      </c>
      <c r="E4460">
        <f>_xlfn.XLOOKUP(J4460,'sets &amp; selections ( - 10%)'!Z:Z,'sets &amp; selections ( - 10%)'!D:D)</f>
        <v>2720.7000000000003</v>
      </c>
      <c r="G4460">
        <f>_xlfn.XLOOKUP(J4460,'sets &amp; selections ( - 10%)'!Z:Z,'sets &amp; selections ( - 10%)'!P:P)</f>
        <v>0</v>
      </c>
      <c r="J4460" s="636" t="s">
        <v>167</v>
      </c>
      <c r="K4460">
        <v>10092</v>
      </c>
    </row>
    <row r="4461" spans="1:11">
      <c r="A4461">
        <v>70001</v>
      </c>
      <c r="B4461" s="46" t="str">
        <f t="shared" si="135"/>
        <v>BP.GRSG000-grey</v>
      </c>
      <c r="C4461">
        <f t="shared" si="136"/>
        <v>0</v>
      </c>
      <c r="D4461">
        <v>70001</v>
      </c>
      <c r="E4461">
        <f>_xlfn.XLOOKUP(J4461,'sets &amp; selections ( - 10%)'!Z:Z,'sets &amp; selections ( - 10%)'!D:D)</f>
        <v>2114</v>
      </c>
      <c r="G4461">
        <f>_xlfn.XLOOKUP(J4461,'sets &amp; selections ( - 10%)'!Z:Z,'sets &amp; selections ( - 10%)'!P:P)</f>
        <v>0</v>
      </c>
      <c r="J4461" s="636" t="s">
        <v>169</v>
      </c>
      <c r="K4461" t="s">
        <v>917</v>
      </c>
    </row>
    <row r="4462" spans="1:11">
      <c r="A4462">
        <v>70001</v>
      </c>
      <c r="B4462" s="46" t="str">
        <f t="shared" si="135"/>
        <v>BP.GRSB000-grey</v>
      </c>
      <c r="C4462">
        <f t="shared" si="136"/>
        <v>0</v>
      </c>
      <c r="D4462">
        <v>70001</v>
      </c>
      <c r="E4462">
        <f>_xlfn.XLOOKUP(J4462,'sets &amp; selections ( - 10%)'!Z:Z,'sets &amp; selections ( - 10%)'!D:D)</f>
        <v>2863</v>
      </c>
      <c r="G4462">
        <f>_xlfn.XLOOKUP(J4462,'sets &amp; selections ( - 10%)'!Z:Z,'sets &amp; selections ( - 10%)'!P:P)</f>
        <v>0</v>
      </c>
      <c r="J4462" s="636" t="s">
        <v>171</v>
      </c>
      <c r="K4462" t="s">
        <v>917</v>
      </c>
    </row>
    <row r="4463" spans="1:11">
      <c r="A4463">
        <v>70005</v>
      </c>
      <c r="B4463" s="46" t="str">
        <f t="shared" si="135"/>
        <v>BP.VG.WGSET-10093</v>
      </c>
      <c r="C4463">
        <f t="shared" si="136"/>
        <v>0</v>
      </c>
      <c r="D4463">
        <v>70005</v>
      </c>
      <c r="E4463">
        <f>_xlfn.XLOOKUP(J4463,'sets &amp; selections ( - 10%)'!Z:Z,'sets &amp; selections ( - 10%)'!D:D)</f>
        <v>2654</v>
      </c>
      <c r="G4463">
        <f>_xlfn.XLOOKUP(J4463,'sets &amp; selections ( - 10%)'!Z:Z,'sets &amp; selections ( - 10%)'!O:O)</f>
        <v>0</v>
      </c>
      <c r="J4463" s="636" t="s">
        <v>103</v>
      </c>
      <c r="K4463">
        <v>10093</v>
      </c>
    </row>
    <row r="4464" spans="1:11">
      <c r="A4464">
        <v>70005</v>
      </c>
      <c r="B4464" s="46" t="str">
        <f t="shared" si="135"/>
        <v>BP.VG.DI900SET-10093</v>
      </c>
      <c r="C4464">
        <f t="shared" si="136"/>
        <v>0</v>
      </c>
      <c r="D4464">
        <v>70005</v>
      </c>
      <c r="E4464">
        <f>_xlfn.XLOOKUP(J4464,'sets &amp; selections ( - 10%)'!Z:Z,'sets &amp; selections ( - 10%)'!D:D)</f>
        <v>1689</v>
      </c>
      <c r="G4464">
        <f>_xlfn.XLOOKUP(J4464,'sets &amp; selections ( - 10%)'!Z:Z,'sets &amp; selections ( - 10%)'!O:O)</f>
        <v>0</v>
      </c>
      <c r="J4464" s="636" t="s">
        <v>105</v>
      </c>
      <c r="K4464">
        <v>10093</v>
      </c>
    </row>
    <row r="4465" spans="1:11">
      <c r="A4465">
        <v>70005</v>
      </c>
      <c r="B4465" s="46" t="str">
        <f t="shared" si="135"/>
        <v>BP.VG.DIMGSET-10093</v>
      </c>
      <c r="C4465">
        <f t="shared" si="136"/>
        <v>0</v>
      </c>
      <c r="D4465">
        <v>70005</v>
      </c>
      <c r="E4465">
        <f>_xlfn.XLOOKUP(J4465,'sets &amp; selections ( - 10%)'!Z:Z,'sets &amp; selections ( - 10%)'!D:D)</f>
        <v>3248</v>
      </c>
      <c r="G4465">
        <f>_xlfn.XLOOKUP(J4465,'sets &amp; selections ( - 10%)'!Z:Z,'sets &amp; selections ( - 10%)'!O:O)</f>
        <v>0</v>
      </c>
      <c r="J4465" s="636" t="s">
        <v>107</v>
      </c>
      <c r="K4465">
        <v>10093</v>
      </c>
    </row>
    <row r="4466" spans="1:11">
      <c r="A4466">
        <v>70005</v>
      </c>
      <c r="B4466" s="46" t="str">
        <f t="shared" si="135"/>
        <v>BP.VG.DISET-10093</v>
      </c>
      <c r="C4466">
        <f t="shared" si="136"/>
        <v>0</v>
      </c>
      <c r="D4466">
        <v>70005</v>
      </c>
      <c r="E4466">
        <f>_xlfn.XLOOKUP(J4466,'sets &amp; selections ( - 10%)'!Z:Z,'sets &amp; selections ( - 10%)'!D:D)</f>
        <v>4937</v>
      </c>
      <c r="G4466">
        <f>_xlfn.XLOOKUP(J4466,'sets &amp; selections ( - 10%)'!Z:Z,'sets &amp; selections ( - 10%)'!O:O)</f>
        <v>0</v>
      </c>
      <c r="J4466" s="636" t="s">
        <v>109</v>
      </c>
      <c r="K4466">
        <v>10093</v>
      </c>
    </row>
    <row r="4467" spans="1:11">
      <c r="A4467">
        <v>70005</v>
      </c>
      <c r="B4467" s="46" t="str">
        <f t="shared" si="135"/>
        <v>BP.VG.DISPSET1-10093</v>
      </c>
      <c r="C4467">
        <f t="shared" si="136"/>
        <v>0</v>
      </c>
      <c r="D4467">
        <v>70005</v>
      </c>
      <c r="E4467">
        <f>_xlfn.XLOOKUP(J4467,'sets &amp; selections ( - 10%)'!Z:Z,'sets &amp; selections ( - 10%)'!D:D)</f>
        <v>1469</v>
      </c>
      <c r="G4467">
        <f>_xlfn.XLOOKUP(J4467,'sets &amp; selections ( - 10%)'!Z:Z,'sets &amp; selections ( - 10%)'!O:O)</f>
        <v>0</v>
      </c>
      <c r="J4467" s="636" t="s">
        <v>111</v>
      </c>
      <c r="K4467">
        <v>10093</v>
      </c>
    </row>
    <row r="4468" spans="1:11">
      <c r="A4468">
        <v>70005</v>
      </c>
      <c r="B4468" s="46" t="str">
        <f t="shared" si="135"/>
        <v>BP.VG.WGDTSET-10140</v>
      </c>
      <c r="C4468">
        <f t="shared" si="136"/>
        <v>0</v>
      </c>
      <c r="D4468">
        <v>70005</v>
      </c>
      <c r="E4468">
        <f>_xlfn.XLOOKUP(J4468,'sets &amp; selections ( - 10%)'!Z:Z,'sets &amp; selections ( - 10%)'!D:D)</f>
        <v>4068</v>
      </c>
      <c r="G4468">
        <f>_xlfn.XLOOKUP(J4468,'sets &amp; selections ( - 10%)'!Z:Z,'sets &amp; selections ( - 10%)'!O:O)</f>
        <v>0</v>
      </c>
      <c r="J4468" s="636" t="s">
        <v>114</v>
      </c>
      <c r="K4468">
        <v>10140</v>
      </c>
    </row>
    <row r="4469" spans="1:11">
      <c r="A4469">
        <v>70005</v>
      </c>
      <c r="B4469" s="46" t="str">
        <f t="shared" si="135"/>
        <v>BP.VG.DI900DTSET-10140</v>
      </c>
      <c r="C4469">
        <f t="shared" si="136"/>
        <v>0</v>
      </c>
      <c r="D4469">
        <v>70005</v>
      </c>
      <c r="E4469">
        <f>_xlfn.XLOOKUP(J4469,'sets &amp; selections ( - 10%)'!Z:Z,'sets &amp; selections ( - 10%)'!D:D)</f>
        <v>2645</v>
      </c>
      <c r="G4469">
        <f>_xlfn.XLOOKUP(J4469,'sets &amp; selections ( - 10%)'!Z:Z,'sets &amp; selections ( - 10%)'!O:O)</f>
        <v>0</v>
      </c>
      <c r="J4469" s="636" t="s">
        <v>116</v>
      </c>
      <c r="K4469">
        <v>10140</v>
      </c>
    </row>
    <row r="4470" spans="1:11">
      <c r="A4470">
        <v>70005</v>
      </c>
      <c r="B4470" s="46" t="str">
        <f t="shared" si="135"/>
        <v>BP.VG.DIMGDTSET-10140</v>
      </c>
      <c r="C4470">
        <f t="shared" si="136"/>
        <v>0</v>
      </c>
      <c r="D4470">
        <v>70005</v>
      </c>
      <c r="E4470">
        <f>_xlfn.XLOOKUP(J4470,'sets &amp; selections ( - 10%)'!Z:Z,'sets &amp; selections ( - 10%)'!D:D)</f>
        <v>5796</v>
      </c>
      <c r="G4470">
        <f>_xlfn.XLOOKUP(J4470,'sets &amp; selections ( - 10%)'!Z:Z,'sets &amp; selections ( - 10%)'!O:O)</f>
        <v>0</v>
      </c>
      <c r="J4470" s="636" t="s">
        <v>118</v>
      </c>
      <c r="K4470">
        <v>10140</v>
      </c>
    </row>
    <row r="4471" spans="1:11">
      <c r="A4471">
        <v>70005</v>
      </c>
      <c r="B4471" s="46" t="str">
        <f t="shared" si="135"/>
        <v>BP.VG.DIDTSET-10140</v>
      </c>
      <c r="C4471">
        <f t="shared" si="136"/>
        <v>0</v>
      </c>
      <c r="D4471">
        <v>70005</v>
      </c>
      <c r="E4471">
        <f>_xlfn.XLOOKUP(J4471,'sets &amp; selections ( - 10%)'!Z:Z,'sets &amp; selections ( - 10%)'!D:D)</f>
        <v>8441</v>
      </c>
      <c r="G4471">
        <f>_xlfn.XLOOKUP(J4471,'sets &amp; selections ( - 10%)'!Z:Z,'sets &amp; selections ( - 10%)'!O:O)</f>
        <v>0</v>
      </c>
      <c r="J4471" s="636" t="s">
        <v>120</v>
      </c>
      <c r="K4471">
        <v>10140</v>
      </c>
    </row>
    <row r="4472" spans="1:11">
      <c r="A4472">
        <v>70005</v>
      </c>
      <c r="B4472" s="46" t="str">
        <f t="shared" si="135"/>
        <v>BP.VG.DISPDTSET1-10140</v>
      </c>
      <c r="C4472">
        <f t="shared" si="136"/>
        <v>0</v>
      </c>
      <c r="D4472">
        <v>70005</v>
      </c>
      <c r="E4472">
        <f>_xlfn.XLOOKUP(J4472,'sets &amp; selections ( - 10%)'!Z:Z,'sets &amp; selections ( - 10%)'!D:D)</f>
        <v>2266</v>
      </c>
      <c r="G4472">
        <f>_xlfn.XLOOKUP(J4472,'sets &amp; selections ( - 10%)'!Z:Z,'sets &amp; selections ( - 10%)'!O:O)</f>
        <v>0</v>
      </c>
      <c r="J4472" s="636" t="s">
        <v>121</v>
      </c>
      <c r="K4472">
        <v>10140</v>
      </c>
    </row>
    <row r="4473" spans="1:11">
      <c r="A4473">
        <v>70005</v>
      </c>
      <c r="B4473" s="46" t="str">
        <f t="shared" ref="B4473:B4536" si="137">J4473&amp;"-"&amp;K4473</f>
        <v>BP.VM.DOSET-10093</v>
      </c>
      <c r="C4473">
        <f t="shared" si="136"/>
        <v>0</v>
      </c>
      <c r="D4473">
        <v>70005</v>
      </c>
      <c r="E4473">
        <f>_xlfn.XLOOKUP(J4473,'sets &amp; selections ( - 10%)'!Z:Z,'sets &amp; selections ( - 10%)'!D:D)</f>
        <v>4979.7</v>
      </c>
      <c r="G4473">
        <f>_xlfn.XLOOKUP(J4473,'sets &amp; selections ( - 10%)'!Z:Z,'sets &amp; selections ( - 10%)'!O:O)</f>
        <v>0</v>
      </c>
      <c r="J4473" s="636" t="s">
        <v>125</v>
      </c>
      <c r="K4473">
        <v>10093</v>
      </c>
    </row>
    <row r="4474" spans="1:11">
      <c r="A4474">
        <v>70005</v>
      </c>
      <c r="B4474" s="46" t="str">
        <f t="shared" si="137"/>
        <v>BP.VM.DORSET-10093</v>
      </c>
      <c r="C4474">
        <f t="shared" si="136"/>
        <v>0</v>
      </c>
      <c r="D4474">
        <v>70005</v>
      </c>
      <c r="E4474">
        <f>_xlfn.XLOOKUP(J4474,'sets &amp; selections ( - 10%)'!Z:Z,'sets &amp; selections ( - 10%)'!D:D)</f>
        <v>1261.8</v>
      </c>
      <c r="G4474">
        <f>_xlfn.XLOOKUP(J4474,'sets &amp; selections ( - 10%)'!Z:Z,'sets &amp; selections ( - 10%)'!O:O)</f>
        <v>0</v>
      </c>
      <c r="J4474" s="636" t="s">
        <v>127</v>
      </c>
      <c r="K4474">
        <v>10093</v>
      </c>
    </row>
    <row r="4475" spans="1:11">
      <c r="A4475">
        <v>70005</v>
      </c>
      <c r="B4475" s="46" t="str">
        <f t="shared" si="137"/>
        <v>BP.VM.DOJSET-10093</v>
      </c>
      <c r="C4475">
        <f t="shared" si="136"/>
        <v>0</v>
      </c>
      <c r="D4475">
        <v>70005</v>
      </c>
      <c r="E4475">
        <f>_xlfn.XLOOKUP(J4475,'sets &amp; selections ( - 10%)'!Z:Z,'sets &amp; selections ( - 10%)'!D:D)</f>
        <v>1273.5</v>
      </c>
      <c r="G4475">
        <f>_xlfn.XLOOKUP(J4475,'sets &amp; selections ( - 10%)'!Z:Z,'sets &amp; selections ( - 10%)'!O:O)</f>
        <v>0</v>
      </c>
      <c r="J4475" s="636" t="s">
        <v>129</v>
      </c>
      <c r="K4475">
        <v>10093</v>
      </c>
    </row>
    <row r="4476" spans="1:11">
      <c r="A4476">
        <v>70005</v>
      </c>
      <c r="B4476" s="46" t="str">
        <f t="shared" si="137"/>
        <v>BP.VM.DOSSET-10093</v>
      </c>
      <c r="C4476">
        <f t="shared" si="136"/>
        <v>0</v>
      </c>
      <c r="D4476">
        <v>70005</v>
      </c>
      <c r="E4476">
        <f>_xlfn.XLOOKUP(J4476,'sets &amp; selections ( - 10%)'!Z:Z,'sets &amp; selections ( - 10%)'!D:D)</f>
        <v>862.2</v>
      </c>
      <c r="G4476">
        <f>_xlfn.XLOOKUP(J4476,'sets &amp; selections ( - 10%)'!Z:Z,'sets &amp; selections ( - 10%)'!O:O)</f>
        <v>0</v>
      </c>
      <c r="J4476" s="636" t="s">
        <v>131</v>
      </c>
      <c r="K4476">
        <v>10093</v>
      </c>
    </row>
    <row r="4477" spans="1:11">
      <c r="A4477">
        <v>70005</v>
      </c>
      <c r="B4477" s="46" t="str">
        <f t="shared" si="137"/>
        <v>BP.VM.DOESET-10093</v>
      </c>
      <c r="C4477">
        <f t="shared" si="136"/>
        <v>0</v>
      </c>
      <c r="D4477">
        <v>70005</v>
      </c>
      <c r="E4477">
        <f>_xlfn.XLOOKUP(J4477,'sets &amp; selections ( - 10%)'!Z:Z,'sets &amp; selections ( - 10%)'!D:D)</f>
        <v>1582.2</v>
      </c>
      <c r="G4477">
        <f>_xlfn.XLOOKUP(J4477,'sets &amp; selections ( - 10%)'!Z:Z,'sets &amp; selections ( - 10%)'!O:O)</f>
        <v>0</v>
      </c>
      <c r="J4477" s="636" t="s">
        <v>133</v>
      </c>
      <c r="K4477">
        <v>10093</v>
      </c>
    </row>
    <row r="4478" spans="1:11">
      <c r="A4478">
        <v>70005</v>
      </c>
      <c r="B4478" s="46" t="str">
        <f t="shared" si="137"/>
        <v>BP.VM.DODTSET-10140</v>
      </c>
      <c r="C4478">
        <f t="shared" si="136"/>
        <v>0</v>
      </c>
      <c r="D4478">
        <v>70005</v>
      </c>
      <c r="E4478">
        <f>_xlfn.XLOOKUP(J4478,'sets &amp; selections ( - 10%)'!Z:Z,'sets &amp; selections ( - 10%)'!D:D)</f>
        <v>6477.3</v>
      </c>
      <c r="G4478">
        <f>_xlfn.XLOOKUP(J4478,'sets &amp; selections ( - 10%)'!Z:Z,'sets &amp; selections ( - 10%)'!O:O)</f>
        <v>0</v>
      </c>
      <c r="J4478" s="636" t="s">
        <v>136</v>
      </c>
      <c r="K4478">
        <v>10140</v>
      </c>
    </row>
    <row r="4479" spans="1:11">
      <c r="A4479">
        <v>70005</v>
      </c>
      <c r="B4479" s="46" t="str">
        <f t="shared" si="137"/>
        <v>BP.VM.DORDTSET-10140</v>
      </c>
      <c r="C4479">
        <f t="shared" si="136"/>
        <v>0</v>
      </c>
      <c r="D4479">
        <v>70005</v>
      </c>
      <c r="E4479">
        <f>_xlfn.XLOOKUP(J4479,'sets &amp; selections ( - 10%)'!Z:Z,'sets &amp; selections ( - 10%)'!D:D)</f>
        <v>1690.2</v>
      </c>
      <c r="G4479">
        <f>_xlfn.XLOOKUP(J4479,'sets &amp; selections ( - 10%)'!Z:Z,'sets &amp; selections ( - 10%)'!O:O)</f>
        <v>0</v>
      </c>
      <c r="J4479" s="636" t="s">
        <v>138</v>
      </c>
      <c r="K4479">
        <v>10140</v>
      </c>
    </row>
    <row r="4480" spans="1:11">
      <c r="A4480">
        <v>70005</v>
      </c>
      <c r="B4480" s="46" t="str">
        <f t="shared" si="137"/>
        <v>BP.VM.DOJDTSET-10140</v>
      </c>
      <c r="C4480">
        <f t="shared" si="136"/>
        <v>0</v>
      </c>
      <c r="D4480">
        <v>70005</v>
      </c>
      <c r="E4480">
        <f>_xlfn.XLOOKUP(J4480,'sets &amp; selections ( - 10%)'!Z:Z,'sets &amp; selections ( - 10%)'!D:D)</f>
        <v>1655.1000000000001</v>
      </c>
      <c r="G4480">
        <f>_xlfn.XLOOKUP(J4480,'sets &amp; selections ( - 10%)'!Z:Z,'sets &amp; selections ( - 10%)'!O:O)</f>
        <v>0</v>
      </c>
      <c r="J4480" s="636" t="s">
        <v>140</v>
      </c>
      <c r="K4480">
        <v>10140</v>
      </c>
    </row>
    <row r="4481" spans="1:11">
      <c r="A4481">
        <v>70005</v>
      </c>
      <c r="B4481" s="46" t="str">
        <f t="shared" si="137"/>
        <v>BP.VM.DOSDTSET-10140</v>
      </c>
      <c r="C4481">
        <f t="shared" si="136"/>
        <v>0</v>
      </c>
      <c r="D4481">
        <v>70005</v>
      </c>
      <c r="E4481">
        <f>_xlfn.XLOOKUP(J4481,'sets &amp; selections ( - 10%)'!Z:Z,'sets &amp; selections ( - 10%)'!D:D)</f>
        <v>1146.6000000000001</v>
      </c>
      <c r="G4481">
        <f>_xlfn.XLOOKUP(J4481,'sets &amp; selections ( - 10%)'!Z:Z,'sets &amp; selections ( - 10%)'!O:O)</f>
        <v>0</v>
      </c>
      <c r="J4481" s="636" t="s">
        <v>142</v>
      </c>
      <c r="K4481">
        <v>10140</v>
      </c>
    </row>
    <row r="4482" spans="1:11">
      <c r="A4482">
        <v>70005</v>
      </c>
      <c r="B4482" s="46" t="str">
        <f t="shared" si="137"/>
        <v>BP.VM.DOEDTSET-10140</v>
      </c>
      <c r="C4482">
        <f t="shared" ref="C4482:C4545" si="138">SUM(G4482:H4482)</f>
        <v>0</v>
      </c>
      <c r="D4482">
        <v>70005</v>
      </c>
      <c r="E4482">
        <f>_xlfn.XLOOKUP(J4482,'sets &amp; selections ( - 10%)'!Z:Z,'sets &amp; selections ( - 10%)'!D:D)</f>
        <v>1985.4</v>
      </c>
      <c r="G4482">
        <f>_xlfn.XLOOKUP(J4482,'sets &amp; selections ( - 10%)'!Z:Z,'sets &amp; selections ( - 10%)'!O:O)</f>
        <v>0</v>
      </c>
      <c r="J4482" s="636" t="s">
        <v>144</v>
      </c>
      <c r="K4482">
        <v>10140</v>
      </c>
    </row>
    <row r="4483" spans="1:11">
      <c r="A4483">
        <v>70005</v>
      </c>
      <c r="B4483" s="46" t="str">
        <f t="shared" si="137"/>
        <v>BP.VM.PISET-10093</v>
      </c>
      <c r="C4483">
        <f t="shared" si="138"/>
        <v>0</v>
      </c>
      <c r="D4483">
        <v>70005</v>
      </c>
      <c r="E4483">
        <f>_xlfn.XLOOKUP(J4483,'sets &amp; selections ( - 10%)'!Z:Z,'sets &amp; selections ( - 10%)'!D:D)</f>
        <v>455.40000000000003</v>
      </c>
      <c r="G4483">
        <f>_xlfn.XLOOKUP(J4483,'sets &amp; selections ( - 10%)'!Z:Z,'sets &amp; selections ( - 10%)'!O:O)</f>
        <v>0</v>
      </c>
      <c r="J4483" s="636" t="s">
        <v>147</v>
      </c>
      <c r="K4483">
        <v>10093</v>
      </c>
    </row>
    <row r="4484" spans="1:11">
      <c r="A4484">
        <v>70005</v>
      </c>
      <c r="B4484" s="46" t="str">
        <f t="shared" si="137"/>
        <v>BP.VM.IMSET-10093</v>
      </c>
      <c r="C4484">
        <f t="shared" si="138"/>
        <v>0</v>
      </c>
      <c r="D4484">
        <v>70005</v>
      </c>
      <c r="E4484">
        <f>_xlfn.XLOOKUP(J4484,'sets &amp; selections ( - 10%)'!Z:Z,'sets &amp; selections ( - 10%)'!D:D)</f>
        <v>996.30000000000007</v>
      </c>
      <c r="G4484">
        <f>_xlfn.XLOOKUP(J4484,'sets &amp; selections ( - 10%)'!Z:Z,'sets &amp; selections ( - 10%)'!O:O)</f>
        <v>0</v>
      </c>
      <c r="J4484" s="636" t="s">
        <v>150</v>
      </c>
      <c r="K4484">
        <v>10093</v>
      </c>
    </row>
    <row r="4485" spans="1:11">
      <c r="A4485">
        <v>70005</v>
      </c>
      <c r="B4485" s="46" t="str">
        <f t="shared" si="137"/>
        <v>BP.VM.IMDTSET-10140</v>
      </c>
      <c r="C4485">
        <f t="shared" si="138"/>
        <v>0</v>
      </c>
      <c r="D4485">
        <v>70005</v>
      </c>
      <c r="E4485">
        <f>_xlfn.XLOOKUP(J4485,'sets &amp; selections ( - 10%)'!Z:Z,'sets &amp; selections ( - 10%)'!D:D)</f>
        <v>1278</v>
      </c>
      <c r="G4485">
        <f>_xlfn.XLOOKUP(J4485,'sets &amp; selections ( - 10%)'!Z:Z,'sets &amp; selections ( - 10%)'!O:O)</f>
        <v>0</v>
      </c>
      <c r="J4485" s="636" t="s">
        <v>152</v>
      </c>
      <c r="K4485">
        <v>10140</v>
      </c>
    </row>
    <row r="4486" spans="1:11">
      <c r="A4486">
        <v>70005</v>
      </c>
      <c r="B4486" s="46" t="str">
        <f t="shared" si="137"/>
        <v>BP.VM.FISET-10093</v>
      </c>
      <c r="C4486">
        <f t="shared" si="138"/>
        <v>0</v>
      </c>
      <c r="D4486">
        <v>70005</v>
      </c>
      <c r="E4486">
        <f>_xlfn.XLOOKUP(J4486,'sets &amp; selections ( - 10%)'!Z:Z,'sets &amp; selections ( - 10%)'!D:D)</f>
        <v>3513.6</v>
      </c>
      <c r="G4486">
        <f>_xlfn.XLOOKUP(J4486,'sets &amp; selections ( - 10%)'!Z:Z,'sets &amp; selections ( - 10%)'!O:O)</f>
        <v>0</v>
      </c>
      <c r="J4486" s="636" t="s">
        <v>154</v>
      </c>
      <c r="K4486">
        <v>10093</v>
      </c>
    </row>
    <row r="4487" spans="1:11">
      <c r="A4487">
        <v>70005</v>
      </c>
      <c r="B4487" s="46" t="str">
        <f t="shared" si="137"/>
        <v>BP.VM.FIDTSET-10140</v>
      </c>
      <c r="C4487">
        <f t="shared" si="138"/>
        <v>0</v>
      </c>
      <c r="D4487">
        <v>70005</v>
      </c>
      <c r="E4487">
        <f>_xlfn.XLOOKUP(J4487,'sets &amp; selections ( - 10%)'!Z:Z,'sets &amp; selections ( - 10%)'!D:D)</f>
        <v>4398.3</v>
      </c>
      <c r="G4487">
        <f>_xlfn.XLOOKUP(J4487,'sets &amp; selections ( - 10%)'!Z:Z,'sets &amp; selections ( - 10%)'!O:O)</f>
        <v>0</v>
      </c>
      <c r="J4487" s="636" t="s">
        <v>156</v>
      </c>
      <c r="K4487">
        <v>10140</v>
      </c>
    </row>
    <row r="4488" spans="1:11">
      <c r="A4488">
        <v>70002</v>
      </c>
      <c r="B4488" s="46" t="str">
        <f t="shared" si="137"/>
        <v>BP.VMOR000-brown</v>
      </c>
      <c r="C4488">
        <f t="shared" si="138"/>
        <v>0</v>
      </c>
      <c r="D4488">
        <v>70002</v>
      </c>
      <c r="E4488">
        <f>_xlfn.XLOOKUP(J4488,'sets &amp; selections ( - 10%)'!Z:Z,'sets &amp; selections ( - 10%)'!D:D)</f>
        <v>2425</v>
      </c>
      <c r="G4488">
        <f>_xlfn.XLOOKUP(J4488,'sets &amp; selections ( - 10%)'!Z:Z,'sets &amp; selections ( - 10%)'!O:O)</f>
        <v>0</v>
      </c>
      <c r="J4488" s="636" t="s">
        <v>159</v>
      </c>
      <c r="K4488" t="s">
        <v>916</v>
      </c>
    </row>
    <row r="4489" spans="1:11">
      <c r="A4489">
        <v>70005</v>
      </c>
      <c r="B4489" s="46" t="str">
        <f t="shared" si="137"/>
        <v>BP.GR.IMSET-10093</v>
      </c>
      <c r="C4489">
        <f t="shared" si="138"/>
        <v>0</v>
      </c>
      <c r="D4489">
        <v>70005</v>
      </c>
      <c r="E4489">
        <f>_xlfn.XLOOKUP(J4489,'sets &amp; selections ( - 10%)'!Z:Z,'sets &amp; selections ( - 10%)'!D:D)</f>
        <v>5339.7</v>
      </c>
      <c r="G4489">
        <f>_xlfn.XLOOKUP(J4489,'sets &amp; selections ( - 10%)'!Z:Z,'sets &amp; selections ( - 10%)'!O:O)</f>
        <v>0</v>
      </c>
      <c r="J4489" s="636" t="s">
        <v>161</v>
      </c>
      <c r="K4489">
        <v>10093</v>
      </c>
    </row>
    <row r="4490" spans="1:11">
      <c r="A4490">
        <v>70005</v>
      </c>
      <c r="B4490" s="46" t="str">
        <f t="shared" si="137"/>
        <v>BP.GR.CLSET-10093</v>
      </c>
      <c r="C4490">
        <f t="shared" si="138"/>
        <v>0</v>
      </c>
      <c r="D4490">
        <v>70005</v>
      </c>
      <c r="E4490">
        <f>_xlfn.XLOOKUP(J4490,'sets &amp; selections ( - 10%)'!Z:Z,'sets &amp; selections ( - 10%)'!D:D)</f>
        <v>4838.4000000000005</v>
      </c>
      <c r="G4490">
        <f>_xlfn.XLOOKUP(J4490,'sets &amp; selections ( - 10%)'!Z:Z,'sets &amp; selections ( - 10%)'!O:O)</f>
        <v>0</v>
      </c>
      <c r="J4490" s="636" t="s">
        <v>166</v>
      </c>
      <c r="K4490">
        <v>10093</v>
      </c>
    </row>
    <row r="4491" spans="1:11">
      <c r="A4491">
        <v>70005</v>
      </c>
      <c r="B4491" s="46" t="str">
        <f t="shared" si="137"/>
        <v>BP.GR.ORSET-10093</v>
      </c>
      <c r="C4491">
        <f t="shared" si="138"/>
        <v>0</v>
      </c>
      <c r="D4491">
        <v>70005</v>
      </c>
      <c r="E4491">
        <f>_xlfn.XLOOKUP(J4491,'sets &amp; selections ( - 10%)'!Z:Z,'sets &amp; selections ( - 10%)'!D:D)</f>
        <v>2720.7000000000003</v>
      </c>
      <c r="G4491">
        <f>_xlfn.XLOOKUP(J4491,'sets &amp; selections ( - 10%)'!Z:Z,'sets &amp; selections ( - 10%)'!O:O)</f>
        <v>0</v>
      </c>
      <c r="J4491" s="636" t="s">
        <v>167</v>
      </c>
      <c r="K4491">
        <v>10093</v>
      </c>
    </row>
    <row r="4492" spans="1:11">
      <c r="A4492">
        <v>70001</v>
      </c>
      <c r="B4492" s="46" t="str">
        <f t="shared" si="137"/>
        <v>BP.GRSG000-brown</v>
      </c>
      <c r="C4492">
        <f t="shared" si="138"/>
        <v>0</v>
      </c>
      <c r="D4492">
        <v>70001</v>
      </c>
      <c r="E4492">
        <f>_xlfn.XLOOKUP(J4492,'sets &amp; selections ( - 10%)'!Z:Z,'sets &amp; selections ( - 10%)'!D:D)</f>
        <v>2114</v>
      </c>
      <c r="G4492">
        <f>_xlfn.XLOOKUP(J4492,'sets &amp; selections ( - 10%)'!Z:Z,'sets &amp; selections ( - 10%)'!O:O)</f>
        <v>0</v>
      </c>
      <c r="J4492" s="636" t="s">
        <v>169</v>
      </c>
      <c r="K4492" t="s">
        <v>916</v>
      </c>
    </row>
    <row r="4493" spans="1:11">
      <c r="A4493">
        <v>70001</v>
      </c>
      <c r="B4493" s="46" t="str">
        <f t="shared" si="137"/>
        <v>BP.GRSB000-brown</v>
      </c>
      <c r="C4493">
        <f t="shared" si="138"/>
        <v>0</v>
      </c>
      <c r="D4493">
        <v>70001</v>
      </c>
      <c r="E4493">
        <f>_xlfn.XLOOKUP(J4493,'sets &amp; selections ( - 10%)'!Z:Z,'sets &amp; selections ( - 10%)'!D:D)</f>
        <v>2863</v>
      </c>
      <c r="G4493">
        <f>_xlfn.XLOOKUP(J4493,'sets &amp; selections ( - 10%)'!Z:Z,'sets &amp; selections ( - 10%)'!O:O)</f>
        <v>0</v>
      </c>
      <c r="J4493" s="636" t="s">
        <v>171</v>
      </c>
      <c r="K4493" t="s">
        <v>916</v>
      </c>
    </row>
    <row r="4494" spans="1:11">
      <c r="A4494">
        <v>70005</v>
      </c>
      <c r="B4494" s="46" t="str">
        <f t="shared" si="137"/>
        <v>BP.VG.WGSET-10094</v>
      </c>
      <c r="C4494">
        <f t="shared" si="138"/>
        <v>0</v>
      </c>
      <c r="D4494">
        <v>70005</v>
      </c>
      <c r="E4494">
        <f>_xlfn.XLOOKUP(J4494,'sets &amp; selections ( - 10%)'!Z:Z,'sets &amp; selections ( - 10%)'!D:D)</f>
        <v>2654</v>
      </c>
      <c r="G4494">
        <f>_xlfn.XLOOKUP(J4494,'sets &amp; selections ( - 10%)'!Z:Z,'sets &amp; selections ( - 10%)'!Q:Q)</f>
        <v>0</v>
      </c>
      <c r="J4494" s="636" t="s">
        <v>103</v>
      </c>
      <c r="K4494">
        <v>10094</v>
      </c>
    </row>
    <row r="4495" spans="1:11">
      <c r="A4495">
        <v>70005</v>
      </c>
      <c r="B4495" s="46" t="str">
        <f t="shared" si="137"/>
        <v>BP.VG.DI900SET-10094</v>
      </c>
      <c r="C4495">
        <f t="shared" si="138"/>
        <v>0</v>
      </c>
      <c r="D4495">
        <v>70005</v>
      </c>
      <c r="E4495">
        <f>_xlfn.XLOOKUP(J4495,'sets &amp; selections ( - 10%)'!Z:Z,'sets &amp; selections ( - 10%)'!D:D)</f>
        <v>1689</v>
      </c>
      <c r="G4495">
        <f>_xlfn.XLOOKUP(J4495,'sets &amp; selections ( - 10%)'!Z:Z,'sets &amp; selections ( - 10%)'!Q:Q)</f>
        <v>0</v>
      </c>
      <c r="J4495" s="636" t="s">
        <v>105</v>
      </c>
      <c r="K4495">
        <v>10094</v>
      </c>
    </row>
    <row r="4496" spans="1:11">
      <c r="A4496">
        <v>70005</v>
      </c>
      <c r="B4496" s="46" t="str">
        <f t="shared" si="137"/>
        <v>BP.VG.DIMGSET-10094</v>
      </c>
      <c r="C4496">
        <f t="shared" si="138"/>
        <v>0</v>
      </c>
      <c r="D4496">
        <v>70005</v>
      </c>
      <c r="E4496">
        <f>_xlfn.XLOOKUP(J4496,'sets &amp; selections ( - 10%)'!Z:Z,'sets &amp; selections ( - 10%)'!D:D)</f>
        <v>3248</v>
      </c>
      <c r="G4496">
        <f>_xlfn.XLOOKUP(J4496,'sets &amp; selections ( - 10%)'!Z:Z,'sets &amp; selections ( - 10%)'!Q:Q)</f>
        <v>0</v>
      </c>
      <c r="J4496" s="636" t="s">
        <v>107</v>
      </c>
      <c r="K4496">
        <v>10094</v>
      </c>
    </row>
    <row r="4497" spans="1:11">
      <c r="A4497">
        <v>70005</v>
      </c>
      <c r="B4497" s="46" t="str">
        <f t="shared" si="137"/>
        <v>BP.VG.DISET-10094</v>
      </c>
      <c r="C4497">
        <f t="shared" si="138"/>
        <v>0</v>
      </c>
      <c r="D4497">
        <v>70005</v>
      </c>
      <c r="E4497">
        <f>_xlfn.XLOOKUP(J4497,'sets &amp; selections ( - 10%)'!Z:Z,'sets &amp; selections ( - 10%)'!D:D)</f>
        <v>4937</v>
      </c>
      <c r="G4497">
        <f>_xlfn.XLOOKUP(J4497,'sets &amp; selections ( - 10%)'!Z:Z,'sets &amp; selections ( - 10%)'!Q:Q)</f>
        <v>0</v>
      </c>
      <c r="J4497" s="636" t="s">
        <v>109</v>
      </c>
      <c r="K4497">
        <v>10094</v>
      </c>
    </row>
    <row r="4498" spans="1:11">
      <c r="A4498">
        <v>70005</v>
      </c>
      <c r="B4498" s="46" t="str">
        <f t="shared" si="137"/>
        <v>BP.VG.DISPSET1-10094</v>
      </c>
      <c r="C4498">
        <f t="shared" si="138"/>
        <v>0</v>
      </c>
      <c r="D4498">
        <v>70005</v>
      </c>
      <c r="E4498">
        <f>_xlfn.XLOOKUP(J4498,'sets &amp; selections ( - 10%)'!Z:Z,'sets &amp; selections ( - 10%)'!D:D)</f>
        <v>1469</v>
      </c>
      <c r="G4498">
        <f>_xlfn.XLOOKUP(J4498,'sets &amp; selections ( - 10%)'!Z:Z,'sets &amp; selections ( - 10%)'!Q:Q)</f>
        <v>0</v>
      </c>
      <c r="J4498" s="636" t="s">
        <v>111</v>
      </c>
      <c r="K4498">
        <v>10094</v>
      </c>
    </row>
    <row r="4499" spans="1:11">
      <c r="A4499">
        <v>70005</v>
      </c>
      <c r="B4499" s="46" t="str">
        <f t="shared" si="137"/>
        <v>BP.VG.WGDTSET-10133</v>
      </c>
      <c r="C4499">
        <f t="shared" si="138"/>
        <v>0</v>
      </c>
      <c r="D4499">
        <v>70005</v>
      </c>
      <c r="E4499">
        <f>_xlfn.XLOOKUP(J4499,'sets &amp; selections ( - 10%)'!Z:Z,'sets &amp; selections ( - 10%)'!D:D)</f>
        <v>4068</v>
      </c>
      <c r="G4499">
        <f>_xlfn.XLOOKUP(J4499,'sets &amp; selections ( - 10%)'!Z:Z,'sets &amp; selections ( - 10%)'!Q:Q)</f>
        <v>0</v>
      </c>
      <c r="J4499" s="636" t="s">
        <v>114</v>
      </c>
      <c r="K4499">
        <v>10133</v>
      </c>
    </row>
    <row r="4500" spans="1:11">
      <c r="A4500">
        <v>70005</v>
      </c>
      <c r="B4500" s="46" t="str">
        <f t="shared" si="137"/>
        <v>BP.VG.DI900DTSET-10133</v>
      </c>
      <c r="C4500">
        <f t="shared" si="138"/>
        <v>0</v>
      </c>
      <c r="D4500">
        <v>70005</v>
      </c>
      <c r="E4500">
        <f>_xlfn.XLOOKUP(J4500,'sets &amp; selections ( - 10%)'!Z:Z,'sets &amp; selections ( - 10%)'!D:D)</f>
        <v>2645</v>
      </c>
      <c r="G4500">
        <f>_xlfn.XLOOKUP(J4500,'sets &amp; selections ( - 10%)'!Z:Z,'sets &amp; selections ( - 10%)'!Q:Q)</f>
        <v>0</v>
      </c>
      <c r="J4500" s="636" t="s">
        <v>116</v>
      </c>
      <c r="K4500">
        <v>10133</v>
      </c>
    </row>
    <row r="4501" spans="1:11">
      <c r="A4501">
        <v>70005</v>
      </c>
      <c r="B4501" s="46" t="str">
        <f t="shared" si="137"/>
        <v>BP.VG.DIMGDTSET-10133</v>
      </c>
      <c r="C4501">
        <f t="shared" si="138"/>
        <v>0</v>
      </c>
      <c r="D4501">
        <v>70005</v>
      </c>
      <c r="E4501">
        <f>_xlfn.XLOOKUP(J4501,'sets &amp; selections ( - 10%)'!Z:Z,'sets &amp; selections ( - 10%)'!D:D)</f>
        <v>5796</v>
      </c>
      <c r="G4501">
        <f>_xlfn.XLOOKUP(J4501,'sets &amp; selections ( - 10%)'!Z:Z,'sets &amp; selections ( - 10%)'!Q:Q)</f>
        <v>0</v>
      </c>
      <c r="J4501" s="636" t="s">
        <v>118</v>
      </c>
      <c r="K4501">
        <v>10133</v>
      </c>
    </row>
    <row r="4502" spans="1:11">
      <c r="A4502">
        <v>70005</v>
      </c>
      <c r="B4502" s="46" t="str">
        <f t="shared" si="137"/>
        <v>BP.VG.DIDTSET-10133</v>
      </c>
      <c r="C4502">
        <f t="shared" si="138"/>
        <v>0</v>
      </c>
      <c r="D4502">
        <v>70005</v>
      </c>
      <c r="E4502">
        <f>_xlfn.XLOOKUP(J4502,'sets &amp; selections ( - 10%)'!Z:Z,'sets &amp; selections ( - 10%)'!D:D)</f>
        <v>8441</v>
      </c>
      <c r="G4502">
        <f>_xlfn.XLOOKUP(J4502,'sets &amp; selections ( - 10%)'!Z:Z,'sets &amp; selections ( - 10%)'!Q:Q)</f>
        <v>0</v>
      </c>
      <c r="J4502" s="636" t="s">
        <v>120</v>
      </c>
      <c r="K4502">
        <v>10133</v>
      </c>
    </row>
    <row r="4503" spans="1:11">
      <c r="A4503">
        <v>70005</v>
      </c>
      <c r="B4503" s="46" t="str">
        <f t="shared" si="137"/>
        <v>BP.VG.DISPDTSET1-10133</v>
      </c>
      <c r="C4503">
        <f t="shared" si="138"/>
        <v>0</v>
      </c>
      <c r="D4503">
        <v>70005</v>
      </c>
      <c r="E4503">
        <f>_xlfn.XLOOKUP(J4503,'sets &amp; selections ( - 10%)'!Z:Z,'sets &amp; selections ( - 10%)'!D:D)</f>
        <v>2266</v>
      </c>
      <c r="G4503">
        <f>_xlfn.XLOOKUP(J4503,'sets &amp; selections ( - 10%)'!Z:Z,'sets &amp; selections ( - 10%)'!Q:Q)</f>
        <v>0</v>
      </c>
      <c r="J4503" s="636" t="s">
        <v>121</v>
      </c>
      <c r="K4503">
        <v>10133</v>
      </c>
    </row>
    <row r="4504" spans="1:11">
      <c r="A4504">
        <v>70005</v>
      </c>
      <c r="B4504" s="46" t="str">
        <f t="shared" si="137"/>
        <v>BP.VM.DOSET-10094</v>
      </c>
      <c r="C4504">
        <f t="shared" si="138"/>
        <v>0</v>
      </c>
      <c r="D4504">
        <v>70005</v>
      </c>
      <c r="E4504">
        <f>_xlfn.XLOOKUP(J4504,'sets &amp; selections ( - 10%)'!Z:Z,'sets &amp; selections ( - 10%)'!D:D)</f>
        <v>4979.7</v>
      </c>
      <c r="G4504">
        <f>_xlfn.XLOOKUP(J4504,'sets &amp; selections ( - 10%)'!Z:Z,'sets &amp; selections ( - 10%)'!Q:Q)</f>
        <v>0</v>
      </c>
      <c r="J4504" s="636" t="s">
        <v>125</v>
      </c>
      <c r="K4504">
        <v>10094</v>
      </c>
    </row>
    <row r="4505" spans="1:11">
      <c r="A4505">
        <v>70005</v>
      </c>
      <c r="B4505" s="46" t="str">
        <f t="shared" si="137"/>
        <v>BP.VM.DORSET-10094</v>
      </c>
      <c r="C4505">
        <f t="shared" si="138"/>
        <v>0</v>
      </c>
      <c r="D4505">
        <v>70005</v>
      </c>
      <c r="E4505">
        <f>_xlfn.XLOOKUP(J4505,'sets &amp; selections ( - 10%)'!Z:Z,'sets &amp; selections ( - 10%)'!D:D)</f>
        <v>1261.8</v>
      </c>
      <c r="G4505">
        <f>_xlfn.XLOOKUP(J4505,'sets &amp; selections ( - 10%)'!Z:Z,'sets &amp; selections ( - 10%)'!Q:Q)</f>
        <v>0</v>
      </c>
      <c r="J4505" s="636" t="s">
        <v>127</v>
      </c>
      <c r="K4505">
        <v>10094</v>
      </c>
    </row>
    <row r="4506" spans="1:11">
      <c r="A4506">
        <v>70005</v>
      </c>
      <c r="B4506" s="46" t="str">
        <f t="shared" si="137"/>
        <v>BP.VM.DOJSET-10094</v>
      </c>
      <c r="C4506">
        <f t="shared" si="138"/>
        <v>0</v>
      </c>
      <c r="D4506">
        <v>70005</v>
      </c>
      <c r="E4506">
        <f>_xlfn.XLOOKUP(J4506,'sets &amp; selections ( - 10%)'!Z:Z,'sets &amp; selections ( - 10%)'!D:D)</f>
        <v>1273.5</v>
      </c>
      <c r="G4506">
        <f>_xlfn.XLOOKUP(J4506,'sets &amp; selections ( - 10%)'!Z:Z,'sets &amp; selections ( - 10%)'!Q:Q)</f>
        <v>0</v>
      </c>
      <c r="J4506" s="636" t="s">
        <v>129</v>
      </c>
      <c r="K4506">
        <v>10094</v>
      </c>
    </row>
    <row r="4507" spans="1:11">
      <c r="A4507">
        <v>70005</v>
      </c>
      <c r="B4507" s="46" t="str">
        <f t="shared" si="137"/>
        <v>BP.VM.DOSSET-10094</v>
      </c>
      <c r="C4507">
        <f t="shared" si="138"/>
        <v>0</v>
      </c>
      <c r="D4507">
        <v>70005</v>
      </c>
      <c r="E4507">
        <f>_xlfn.XLOOKUP(J4507,'sets &amp; selections ( - 10%)'!Z:Z,'sets &amp; selections ( - 10%)'!D:D)</f>
        <v>862.2</v>
      </c>
      <c r="G4507">
        <f>_xlfn.XLOOKUP(J4507,'sets &amp; selections ( - 10%)'!Z:Z,'sets &amp; selections ( - 10%)'!Q:Q)</f>
        <v>0</v>
      </c>
      <c r="J4507" s="636" t="s">
        <v>131</v>
      </c>
      <c r="K4507">
        <v>10094</v>
      </c>
    </row>
    <row r="4508" spans="1:11">
      <c r="A4508">
        <v>70005</v>
      </c>
      <c r="B4508" s="46" t="str">
        <f t="shared" si="137"/>
        <v>BP.VM.DOESET-10094</v>
      </c>
      <c r="C4508">
        <f t="shared" si="138"/>
        <v>0</v>
      </c>
      <c r="D4508">
        <v>70005</v>
      </c>
      <c r="E4508">
        <f>_xlfn.XLOOKUP(J4508,'sets &amp; selections ( - 10%)'!Z:Z,'sets &amp; selections ( - 10%)'!D:D)</f>
        <v>1582.2</v>
      </c>
      <c r="G4508">
        <f>_xlfn.XLOOKUP(J4508,'sets &amp; selections ( - 10%)'!Z:Z,'sets &amp; selections ( - 10%)'!Q:Q)</f>
        <v>0</v>
      </c>
      <c r="J4508" s="636" t="s">
        <v>133</v>
      </c>
      <c r="K4508">
        <v>10094</v>
      </c>
    </row>
    <row r="4509" spans="1:11">
      <c r="A4509">
        <v>70005</v>
      </c>
      <c r="B4509" s="46" t="str">
        <f t="shared" si="137"/>
        <v>BP.VM.DODTSET-10133</v>
      </c>
      <c r="C4509">
        <f t="shared" si="138"/>
        <v>0</v>
      </c>
      <c r="D4509">
        <v>70005</v>
      </c>
      <c r="E4509">
        <f>_xlfn.XLOOKUP(J4509,'sets &amp; selections ( - 10%)'!Z:Z,'sets &amp; selections ( - 10%)'!D:D)</f>
        <v>6477.3</v>
      </c>
      <c r="G4509">
        <f>_xlfn.XLOOKUP(J4509,'sets &amp; selections ( - 10%)'!Z:Z,'sets &amp; selections ( - 10%)'!Q:Q)</f>
        <v>0</v>
      </c>
      <c r="J4509" s="636" t="s">
        <v>136</v>
      </c>
      <c r="K4509">
        <v>10133</v>
      </c>
    </row>
    <row r="4510" spans="1:11">
      <c r="A4510">
        <v>70005</v>
      </c>
      <c r="B4510" s="46" t="str">
        <f t="shared" si="137"/>
        <v>BP.VM.DORDTSET-10133</v>
      </c>
      <c r="C4510">
        <f t="shared" si="138"/>
        <v>0</v>
      </c>
      <c r="D4510">
        <v>70005</v>
      </c>
      <c r="E4510">
        <f>_xlfn.XLOOKUP(J4510,'sets &amp; selections ( - 10%)'!Z:Z,'sets &amp; selections ( - 10%)'!D:D)</f>
        <v>1690.2</v>
      </c>
      <c r="G4510">
        <f>_xlfn.XLOOKUP(J4510,'sets &amp; selections ( - 10%)'!Z:Z,'sets &amp; selections ( - 10%)'!Q:Q)</f>
        <v>0</v>
      </c>
      <c r="J4510" s="636" t="s">
        <v>138</v>
      </c>
      <c r="K4510">
        <v>10133</v>
      </c>
    </row>
    <row r="4511" spans="1:11">
      <c r="A4511">
        <v>70005</v>
      </c>
      <c r="B4511" s="46" t="str">
        <f t="shared" si="137"/>
        <v>BP.VM.DOJDTSET-10133</v>
      </c>
      <c r="C4511">
        <f t="shared" si="138"/>
        <v>0</v>
      </c>
      <c r="D4511">
        <v>70005</v>
      </c>
      <c r="E4511">
        <f>_xlfn.XLOOKUP(J4511,'sets &amp; selections ( - 10%)'!Z:Z,'sets &amp; selections ( - 10%)'!D:D)</f>
        <v>1655.1000000000001</v>
      </c>
      <c r="G4511">
        <f>_xlfn.XLOOKUP(J4511,'sets &amp; selections ( - 10%)'!Z:Z,'sets &amp; selections ( - 10%)'!Q:Q)</f>
        <v>0</v>
      </c>
      <c r="J4511" s="636" t="s">
        <v>140</v>
      </c>
      <c r="K4511">
        <v>10133</v>
      </c>
    </row>
    <row r="4512" spans="1:11">
      <c r="A4512">
        <v>70005</v>
      </c>
      <c r="B4512" s="46" t="str">
        <f t="shared" si="137"/>
        <v>BP.VM.DOSDTSET-10133</v>
      </c>
      <c r="C4512">
        <f t="shared" si="138"/>
        <v>0</v>
      </c>
      <c r="D4512">
        <v>70005</v>
      </c>
      <c r="E4512">
        <f>_xlfn.XLOOKUP(J4512,'sets &amp; selections ( - 10%)'!Z:Z,'sets &amp; selections ( - 10%)'!D:D)</f>
        <v>1146.6000000000001</v>
      </c>
      <c r="G4512">
        <f>_xlfn.XLOOKUP(J4512,'sets &amp; selections ( - 10%)'!Z:Z,'sets &amp; selections ( - 10%)'!Q:Q)</f>
        <v>0</v>
      </c>
      <c r="J4512" s="636" t="s">
        <v>142</v>
      </c>
      <c r="K4512">
        <v>10133</v>
      </c>
    </row>
    <row r="4513" spans="1:11">
      <c r="A4513">
        <v>70005</v>
      </c>
      <c r="B4513" s="46" t="str">
        <f t="shared" si="137"/>
        <v>BP.VM.DOEDTSET-10133</v>
      </c>
      <c r="C4513">
        <f t="shared" si="138"/>
        <v>0</v>
      </c>
      <c r="D4513">
        <v>70005</v>
      </c>
      <c r="E4513">
        <f>_xlfn.XLOOKUP(J4513,'sets &amp; selections ( - 10%)'!Z:Z,'sets &amp; selections ( - 10%)'!D:D)</f>
        <v>1985.4</v>
      </c>
      <c r="G4513">
        <f>_xlfn.XLOOKUP(J4513,'sets &amp; selections ( - 10%)'!Z:Z,'sets &amp; selections ( - 10%)'!Q:Q)</f>
        <v>0</v>
      </c>
      <c r="J4513" s="636" t="s">
        <v>144</v>
      </c>
      <c r="K4513">
        <v>10133</v>
      </c>
    </row>
    <row r="4514" spans="1:11">
      <c r="A4514">
        <v>70005</v>
      </c>
      <c r="B4514" s="46" t="str">
        <f t="shared" si="137"/>
        <v>BP.VM.PISET-10094</v>
      </c>
      <c r="C4514">
        <f t="shared" si="138"/>
        <v>0</v>
      </c>
      <c r="D4514">
        <v>70005</v>
      </c>
      <c r="E4514">
        <f>_xlfn.XLOOKUP(J4514,'sets &amp; selections ( - 10%)'!Z:Z,'sets &amp; selections ( - 10%)'!D:D)</f>
        <v>455.40000000000003</v>
      </c>
      <c r="G4514">
        <f>_xlfn.XLOOKUP(J4514,'sets &amp; selections ( - 10%)'!Z:Z,'sets &amp; selections ( - 10%)'!Q:Q)</f>
        <v>0</v>
      </c>
      <c r="J4514" s="636" t="s">
        <v>147</v>
      </c>
      <c r="K4514">
        <v>10094</v>
      </c>
    </row>
    <row r="4515" spans="1:11">
      <c r="A4515">
        <v>70005</v>
      </c>
      <c r="B4515" s="46" t="str">
        <f t="shared" si="137"/>
        <v>BP.VM.IMSET-10094</v>
      </c>
      <c r="C4515">
        <f t="shared" si="138"/>
        <v>0</v>
      </c>
      <c r="D4515">
        <v>70005</v>
      </c>
      <c r="E4515">
        <f>_xlfn.XLOOKUP(J4515,'sets &amp; selections ( - 10%)'!Z:Z,'sets &amp; selections ( - 10%)'!D:D)</f>
        <v>996.30000000000007</v>
      </c>
      <c r="G4515">
        <f>_xlfn.XLOOKUP(J4515,'sets &amp; selections ( - 10%)'!Z:Z,'sets &amp; selections ( - 10%)'!Q:Q)</f>
        <v>0</v>
      </c>
      <c r="J4515" s="636" t="s">
        <v>150</v>
      </c>
      <c r="K4515">
        <v>10094</v>
      </c>
    </row>
    <row r="4516" spans="1:11">
      <c r="A4516">
        <v>70005</v>
      </c>
      <c r="B4516" s="46" t="str">
        <f t="shared" si="137"/>
        <v>BP.VM.IMDTSET-10133</v>
      </c>
      <c r="C4516">
        <f t="shared" si="138"/>
        <v>0</v>
      </c>
      <c r="D4516">
        <v>70005</v>
      </c>
      <c r="E4516">
        <f>_xlfn.XLOOKUP(J4516,'sets &amp; selections ( - 10%)'!Z:Z,'sets &amp; selections ( - 10%)'!D:D)</f>
        <v>1278</v>
      </c>
      <c r="G4516">
        <f>_xlfn.XLOOKUP(J4516,'sets &amp; selections ( - 10%)'!Z:Z,'sets &amp; selections ( - 10%)'!Q:Q)</f>
        <v>0</v>
      </c>
      <c r="J4516" s="636" t="s">
        <v>152</v>
      </c>
      <c r="K4516">
        <v>10133</v>
      </c>
    </row>
    <row r="4517" spans="1:11">
      <c r="A4517">
        <v>70005</v>
      </c>
      <c r="B4517" s="46" t="str">
        <f t="shared" si="137"/>
        <v>BP.VM.FISET-10094</v>
      </c>
      <c r="C4517">
        <f t="shared" si="138"/>
        <v>0</v>
      </c>
      <c r="D4517">
        <v>70005</v>
      </c>
      <c r="E4517">
        <f>_xlfn.XLOOKUP(J4517,'sets &amp; selections ( - 10%)'!Z:Z,'sets &amp; selections ( - 10%)'!D:D)</f>
        <v>3513.6</v>
      </c>
      <c r="G4517">
        <f>_xlfn.XLOOKUP(J4517,'sets &amp; selections ( - 10%)'!Z:Z,'sets &amp; selections ( - 10%)'!Q:Q)</f>
        <v>0</v>
      </c>
      <c r="J4517" s="636" t="s">
        <v>154</v>
      </c>
      <c r="K4517">
        <v>10094</v>
      </c>
    </row>
    <row r="4518" spans="1:11">
      <c r="A4518">
        <v>70005</v>
      </c>
      <c r="B4518" s="46" t="str">
        <f t="shared" si="137"/>
        <v>BP.VM.FIDTSET-10133</v>
      </c>
      <c r="C4518">
        <f t="shared" si="138"/>
        <v>0</v>
      </c>
      <c r="D4518">
        <v>70005</v>
      </c>
      <c r="E4518">
        <f>_xlfn.XLOOKUP(J4518,'sets &amp; selections ( - 10%)'!Z:Z,'sets &amp; selections ( - 10%)'!D:D)</f>
        <v>4398.3</v>
      </c>
      <c r="G4518">
        <f>_xlfn.XLOOKUP(J4518,'sets &amp; selections ( - 10%)'!Z:Z,'sets &amp; selections ( - 10%)'!Q:Q)</f>
        <v>0</v>
      </c>
      <c r="J4518" s="636" t="s">
        <v>156</v>
      </c>
      <c r="K4518">
        <v>10133</v>
      </c>
    </row>
    <row r="4519" spans="1:11">
      <c r="A4519">
        <v>70002</v>
      </c>
      <c r="B4519" s="46" t="str">
        <f t="shared" si="137"/>
        <v>BP.VMOR000-black</v>
      </c>
      <c r="C4519">
        <f t="shared" si="138"/>
        <v>0</v>
      </c>
      <c r="D4519">
        <v>70002</v>
      </c>
      <c r="E4519">
        <f>_xlfn.XLOOKUP(J4519,'sets &amp; selections ( - 10%)'!Z:Z,'sets &amp; selections ( - 10%)'!D:D)</f>
        <v>2425</v>
      </c>
      <c r="G4519">
        <f>_xlfn.XLOOKUP(J4519,'sets &amp; selections ( - 10%)'!Z:Z,'sets &amp; selections ( - 10%)'!Q:Q)</f>
        <v>0</v>
      </c>
      <c r="J4519" s="636" t="s">
        <v>159</v>
      </c>
      <c r="K4519" t="s">
        <v>918</v>
      </c>
    </row>
    <row r="4520" spans="1:11">
      <c r="A4520">
        <v>70005</v>
      </c>
      <c r="B4520" s="46" t="str">
        <f t="shared" si="137"/>
        <v>BP.GR.IMSET-10094</v>
      </c>
      <c r="C4520">
        <f t="shared" si="138"/>
        <v>0</v>
      </c>
      <c r="D4520">
        <v>70005</v>
      </c>
      <c r="E4520">
        <f>_xlfn.XLOOKUP(J4520,'sets &amp; selections ( - 10%)'!Z:Z,'sets &amp; selections ( - 10%)'!D:D)</f>
        <v>5339.7</v>
      </c>
      <c r="G4520">
        <f>_xlfn.XLOOKUP(J4520,'sets &amp; selections ( - 10%)'!Z:Z,'sets &amp; selections ( - 10%)'!Q:Q)</f>
        <v>0</v>
      </c>
      <c r="J4520" s="636" t="s">
        <v>161</v>
      </c>
      <c r="K4520">
        <v>10094</v>
      </c>
    </row>
    <row r="4521" spans="1:11">
      <c r="A4521">
        <v>70005</v>
      </c>
      <c r="B4521" s="46" t="str">
        <f t="shared" si="137"/>
        <v>BP.GR.CLSET-10094</v>
      </c>
      <c r="C4521">
        <f t="shared" si="138"/>
        <v>0</v>
      </c>
      <c r="D4521">
        <v>70005</v>
      </c>
      <c r="E4521">
        <f>_xlfn.XLOOKUP(J4521,'sets &amp; selections ( - 10%)'!Z:Z,'sets &amp; selections ( - 10%)'!D:D)</f>
        <v>4838.4000000000005</v>
      </c>
      <c r="G4521">
        <f>_xlfn.XLOOKUP(J4521,'sets &amp; selections ( - 10%)'!Z:Z,'sets &amp; selections ( - 10%)'!Q:Q)</f>
        <v>0</v>
      </c>
      <c r="J4521" s="636" t="s">
        <v>166</v>
      </c>
      <c r="K4521">
        <v>10094</v>
      </c>
    </row>
    <row r="4522" spans="1:11">
      <c r="A4522">
        <v>70005</v>
      </c>
      <c r="B4522" s="46" t="str">
        <f t="shared" si="137"/>
        <v>BP.GR.ORSET-10094</v>
      </c>
      <c r="C4522">
        <f t="shared" si="138"/>
        <v>0</v>
      </c>
      <c r="D4522">
        <v>70005</v>
      </c>
      <c r="E4522">
        <f>_xlfn.XLOOKUP(J4522,'sets &amp; selections ( - 10%)'!Z:Z,'sets &amp; selections ( - 10%)'!D:D)</f>
        <v>2720.7000000000003</v>
      </c>
      <c r="G4522">
        <f>_xlfn.XLOOKUP(J4522,'sets &amp; selections ( - 10%)'!Z:Z,'sets &amp; selections ( - 10%)'!Q:Q)</f>
        <v>0</v>
      </c>
      <c r="J4522" s="636" t="s">
        <v>167</v>
      </c>
      <c r="K4522">
        <v>10094</v>
      </c>
    </row>
    <row r="4523" spans="1:11">
      <c r="A4523">
        <v>70001</v>
      </c>
      <c r="B4523" s="46" t="str">
        <f t="shared" si="137"/>
        <v>BP.GRSG000-black</v>
      </c>
      <c r="C4523">
        <f t="shared" si="138"/>
        <v>0</v>
      </c>
      <c r="D4523">
        <v>70001</v>
      </c>
      <c r="E4523">
        <f>_xlfn.XLOOKUP(J4523,'sets &amp; selections ( - 10%)'!Z:Z,'sets &amp; selections ( - 10%)'!D:D)</f>
        <v>2114</v>
      </c>
      <c r="G4523">
        <f>_xlfn.XLOOKUP(J4523,'sets &amp; selections ( - 10%)'!Z:Z,'sets &amp; selections ( - 10%)'!Q:Q)</f>
        <v>0</v>
      </c>
      <c r="J4523" s="636" t="s">
        <v>169</v>
      </c>
      <c r="K4523" t="s">
        <v>918</v>
      </c>
    </row>
    <row r="4524" spans="1:11">
      <c r="A4524">
        <v>70001</v>
      </c>
      <c r="B4524" s="46" t="str">
        <f t="shared" si="137"/>
        <v>BP.GRSB000-black</v>
      </c>
      <c r="C4524">
        <f t="shared" si="138"/>
        <v>0</v>
      </c>
      <c r="D4524">
        <v>70001</v>
      </c>
      <c r="E4524">
        <f>_xlfn.XLOOKUP(J4524,'sets &amp; selections ( - 10%)'!Z:Z,'sets &amp; selections ( - 10%)'!D:D)</f>
        <v>2863</v>
      </c>
      <c r="G4524">
        <f>_xlfn.XLOOKUP(J4524,'sets &amp; selections ( - 10%)'!Z:Z,'sets &amp; selections ( - 10%)'!Q:Q)</f>
        <v>0</v>
      </c>
      <c r="J4524" s="636" t="s">
        <v>171</v>
      </c>
      <c r="K4524" t="s">
        <v>918</v>
      </c>
    </row>
    <row r="4525" spans="1:11">
      <c r="A4525">
        <v>70005</v>
      </c>
      <c r="B4525" s="46" t="str">
        <f t="shared" si="137"/>
        <v>BP.VG.WGSET-10095</v>
      </c>
      <c r="C4525">
        <f t="shared" si="138"/>
        <v>0</v>
      </c>
      <c r="D4525">
        <v>70005</v>
      </c>
      <c r="E4525">
        <f>_xlfn.XLOOKUP(J4525,'sets &amp; selections ( - 10%)'!Z:Z,'sets &amp; selections ( - 10%)'!D:D)</f>
        <v>2654</v>
      </c>
      <c r="G4525">
        <f>_xlfn.XLOOKUP(J4525,'sets &amp; selections ( - 10%)'!Z:Z,'sets &amp; selections ( - 10%)'!R:R)</f>
        <v>0</v>
      </c>
      <c r="J4525" s="636" t="s">
        <v>103</v>
      </c>
      <c r="K4525">
        <v>10095</v>
      </c>
    </row>
    <row r="4526" spans="1:11">
      <c r="A4526">
        <v>70005</v>
      </c>
      <c r="B4526" s="46" t="str">
        <f t="shared" si="137"/>
        <v>BP.VG.DI900SET-10095</v>
      </c>
      <c r="C4526">
        <f t="shared" si="138"/>
        <v>0</v>
      </c>
      <c r="D4526">
        <v>70005</v>
      </c>
      <c r="E4526">
        <f>_xlfn.XLOOKUP(J4526,'sets &amp; selections ( - 10%)'!Z:Z,'sets &amp; selections ( - 10%)'!D:D)</f>
        <v>1689</v>
      </c>
      <c r="G4526">
        <f>_xlfn.XLOOKUP(J4526,'sets &amp; selections ( - 10%)'!Z:Z,'sets &amp; selections ( - 10%)'!R:R)</f>
        <v>0</v>
      </c>
      <c r="J4526" s="636" t="s">
        <v>105</v>
      </c>
      <c r="K4526">
        <v>10095</v>
      </c>
    </row>
    <row r="4527" spans="1:11">
      <c r="A4527">
        <v>70005</v>
      </c>
      <c r="B4527" s="46" t="str">
        <f t="shared" si="137"/>
        <v>BP.VG.DIMGSET-10095</v>
      </c>
      <c r="C4527">
        <f t="shared" si="138"/>
        <v>0</v>
      </c>
      <c r="D4527">
        <v>70005</v>
      </c>
      <c r="E4527">
        <f>_xlfn.XLOOKUP(J4527,'sets &amp; selections ( - 10%)'!Z:Z,'sets &amp; selections ( - 10%)'!D:D)</f>
        <v>3248</v>
      </c>
      <c r="G4527">
        <f>_xlfn.XLOOKUP(J4527,'sets &amp; selections ( - 10%)'!Z:Z,'sets &amp; selections ( - 10%)'!R:R)</f>
        <v>0</v>
      </c>
      <c r="J4527" s="636" t="s">
        <v>107</v>
      </c>
      <c r="K4527">
        <v>10095</v>
      </c>
    </row>
    <row r="4528" spans="1:11">
      <c r="A4528">
        <v>70005</v>
      </c>
      <c r="B4528" s="46" t="str">
        <f t="shared" si="137"/>
        <v>BP.VG.DISET-10095</v>
      </c>
      <c r="C4528">
        <f t="shared" si="138"/>
        <v>0</v>
      </c>
      <c r="D4528">
        <v>70005</v>
      </c>
      <c r="E4528">
        <f>_xlfn.XLOOKUP(J4528,'sets &amp; selections ( - 10%)'!Z:Z,'sets &amp; selections ( - 10%)'!D:D)</f>
        <v>4937</v>
      </c>
      <c r="G4528">
        <f>_xlfn.XLOOKUP(J4528,'sets &amp; selections ( - 10%)'!Z:Z,'sets &amp; selections ( - 10%)'!R:R)</f>
        <v>0</v>
      </c>
      <c r="J4528" s="636" t="s">
        <v>109</v>
      </c>
      <c r="K4528">
        <v>10095</v>
      </c>
    </row>
    <row r="4529" spans="1:11">
      <c r="A4529">
        <v>70005</v>
      </c>
      <c r="B4529" s="46" t="str">
        <f t="shared" si="137"/>
        <v>BP.VG.DISPSET1-10095</v>
      </c>
      <c r="C4529">
        <f t="shared" si="138"/>
        <v>0</v>
      </c>
      <c r="D4529">
        <v>70005</v>
      </c>
      <c r="E4529">
        <f>_xlfn.XLOOKUP(J4529,'sets &amp; selections ( - 10%)'!Z:Z,'sets &amp; selections ( - 10%)'!D:D)</f>
        <v>1469</v>
      </c>
      <c r="G4529">
        <f>_xlfn.XLOOKUP(J4529,'sets &amp; selections ( - 10%)'!Z:Z,'sets &amp; selections ( - 10%)'!R:R)</f>
        <v>0</v>
      </c>
      <c r="J4529" s="636" t="s">
        <v>111</v>
      </c>
      <c r="K4529">
        <v>10095</v>
      </c>
    </row>
    <row r="4530" spans="1:11">
      <c r="A4530">
        <v>70005</v>
      </c>
      <c r="B4530" s="46" t="str">
        <f t="shared" si="137"/>
        <v>BP.VG.WGDTSET-10134</v>
      </c>
      <c r="C4530">
        <f t="shared" si="138"/>
        <v>0</v>
      </c>
      <c r="D4530">
        <v>70005</v>
      </c>
      <c r="E4530">
        <f>_xlfn.XLOOKUP(J4530,'sets &amp; selections ( - 10%)'!Z:Z,'sets &amp; selections ( - 10%)'!D:D)</f>
        <v>4068</v>
      </c>
      <c r="G4530">
        <f>_xlfn.XLOOKUP(J4530,'sets &amp; selections ( - 10%)'!Z:Z,'sets &amp; selections ( - 10%)'!R:R)</f>
        <v>0</v>
      </c>
      <c r="J4530" s="636" t="s">
        <v>114</v>
      </c>
      <c r="K4530">
        <v>10134</v>
      </c>
    </row>
    <row r="4531" spans="1:11">
      <c r="A4531">
        <v>70005</v>
      </c>
      <c r="B4531" s="46" t="str">
        <f t="shared" si="137"/>
        <v>BP.VG.DI900DTSET-10134</v>
      </c>
      <c r="C4531">
        <f t="shared" si="138"/>
        <v>0</v>
      </c>
      <c r="D4531">
        <v>70005</v>
      </c>
      <c r="E4531">
        <f>_xlfn.XLOOKUP(J4531,'sets &amp; selections ( - 10%)'!Z:Z,'sets &amp; selections ( - 10%)'!D:D)</f>
        <v>2645</v>
      </c>
      <c r="G4531">
        <f>_xlfn.XLOOKUP(J4531,'sets &amp; selections ( - 10%)'!Z:Z,'sets &amp; selections ( - 10%)'!R:R)</f>
        <v>0</v>
      </c>
      <c r="J4531" s="636" t="s">
        <v>116</v>
      </c>
      <c r="K4531">
        <v>10134</v>
      </c>
    </row>
    <row r="4532" spans="1:11">
      <c r="A4532">
        <v>70005</v>
      </c>
      <c r="B4532" s="46" t="str">
        <f t="shared" si="137"/>
        <v>BP.VG.DIMGDTSET-10134</v>
      </c>
      <c r="C4532">
        <f t="shared" si="138"/>
        <v>0</v>
      </c>
      <c r="D4532">
        <v>70005</v>
      </c>
      <c r="E4532">
        <f>_xlfn.XLOOKUP(J4532,'sets &amp; selections ( - 10%)'!Z:Z,'sets &amp; selections ( - 10%)'!D:D)</f>
        <v>5796</v>
      </c>
      <c r="G4532">
        <f>_xlfn.XLOOKUP(J4532,'sets &amp; selections ( - 10%)'!Z:Z,'sets &amp; selections ( - 10%)'!R:R)</f>
        <v>0</v>
      </c>
      <c r="J4532" s="636" t="s">
        <v>118</v>
      </c>
      <c r="K4532">
        <v>10134</v>
      </c>
    </row>
    <row r="4533" spans="1:11">
      <c r="A4533">
        <v>70005</v>
      </c>
      <c r="B4533" s="46" t="str">
        <f t="shared" si="137"/>
        <v>BP.VG.DIDTSET-10134</v>
      </c>
      <c r="C4533">
        <f t="shared" si="138"/>
        <v>0</v>
      </c>
      <c r="D4533">
        <v>70005</v>
      </c>
      <c r="E4533">
        <f>_xlfn.XLOOKUP(J4533,'sets &amp; selections ( - 10%)'!Z:Z,'sets &amp; selections ( - 10%)'!D:D)</f>
        <v>8441</v>
      </c>
      <c r="G4533">
        <f>_xlfn.XLOOKUP(J4533,'sets &amp; selections ( - 10%)'!Z:Z,'sets &amp; selections ( - 10%)'!R:R)</f>
        <v>0</v>
      </c>
      <c r="J4533" s="636" t="s">
        <v>120</v>
      </c>
      <c r="K4533">
        <v>10134</v>
      </c>
    </row>
    <row r="4534" spans="1:11">
      <c r="A4534">
        <v>70005</v>
      </c>
      <c r="B4534" s="46" t="str">
        <f t="shared" si="137"/>
        <v>BP.VG.DISPDTSET1-10134</v>
      </c>
      <c r="C4534">
        <f t="shared" si="138"/>
        <v>0</v>
      </c>
      <c r="D4534">
        <v>70005</v>
      </c>
      <c r="E4534">
        <f>_xlfn.XLOOKUP(J4534,'sets &amp; selections ( - 10%)'!Z:Z,'sets &amp; selections ( - 10%)'!D:D)</f>
        <v>2266</v>
      </c>
      <c r="G4534">
        <f>_xlfn.XLOOKUP(J4534,'sets &amp; selections ( - 10%)'!Z:Z,'sets &amp; selections ( - 10%)'!R:R)</f>
        <v>0</v>
      </c>
      <c r="J4534" s="636" t="s">
        <v>121</v>
      </c>
      <c r="K4534">
        <v>10134</v>
      </c>
    </row>
    <row r="4535" spans="1:11">
      <c r="A4535">
        <v>70005</v>
      </c>
      <c r="B4535" s="46" t="str">
        <f t="shared" si="137"/>
        <v>BP.VM.DOSET-10095</v>
      </c>
      <c r="C4535">
        <f t="shared" si="138"/>
        <v>0</v>
      </c>
      <c r="D4535">
        <v>70005</v>
      </c>
      <c r="E4535">
        <f>_xlfn.XLOOKUP(J4535,'sets &amp; selections ( - 10%)'!Z:Z,'sets &amp; selections ( - 10%)'!D:D)</f>
        <v>4979.7</v>
      </c>
      <c r="G4535">
        <f>_xlfn.XLOOKUP(J4535,'sets &amp; selections ( - 10%)'!Z:Z,'sets &amp; selections ( - 10%)'!R:R)</f>
        <v>0</v>
      </c>
      <c r="J4535" s="636" t="s">
        <v>125</v>
      </c>
      <c r="K4535">
        <v>10095</v>
      </c>
    </row>
    <row r="4536" spans="1:11">
      <c r="A4536">
        <v>70005</v>
      </c>
      <c r="B4536" s="46" t="str">
        <f t="shared" si="137"/>
        <v>BP.VM.DORSET-10095</v>
      </c>
      <c r="C4536">
        <f t="shared" si="138"/>
        <v>0</v>
      </c>
      <c r="D4536">
        <v>70005</v>
      </c>
      <c r="E4536">
        <f>_xlfn.XLOOKUP(J4536,'sets &amp; selections ( - 10%)'!Z:Z,'sets &amp; selections ( - 10%)'!D:D)</f>
        <v>1261.8</v>
      </c>
      <c r="G4536">
        <f>_xlfn.XLOOKUP(J4536,'sets &amp; selections ( - 10%)'!Z:Z,'sets &amp; selections ( - 10%)'!R:R)</f>
        <v>0</v>
      </c>
      <c r="J4536" s="636" t="s">
        <v>127</v>
      </c>
      <c r="K4536">
        <v>10095</v>
      </c>
    </row>
    <row r="4537" spans="1:11">
      <c r="A4537">
        <v>70005</v>
      </c>
      <c r="B4537" s="46" t="str">
        <f t="shared" ref="B4537:B4586" si="139">J4537&amp;"-"&amp;K4537</f>
        <v>BP.VM.DOJSET-10095</v>
      </c>
      <c r="C4537">
        <f t="shared" si="138"/>
        <v>0</v>
      </c>
      <c r="D4537">
        <v>70005</v>
      </c>
      <c r="E4537">
        <f>_xlfn.XLOOKUP(J4537,'sets &amp; selections ( - 10%)'!Z:Z,'sets &amp; selections ( - 10%)'!D:D)</f>
        <v>1273.5</v>
      </c>
      <c r="G4537">
        <f>_xlfn.XLOOKUP(J4537,'sets &amp; selections ( - 10%)'!Z:Z,'sets &amp; selections ( - 10%)'!R:R)</f>
        <v>0</v>
      </c>
      <c r="J4537" s="636" t="s">
        <v>129</v>
      </c>
      <c r="K4537">
        <v>10095</v>
      </c>
    </row>
    <row r="4538" spans="1:11">
      <c r="A4538">
        <v>70005</v>
      </c>
      <c r="B4538" s="46" t="str">
        <f t="shared" si="139"/>
        <v>BP.VM.DOSSET-10095</v>
      </c>
      <c r="C4538">
        <f t="shared" si="138"/>
        <v>0</v>
      </c>
      <c r="D4538">
        <v>70005</v>
      </c>
      <c r="E4538">
        <f>_xlfn.XLOOKUP(J4538,'sets &amp; selections ( - 10%)'!Z:Z,'sets &amp; selections ( - 10%)'!D:D)</f>
        <v>862.2</v>
      </c>
      <c r="G4538">
        <f>_xlfn.XLOOKUP(J4538,'sets &amp; selections ( - 10%)'!Z:Z,'sets &amp; selections ( - 10%)'!R:R)</f>
        <v>0</v>
      </c>
      <c r="J4538" s="636" t="s">
        <v>131</v>
      </c>
      <c r="K4538">
        <v>10095</v>
      </c>
    </row>
    <row r="4539" spans="1:11">
      <c r="A4539">
        <v>70005</v>
      </c>
      <c r="B4539" s="46" t="str">
        <f t="shared" si="139"/>
        <v>BP.VM.DOESET-10095</v>
      </c>
      <c r="C4539">
        <f t="shared" si="138"/>
        <v>0</v>
      </c>
      <c r="D4539">
        <v>70005</v>
      </c>
      <c r="E4539">
        <f>_xlfn.XLOOKUP(J4539,'sets &amp; selections ( - 10%)'!Z:Z,'sets &amp; selections ( - 10%)'!D:D)</f>
        <v>1582.2</v>
      </c>
      <c r="G4539">
        <f>_xlfn.XLOOKUP(J4539,'sets &amp; selections ( - 10%)'!Z:Z,'sets &amp; selections ( - 10%)'!R:R)</f>
        <v>0</v>
      </c>
      <c r="J4539" s="636" t="s">
        <v>133</v>
      </c>
      <c r="K4539">
        <v>10095</v>
      </c>
    </row>
    <row r="4540" spans="1:11">
      <c r="A4540">
        <v>70005</v>
      </c>
      <c r="B4540" s="46" t="str">
        <f t="shared" si="139"/>
        <v>BP.VM.DODTSET-10134</v>
      </c>
      <c r="C4540">
        <f t="shared" si="138"/>
        <v>0</v>
      </c>
      <c r="D4540">
        <v>70005</v>
      </c>
      <c r="E4540">
        <f>_xlfn.XLOOKUP(J4540,'sets &amp; selections ( - 10%)'!Z:Z,'sets &amp; selections ( - 10%)'!D:D)</f>
        <v>6477.3</v>
      </c>
      <c r="G4540">
        <f>_xlfn.XLOOKUP(J4540,'sets &amp; selections ( - 10%)'!Z:Z,'sets &amp; selections ( - 10%)'!R:R)</f>
        <v>0</v>
      </c>
      <c r="J4540" s="636" t="s">
        <v>136</v>
      </c>
      <c r="K4540">
        <v>10134</v>
      </c>
    </row>
    <row r="4541" spans="1:11">
      <c r="A4541">
        <v>70005</v>
      </c>
      <c r="B4541" s="46" t="str">
        <f t="shared" si="139"/>
        <v>BP.VM.DORDTSET-10134</v>
      </c>
      <c r="C4541">
        <f t="shared" si="138"/>
        <v>0</v>
      </c>
      <c r="D4541">
        <v>70005</v>
      </c>
      <c r="E4541">
        <f>_xlfn.XLOOKUP(J4541,'sets &amp; selections ( - 10%)'!Z:Z,'sets &amp; selections ( - 10%)'!D:D)</f>
        <v>1690.2</v>
      </c>
      <c r="G4541">
        <f>_xlfn.XLOOKUP(J4541,'sets &amp; selections ( - 10%)'!Z:Z,'sets &amp; selections ( - 10%)'!R:R)</f>
        <v>0</v>
      </c>
      <c r="J4541" s="636" t="s">
        <v>138</v>
      </c>
      <c r="K4541">
        <v>10134</v>
      </c>
    </row>
    <row r="4542" spans="1:11">
      <c r="A4542">
        <v>70005</v>
      </c>
      <c r="B4542" s="46" t="str">
        <f t="shared" si="139"/>
        <v>BP.VM.DOJDTSET-10134</v>
      </c>
      <c r="C4542">
        <f t="shared" si="138"/>
        <v>0</v>
      </c>
      <c r="D4542">
        <v>70005</v>
      </c>
      <c r="E4542">
        <f>_xlfn.XLOOKUP(J4542,'sets &amp; selections ( - 10%)'!Z:Z,'sets &amp; selections ( - 10%)'!D:D)</f>
        <v>1655.1000000000001</v>
      </c>
      <c r="G4542">
        <f>_xlfn.XLOOKUP(J4542,'sets &amp; selections ( - 10%)'!Z:Z,'sets &amp; selections ( - 10%)'!R:R)</f>
        <v>0</v>
      </c>
      <c r="J4542" s="636" t="s">
        <v>140</v>
      </c>
      <c r="K4542">
        <v>10134</v>
      </c>
    </row>
    <row r="4543" spans="1:11">
      <c r="A4543">
        <v>70005</v>
      </c>
      <c r="B4543" s="46" t="str">
        <f t="shared" si="139"/>
        <v>BP.VM.DOSDTSET-10134</v>
      </c>
      <c r="C4543">
        <f t="shared" si="138"/>
        <v>0</v>
      </c>
      <c r="D4543">
        <v>70005</v>
      </c>
      <c r="E4543">
        <f>_xlfn.XLOOKUP(J4543,'sets &amp; selections ( - 10%)'!Z:Z,'sets &amp; selections ( - 10%)'!D:D)</f>
        <v>1146.6000000000001</v>
      </c>
      <c r="G4543">
        <f>_xlfn.XLOOKUP(J4543,'sets &amp; selections ( - 10%)'!Z:Z,'sets &amp; selections ( - 10%)'!R:R)</f>
        <v>0</v>
      </c>
      <c r="J4543" s="636" t="s">
        <v>142</v>
      </c>
      <c r="K4543">
        <v>10134</v>
      </c>
    </row>
    <row r="4544" spans="1:11">
      <c r="A4544">
        <v>70005</v>
      </c>
      <c r="B4544" s="46" t="str">
        <f t="shared" si="139"/>
        <v>BP.VM.DOEDTSET-10134</v>
      </c>
      <c r="C4544">
        <f t="shared" si="138"/>
        <v>0</v>
      </c>
      <c r="D4544">
        <v>70005</v>
      </c>
      <c r="E4544">
        <f>_xlfn.XLOOKUP(J4544,'sets &amp; selections ( - 10%)'!Z:Z,'sets &amp; selections ( - 10%)'!D:D)</f>
        <v>1985.4</v>
      </c>
      <c r="G4544">
        <f>_xlfn.XLOOKUP(J4544,'sets &amp; selections ( - 10%)'!Z:Z,'sets &amp; selections ( - 10%)'!R:R)</f>
        <v>0</v>
      </c>
      <c r="J4544" s="636" t="s">
        <v>144</v>
      </c>
      <c r="K4544">
        <v>10134</v>
      </c>
    </row>
    <row r="4545" spans="1:11">
      <c r="A4545">
        <v>70005</v>
      </c>
      <c r="B4545" s="46" t="str">
        <f t="shared" si="139"/>
        <v>BP.VM.PISET-10095</v>
      </c>
      <c r="C4545">
        <f t="shared" si="138"/>
        <v>0</v>
      </c>
      <c r="D4545">
        <v>70005</v>
      </c>
      <c r="E4545">
        <f>_xlfn.XLOOKUP(J4545,'sets &amp; selections ( - 10%)'!Z:Z,'sets &amp; selections ( - 10%)'!D:D)</f>
        <v>455.40000000000003</v>
      </c>
      <c r="G4545">
        <f>_xlfn.XLOOKUP(J4545,'sets &amp; selections ( - 10%)'!Z:Z,'sets &amp; selections ( - 10%)'!R:R)</f>
        <v>0</v>
      </c>
      <c r="J4545" s="636" t="s">
        <v>147</v>
      </c>
      <c r="K4545">
        <v>10095</v>
      </c>
    </row>
    <row r="4546" spans="1:11">
      <c r="A4546">
        <v>70005</v>
      </c>
      <c r="B4546" s="46" t="str">
        <f t="shared" si="139"/>
        <v>BP.VM.IMSET-10095</v>
      </c>
      <c r="C4546">
        <f t="shared" ref="C4546:C4585" si="140">SUM(G4546:H4546)</f>
        <v>0</v>
      </c>
      <c r="D4546">
        <v>70005</v>
      </c>
      <c r="E4546">
        <f>_xlfn.XLOOKUP(J4546,'sets &amp; selections ( - 10%)'!Z:Z,'sets &amp; selections ( - 10%)'!D:D)</f>
        <v>996.30000000000007</v>
      </c>
      <c r="G4546">
        <f>_xlfn.XLOOKUP(J4546,'sets &amp; selections ( - 10%)'!Z:Z,'sets &amp; selections ( - 10%)'!R:R)</f>
        <v>0</v>
      </c>
      <c r="J4546" s="636" t="s">
        <v>150</v>
      </c>
      <c r="K4546">
        <v>10095</v>
      </c>
    </row>
    <row r="4547" spans="1:11">
      <c r="A4547">
        <v>70005</v>
      </c>
      <c r="B4547" s="46" t="str">
        <f t="shared" si="139"/>
        <v>BP.VM.IMDTSET-10134</v>
      </c>
      <c r="C4547">
        <f t="shared" si="140"/>
        <v>0</v>
      </c>
      <c r="D4547">
        <v>70005</v>
      </c>
      <c r="E4547">
        <f>_xlfn.XLOOKUP(J4547,'sets &amp; selections ( - 10%)'!Z:Z,'sets &amp; selections ( - 10%)'!D:D)</f>
        <v>1278</v>
      </c>
      <c r="G4547">
        <f>_xlfn.XLOOKUP(J4547,'sets &amp; selections ( - 10%)'!Z:Z,'sets &amp; selections ( - 10%)'!R:R)</f>
        <v>0</v>
      </c>
      <c r="J4547" s="636" t="s">
        <v>152</v>
      </c>
      <c r="K4547">
        <v>10134</v>
      </c>
    </row>
    <row r="4548" spans="1:11">
      <c r="A4548">
        <v>70005</v>
      </c>
      <c r="B4548" s="46" t="str">
        <f t="shared" si="139"/>
        <v>BP.VM.FISET-10095</v>
      </c>
      <c r="C4548">
        <f t="shared" si="140"/>
        <v>0</v>
      </c>
      <c r="D4548">
        <v>70005</v>
      </c>
      <c r="E4548">
        <f>_xlfn.XLOOKUP(J4548,'sets &amp; selections ( - 10%)'!Z:Z,'sets &amp; selections ( - 10%)'!D:D)</f>
        <v>3513.6</v>
      </c>
      <c r="G4548">
        <f>_xlfn.XLOOKUP(J4548,'sets &amp; selections ( - 10%)'!Z:Z,'sets &amp; selections ( - 10%)'!R:R)</f>
        <v>0</v>
      </c>
      <c r="J4548" s="636" t="s">
        <v>154</v>
      </c>
      <c r="K4548">
        <v>10095</v>
      </c>
    </row>
    <row r="4549" spans="1:11">
      <c r="A4549">
        <v>70005</v>
      </c>
      <c r="B4549" s="46" t="str">
        <f t="shared" si="139"/>
        <v>BP.VM.FIDTSET-10134</v>
      </c>
      <c r="C4549">
        <f t="shared" si="140"/>
        <v>0</v>
      </c>
      <c r="D4549">
        <v>70005</v>
      </c>
      <c r="E4549">
        <f>_xlfn.XLOOKUP(J4549,'sets &amp; selections ( - 10%)'!Z:Z,'sets &amp; selections ( - 10%)'!D:D)</f>
        <v>4398.3</v>
      </c>
      <c r="G4549">
        <f>_xlfn.XLOOKUP(J4549,'sets &amp; selections ( - 10%)'!Z:Z,'sets &amp; selections ( - 10%)'!R:R)</f>
        <v>0</v>
      </c>
      <c r="J4549" s="636" t="s">
        <v>156</v>
      </c>
      <c r="K4549">
        <v>10134</v>
      </c>
    </row>
    <row r="4550" spans="1:11">
      <c r="A4550">
        <v>70002</v>
      </c>
      <c r="B4550" s="46" t="str">
        <f t="shared" si="139"/>
        <v>BP.VMOR000-white</v>
      </c>
      <c r="C4550">
        <f t="shared" si="140"/>
        <v>0</v>
      </c>
      <c r="D4550">
        <v>70002</v>
      </c>
      <c r="E4550">
        <f>_xlfn.XLOOKUP(J4550,'sets &amp; selections ( - 10%)'!Z:Z,'sets &amp; selections ( - 10%)'!D:D)</f>
        <v>2425</v>
      </c>
      <c r="G4550">
        <f>_xlfn.XLOOKUP(J4550,'sets &amp; selections ( - 10%)'!Z:Z,'sets &amp; selections ( - 10%)'!R:R)</f>
        <v>0</v>
      </c>
      <c r="J4550" s="636" t="s">
        <v>159</v>
      </c>
      <c r="K4550" t="s">
        <v>919</v>
      </c>
    </row>
    <row r="4551" spans="1:11">
      <c r="A4551">
        <v>70005</v>
      </c>
      <c r="B4551" s="46" t="str">
        <f t="shared" si="139"/>
        <v>BP.GR.IMSET-10095</v>
      </c>
      <c r="C4551">
        <f t="shared" si="140"/>
        <v>0</v>
      </c>
      <c r="D4551">
        <v>70005</v>
      </c>
      <c r="E4551">
        <f>_xlfn.XLOOKUP(J4551,'sets &amp; selections ( - 10%)'!Z:Z,'sets &amp; selections ( - 10%)'!D:D)</f>
        <v>5339.7</v>
      </c>
      <c r="G4551">
        <f>_xlfn.XLOOKUP(J4551,'sets &amp; selections ( - 10%)'!Z:Z,'sets &amp; selections ( - 10%)'!R:R)</f>
        <v>0</v>
      </c>
      <c r="J4551" s="636" t="s">
        <v>161</v>
      </c>
      <c r="K4551">
        <v>10095</v>
      </c>
    </row>
    <row r="4552" spans="1:11">
      <c r="A4552">
        <v>70005</v>
      </c>
      <c r="B4552" s="46" t="str">
        <f t="shared" si="139"/>
        <v>BP.GR.CLSET-10095</v>
      </c>
      <c r="C4552">
        <f t="shared" si="140"/>
        <v>0</v>
      </c>
      <c r="D4552">
        <v>70005</v>
      </c>
      <c r="E4552">
        <f>_xlfn.XLOOKUP(J4552,'sets &amp; selections ( - 10%)'!Z:Z,'sets &amp; selections ( - 10%)'!D:D)</f>
        <v>4838.4000000000005</v>
      </c>
      <c r="G4552">
        <f>_xlfn.XLOOKUP(J4552,'sets &amp; selections ( - 10%)'!Z:Z,'sets &amp; selections ( - 10%)'!R:R)</f>
        <v>0</v>
      </c>
      <c r="J4552" s="636" t="s">
        <v>166</v>
      </c>
      <c r="K4552">
        <v>10095</v>
      </c>
    </row>
    <row r="4553" spans="1:11">
      <c r="A4553">
        <v>70005</v>
      </c>
      <c r="B4553" s="46" t="str">
        <f t="shared" si="139"/>
        <v>BP.GR.ORSET-10095</v>
      </c>
      <c r="C4553">
        <f t="shared" si="140"/>
        <v>0</v>
      </c>
      <c r="D4553">
        <v>70005</v>
      </c>
      <c r="E4553">
        <f>_xlfn.XLOOKUP(J4553,'sets &amp; selections ( - 10%)'!Z:Z,'sets &amp; selections ( - 10%)'!D:D)</f>
        <v>2720.7000000000003</v>
      </c>
      <c r="G4553">
        <f>_xlfn.XLOOKUP(J4553,'sets &amp; selections ( - 10%)'!Z:Z,'sets &amp; selections ( - 10%)'!R:R)</f>
        <v>0</v>
      </c>
      <c r="J4553" s="636" t="s">
        <v>167</v>
      </c>
      <c r="K4553">
        <v>10095</v>
      </c>
    </row>
    <row r="4554" spans="1:11">
      <c r="A4554">
        <v>70001</v>
      </c>
      <c r="B4554" s="46" t="str">
        <f t="shared" si="139"/>
        <v>BP.GRSG000-white</v>
      </c>
      <c r="C4554">
        <f t="shared" si="140"/>
        <v>0</v>
      </c>
      <c r="D4554">
        <v>70001</v>
      </c>
      <c r="E4554">
        <f>_xlfn.XLOOKUP(J4554,'sets &amp; selections ( - 10%)'!Z:Z,'sets &amp; selections ( - 10%)'!D:D)</f>
        <v>2114</v>
      </c>
      <c r="G4554">
        <f>_xlfn.XLOOKUP(J4554,'sets &amp; selections ( - 10%)'!Z:Z,'sets &amp; selections ( - 10%)'!R:R)</f>
        <v>0</v>
      </c>
      <c r="J4554" s="636" t="s">
        <v>169</v>
      </c>
      <c r="K4554" t="s">
        <v>919</v>
      </c>
    </row>
    <row r="4555" spans="1:11">
      <c r="A4555">
        <v>70001</v>
      </c>
      <c r="B4555" s="46" t="str">
        <f t="shared" si="139"/>
        <v>BP.GRSB000-white</v>
      </c>
      <c r="C4555">
        <f t="shared" si="140"/>
        <v>0</v>
      </c>
      <c r="D4555">
        <v>70001</v>
      </c>
      <c r="E4555">
        <f>_xlfn.XLOOKUP(J4555,'sets &amp; selections ( - 10%)'!Z:Z,'sets &amp; selections ( - 10%)'!D:D)</f>
        <v>2863</v>
      </c>
      <c r="G4555">
        <f>_xlfn.XLOOKUP(J4555,'sets &amp; selections ( - 10%)'!Z:Z,'sets &amp; selections ( - 10%)'!R:R)</f>
        <v>0</v>
      </c>
      <c r="J4555" s="636" t="s">
        <v>171</v>
      </c>
      <c r="K4555" t="s">
        <v>919</v>
      </c>
    </row>
    <row r="4556" spans="1:11">
      <c r="A4556">
        <v>70005</v>
      </c>
      <c r="B4556" s="46" t="str">
        <f t="shared" si="139"/>
        <v>BP.VG.WGSET-10097</v>
      </c>
      <c r="C4556">
        <f t="shared" si="140"/>
        <v>0</v>
      </c>
      <c r="D4556">
        <v>70005</v>
      </c>
      <c r="E4556">
        <f>_xlfn.XLOOKUP(J4556,'sets &amp; selections ( - 10%)'!Z:Z,'sets &amp; selections ( - 10%)'!S:S)</f>
        <v>2786.75</v>
      </c>
      <c r="G4556">
        <f>_xlfn.XLOOKUP(J4556,'sets &amp; selections ( - 10%)'!Z:Z,'sets &amp; selections ( - 10%)'!U:U)</f>
        <v>0</v>
      </c>
      <c r="J4556" s="636" t="s">
        <v>103</v>
      </c>
      <c r="K4556">
        <v>10097</v>
      </c>
    </row>
    <row r="4557" spans="1:11">
      <c r="A4557">
        <v>70005</v>
      </c>
      <c r="B4557" s="46" t="str">
        <f t="shared" si="139"/>
        <v>BP.VG.DI900SET-10097</v>
      </c>
      <c r="C4557">
        <f t="shared" si="140"/>
        <v>0</v>
      </c>
      <c r="D4557">
        <v>70005</v>
      </c>
      <c r="E4557">
        <f>_xlfn.XLOOKUP(J4557,'sets &amp; selections ( - 10%)'!Z:Z,'sets &amp; selections ( - 10%)'!S:S)</f>
        <v>1773.5</v>
      </c>
      <c r="G4557">
        <f>_xlfn.XLOOKUP(J4557,'sets &amp; selections ( - 10%)'!Z:Z,'sets &amp; selections ( - 10%)'!U:U)</f>
        <v>0</v>
      </c>
      <c r="J4557" s="636" t="s">
        <v>105</v>
      </c>
      <c r="K4557">
        <v>10097</v>
      </c>
    </row>
    <row r="4558" spans="1:11">
      <c r="A4558">
        <v>70005</v>
      </c>
      <c r="B4558" s="46" t="str">
        <f t="shared" si="139"/>
        <v>BP.VG.DIMGSET-10097</v>
      </c>
      <c r="C4558">
        <f t="shared" si="140"/>
        <v>0</v>
      </c>
      <c r="D4558">
        <v>70005</v>
      </c>
      <c r="E4558">
        <f>_xlfn.XLOOKUP(J4558,'sets &amp; selections ( - 10%)'!Z:Z,'sets &amp; selections ( - 10%)'!S:S)</f>
        <v>3410.5</v>
      </c>
      <c r="G4558">
        <f>_xlfn.XLOOKUP(J4558,'sets &amp; selections ( - 10%)'!Z:Z,'sets &amp; selections ( - 10%)'!U:U)</f>
        <v>0</v>
      </c>
      <c r="J4558" s="636" t="s">
        <v>107</v>
      </c>
      <c r="K4558">
        <v>10097</v>
      </c>
    </row>
    <row r="4559" spans="1:11">
      <c r="A4559">
        <v>70005</v>
      </c>
      <c r="B4559" s="46" t="str">
        <f t="shared" si="139"/>
        <v>BP.VG.DISET-10097</v>
      </c>
      <c r="C4559">
        <f t="shared" si="140"/>
        <v>0</v>
      </c>
      <c r="D4559">
        <v>70005</v>
      </c>
      <c r="E4559">
        <f>_xlfn.XLOOKUP(J4559,'sets &amp; selections ( - 10%)'!Z:Z,'sets &amp; selections ( - 10%)'!S:S)</f>
        <v>5184</v>
      </c>
      <c r="G4559">
        <f>_xlfn.XLOOKUP(J4559,'sets &amp; selections ( - 10%)'!Z:Z,'sets &amp; selections ( - 10%)'!U:U)</f>
        <v>0</v>
      </c>
      <c r="J4559" s="636" t="s">
        <v>109</v>
      </c>
      <c r="K4559">
        <v>10097</v>
      </c>
    </row>
    <row r="4560" spans="1:11">
      <c r="A4560">
        <v>70005</v>
      </c>
      <c r="B4560" s="46" t="str">
        <f t="shared" si="139"/>
        <v>BP.VG.DISPSET1-10097</v>
      </c>
      <c r="C4560">
        <f t="shared" si="140"/>
        <v>0</v>
      </c>
      <c r="D4560">
        <v>70005</v>
      </c>
      <c r="E4560">
        <f>_xlfn.XLOOKUP(J4560,'sets &amp; selections ( - 10%)'!Z:Z,'sets &amp; selections ( - 10%)'!S:S)</f>
        <v>1542.5</v>
      </c>
      <c r="G4560">
        <f>_xlfn.XLOOKUP(J4560,'sets &amp; selections ( - 10%)'!Z:Z,'sets &amp; selections ( - 10%)'!U:U)</f>
        <v>0</v>
      </c>
      <c r="J4560" s="636" t="s">
        <v>111</v>
      </c>
      <c r="K4560">
        <v>10097</v>
      </c>
    </row>
    <row r="4561" spans="1:11">
      <c r="A4561">
        <v>70005</v>
      </c>
      <c r="B4561" s="46" t="str">
        <f t="shared" si="139"/>
        <v>BP.VG.WGDTSET-10136</v>
      </c>
      <c r="C4561">
        <f t="shared" si="140"/>
        <v>0</v>
      </c>
      <c r="D4561">
        <v>70005</v>
      </c>
      <c r="E4561">
        <f>_xlfn.XLOOKUP(J4561,'sets &amp; selections ( - 10%)'!Z:Z,'sets &amp; selections ( - 10%)'!S:S)</f>
        <v>4271.5</v>
      </c>
      <c r="G4561">
        <f>_xlfn.XLOOKUP(J4561,'sets &amp; selections ( - 10%)'!Z:Z,'sets &amp; selections ( - 10%)'!U:U)</f>
        <v>0</v>
      </c>
      <c r="J4561" s="636" t="s">
        <v>114</v>
      </c>
      <c r="K4561">
        <v>10136</v>
      </c>
    </row>
    <row r="4562" spans="1:11">
      <c r="A4562">
        <v>70005</v>
      </c>
      <c r="B4562" s="46" t="str">
        <f t="shared" si="139"/>
        <v>BP.VG.DI900DTSET-10136</v>
      </c>
      <c r="C4562">
        <f t="shared" si="140"/>
        <v>0</v>
      </c>
      <c r="D4562">
        <v>70005</v>
      </c>
      <c r="E4562">
        <f>_xlfn.XLOOKUP(J4562,'sets &amp; selections ( - 10%)'!Z:Z,'sets &amp; selections ( - 10%)'!S:S)</f>
        <v>2777.25</v>
      </c>
      <c r="G4562">
        <f>_xlfn.XLOOKUP(J4562,'sets &amp; selections ( - 10%)'!Z:Z,'sets &amp; selections ( - 10%)'!U:U)</f>
        <v>0</v>
      </c>
      <c r="J4562" s="636" t="s">
        <v>116</v>
      </c>
      <c r="K4562">
        <v>10136</v>
      </c>
    </row>
    <row r="4563" spans="1:11">
      <c r="A4563">
        <v>70005</v>
      </c>
      <c r="B4563" s="46" t="str">
        <f t="shared" si="139"/>
        <v>BP.VG.DIMGDTSET-10136</v>
      </c>
      <c r="C4563">
        <f t="shared" si="140"/>
        <v>0</v>
      </c>
      <c r="D4563">
        <v>70005</v>
      </c>
      <c r="E4563">
        <f>_xlfn.XLOOKUP(J4563,'sets &amp; selections ( - 10%)'!Z:Z,'sets &amp; selections ( - 10%)'!S:S)</f>
        <v>6086</v>
      </c>
      <c r="G4563">
        <f>_xlfn.XLOOKUP(J4563,'sets &amp; selections ( - 10%)'!Z:Z,'sets &amp; selections ( - 10%)'!U:U)</f>
        <v>0</v>
      </c>
      <c r="J4563" s="636" t="s">
        <v>118</v>
      </c>
      <c r="K4563">
        <v>10136</v>
      </c>
    </row>
    <row r="4564" spans="1:11">
      <c r="A4564">
        <v>70005</v>
      </c>
      <c r="B4564" s="46" t="str">
        <f t="shared" si="139"/>
        <v>BP.VG.DIDTSET-10136</v>
      </c>
      <c r="C4564">
        <f t="shared" si="140"/>
        <v>0</v>
      </c>
      <c r="D4564">
        <v>70005</v>
      </c>
      <c r="E4564">
        <f>_xlfn.XLOOKUP(J4564,'sets &amp; selections ( - 10%)'!Z:Z,'sets &amp; selections ( - 10%)'!S:S)</f>
        <v>8863.25</v>
      </c>
      <c r="G4564">
        <f>_xlfn.XLOOKUP(J4564,'sets &amp; selections ( - 10%)'!Z:Z,'sets &amp; selections ( - 10%)'!U:U)</f>
        <v>0</v>
      </c>
      <c r="J4564" s="636" t="s">
        <v>120</v>
      </c>
      <c r="K4564">
        <v>10136</v>
      </c>
    </row>
    <row r="4565" spans="1:11">
      <c r="A4565">
        <v>70005</v>
      </c>
      <c r="B4565" s="46" t="str">
        <f t="shared" si="139"/>
        <v>BP.VG.DISPDTSET1-10136</v>
      </c>
      <c r="C4565">
        <f t="shared" si="140"/>
        <v>0</v>
      </c>
      <c r="D4565">
        <v>70005</v>
      </c>
      <c r="E4565">
        <f>_xlfn.XLOOKUP(J4565,'sets &amp; selections ( - 10%)'!Z:Z,'sets &amp; selections ( - 10%)'!S:S)</f>
        <v>2379.5</v>
      </c>
      <c r="G4565">
        <f>_xlfn.XLOOKUP(J4565,'sets &amp; selections ( - 10%)'!Z:Z,'sets &amp; selections ( - 10%)'!U:U)</f>
        <v>0</v>
      </c>
      <c r="J4565" s="636" t="s">
        <v>121</v>
      </c>
      <c r="K4565">
        <v>10136</v>
      </c>
    </row>
    <row r="4566" spans="1:11">
      <c r="A4566">
        <v>70005</v>
      </c>
      <c r="B4566" s="46" t="str">
        <f t="shared" si="139"/>
        <v>BP.VM.DOSET-10097</v>
      </c>
      <c r="C4566">
        <f t="shared" si="140"/>
        <v>0</v>
      </c>
      <c r="D4566">
        <v>70005</v>
      </c>
      <c r="E4566">
        <f>_xlfn.XLOOKUP(J4566,'sets &amp; selections ( - 10%)'!Z:Z,'sets &amp; selections ( - 10%)'!S:S)</f>
        <v>5228.75</v>
      </c>
      <c r="G4566">
        <f>_xlfn.XLOOKUP(J4566,'sets &amp; selections ( - 10%)'!Z:Z,'sets &amp; selections ( - 10%)'!U:U)</f>
        <v>0</v>
      </c>
      <c r="J4566" s="636" t="s">
        <v>125</v>
      </c>
      <c r="K4566">
        <v>10097</v>
      </c>
    </row>
    <row r="4567" spans="1:11">
      <c r="A4567">
        <v>70005</v>
      </c>
      <c r="B4567" s="46" t="str">
        <f t="shared" si="139"/>
        <v>BP.VM.DORSET-10097</v>
      </c>
      <c r="C4567">
        <f t="shared" si="140"/>
        <v>0</v>
      </c>
      <c r="D4567">
        <v>70005</v>
      </c>
      <c r="E4567">
        <f>_xlfn.XLOOKUP(J4567,'sets &amp; selections ( - 10%)'!Z:Z,'sets &amp; selections ( - 10%)'!S:S)</f>
        <v>1325</v>
      </c>
      <c r="G4567">
        <f>_xlfn.XLOOKUP(J4567,'sets &amp; selections ( - 10%)'!Z:Z,'sets &amp; selections ( - 10%)'!U:U)</f>
        <v>0</v>
      </c>
      <c r="J4567" s="636" t="s">
        <v>127</v>
      </c>
      <c r="K4567">
        <v>10097</v>
      </c>
    </row>
    <row r="4568" spans="1:11">
      <c r="A4568">
        <v>70005</v>
      </c>
      <c r="B4568" s="46" t="str">
        <f t="shared" si="139"/>
        <v>BP.VM.DOJSET-10097</v>
      </c>
      <c r="C4568">
        <f t="shared" si="140"/>
        <v>0</v>
      </c>
      <c r="D4568">
        <v>70005</v>
      </c>
      <c r="E4568">
        <f>_xlfn.XLOOKUP(J4568,'sets &amp; selections ( - 10%)'!Z:Z,'sets &amp; selections ( - 10%)'!S:S)</f>
        <v>1337.25</v>
      </c>
      <c r="G4568">
        <f>_xlfn.XLOOKUP(J4568,'sets &amp; selections ( - 10%)'!Z:Z,'sets &amp; selections ( - 10%)'!U:U)</f>
        <v>0</v>
      </c>
      <c r="J4568" s="636" t="s">
        <v>129</v>
      </c>
      <c r="K4568">
        <v>10097</v>
      </c>
    </row>
    <row r="4569" spans="1:11">
      <c r="A4569">
        <v>70005</v>
      </c>
      <c r="B4569" s="46" t="str">
        <f t="shared" si="139"/>
        <v>BP.VM.DOSSET-10097</v>
      </c>
      <c r="C4569">
        <f t="shared" si="140"/>
        <v>0</v>
      </c>
      <c r="D4569">
        <v>70005</v>
      </c>
      <c r="E4569">
        <f>_xlfn.XLOOKUP(J4569,'sets &amp; selections ( - 10%)'!Z:Z,'sets &amp; selections ( - 10%)'!S:S)</f>
        <v>905.5</v>
      </c>
      <c r="G4569">
        <f>_xlfn.XLOOKUP(J4569,'sets &amp; selections ( - 10%)'!Z:Z,'sets &amp; selections ( - 10%)'!U:U)</f>
        <v>0</v>
      </c>
      <c r="J4569" s="636" t="s">
        <v>131</v>
      </c>
      <c r="K4569">
        <v>10097</v>
      </c>
    </row>
    <row r="4570" spans="1:11">
      <c r="A4570">
        <v>70005</v>
      </c>
      <c r="B4570" s="46" t="str">
        <f t="shared" si="139"/>
        <v>BP.VM.DOESET-10097</v>
      </c>
      <c r="C4570">
        <f t="shared" si="140"/>
        <v>0</v>
      </c>
      <c r="D4570">
        <v>70005</v>
      </c>
      <c r="E4570">
        <f>_xlfn.XLOOKUP(J4570,'sets &amp; selections ( - 10%)'!Z:Z,'sets &amp; selections ( - 10%)'!S:S)</f>
        <v>1661.5</v>
      </c>
      <c r="G4570">
        <f>_xlfn.XLOOKUP(J4570,'sets &amp; selections ( - 10%)'!Z:Z,'sets &amp; selections ( - 10%)'!U:U)</f>
        <v>0</v>
      </c>
      <c r="J4570" s="636" t="s">
        <v>133</v>
      </c>
      <c r="K4570">
        <v>10097</v>
      </c>
    </row>
    <row r="4571" spans="1:11">
      <c r="A4571">
        <v>70005</v>
      </c>
      <c r="B4571" s="46" t="str">
        <f t="shared" si="139"/>
        <v>BP.VM.DODTSET-10136</v>
      </c>
      <c r="C4571">
        <f t="shared" si="140"/>
        <v>0</v>
      </c>
      <c r="D4571">
        <v>70005</v>
      </c>
      <c r="E4571">
        <f>_xlfn.XLOOKUP(J4571,'sets &amp; selections ( - 10%)'!Z:Z,'sets &amp; selections ( - 10%)'!S:S)</f>
        <v>6801.25</v>
      </c>
      <c r="G4571">
        <f>_xlfn.XLOOKUP(J4571,'sets &amp; selections ( - 10%)'!Z:Z,'sets &amp; selections ( - 10%)'!U:U)</f>
        <v>0</v>
      </c>
      <c r="J4571" s="636" t="s">
        <v>136</v>
      </c>
      <c r="K4571">
        <v>10136</v>
      </c>
    </row>
    <row r="4572" spans="1:11">
      <c r="A4572">
        <v>70005</v>
      </c>
      <c r="B4572" s="46" t="str">
        <f t="shared" si="139"/>
        <v>BP.VM.DORDTSET-10136</v>
      </c>
      <c r="C4572">
        <f t="shared" si="140"/>
        <v>0</v>
      </c>
      <c r="D4572">
        <v>70005</v>
      </c>
      <c r="E4572">
        <f>_xlfn.XLOOKUP(J4572,'sets &amp; selections ( - 10%)'!Z:Z,'sets &amp; selections ( - 10%)'!S:S)</f>
        <v>1774.75</v>
      </c>
      <c r="G4572">
        <f>_xlfn.XLOOKUP(J4572,'sets &amp; selections ( - 10%)'!Z:Z,'sets &amp; selections ( - 10%)'!U:U)</f>
        <v>0</v>
      </c>
      <c r="J4572" s="636" t="s">
        <v>138</v>
      </c>
      <c r="K4572">
        <v>10136</v>
      </c>
    </row>
    <row r="4573" spans="1:11">
      <c r="A4573">
        <v>70005</v>
      </c>
      <c r="B4573" s="46" t="str">
        <f t="shared" si="139"/>
        <v>BP.VM.DOJDTSET-10136</v>
      </c>
      <c r="C4573">
        <f t="shared" si="140"/>
        <v>0</v>
      </c>
      <c r="D4573">
        <v>70005</v>
      </c>
      <c r="E4573">
        <f>_xlfn.XLOOKUP(J4573,'sets &amp; selections ( - 10%)'!Z:Z,'sets &amp; selections ( - 10%)'!S:S)</f>
        <v>1738</v>
      </c>
      <c r="G4573">
        <f>_xlfn.XLOOKUP(J4573,'sets &amp; selections ( - 10%)'!Z:Z,'sets &amp; selections ( - 10%)'!U:U)</f>
        <v>0</v>
      </c>
      <c r="J4573" s="636" t="s">
        <v>140</v>
      </c>
      <c r="K4573">
        <v>10136</v>
      </c>
    </row>
    <row r="4574" spans="1:11">
      <c r="A4574">
        <v>70005</v>
      </c>
      <c r="B4574" s="46" t="str">
        <f t="shared" si="139"/>
        <v>BP.VM.DOSDTSET-10136</v>
      </c>
      <c r="C4574">
        <f t="shared" si="140"/>
        <v>0</v>
      </c>
      <c r="D4574">
        <v>70005</v>
      </c>
      <c r="E4574">
        <f>_xlfn.XLOOKUP(J4574,'sets &amp; selections ( - 10%)'!Z:Z,'sets &amp; selections ( - 10%)'!S:S)</f>
        <v>1204</v>
      </c>
      <c r="G4574">
        <f>_xlfn.XLOOKUP(J4574,'sets &amp; selections ( - 10%)'!Z:Z,'sets &amp; selections ( - 10%)'!U:U)</f>
        <v>0</v>
      </c>
      <c r="J4574" s="636" t="s">
        <v>142</v>
      </c>
      <c r="K4574">
        <v>10136</v>
      </c>
    </row>
    <row r="4575" spans="1:11">
      <c r="A4575">
        <v>70005</v>
      </c>
      <c r="B4575" s="46" t="str">
        <f t="shared" si="139"/>
        <v>BP.VM.DOEDTSET-10136</v>
      </c>
      <c r="C4575">
        <f t="shared" si="140"/>
        <v>0</v>
      </c>
      <c r="D4575">
        <v>70005</v>
      </c>
      <c r="E4575">
        <f>_xlfn.XLOOKUP(J4575,'sets &amp; selections ( - 10%)'!Z:Z,'sets &amp; selections ( - 10%)'!S:S)</f>
        <v>2084.75</v>
      </c>
      <c r="G4575">
        <f>_xlfn.XLOOKUP(J4575,'sets &amp; selections ( - 10%)'!Z:Z,'sets &amp; selections ( - 10%)'!U:U)</f>
        <v>0</v>
      </c>
      <c r="J4575" s="636" t="s">
        <v>144</v>
      </c>
      <c r="K4575">
        <v>10136</v>
      </c>
    </row>
    <row r="4576" spans="1:11">
      <c r="A4576">
        <v>70005</v>
      </c>
      <c r="B4576" s="46" t="str">
        <f t="shared" si="139"/>
        <v>BP.VM.PISET-10097</v>
      </c>
      <c r="C4576">
        <f t="shared" si="140"/>
        <v>0</v>
      </c>
      <c r="D4576">
        <v>70005</v>
      </c>
      <c r="E4576">
        <f>_xlfn.XLOOKUP(J4576,'sets &amp; selections ( - 10%)'!Z:Z,'sets &amp; selections ( - 10%)'!S:S)</f>
        <v>478.25</v>
      </c>
      <c r="G4576">
        <f>_xlfn.XLOOKUP(J4576,'sets &amp; selections ( - 10%)'!Z:Z,'sets &amp; selections ( - 10%)'!U:U)</f>
        <v>0</v>
      </c>
      <c r="J4576" s="636" t="s">
        <v>147</v>
      </c>
      <c r="K4576">
        <v>10097</v>
      </c>
    </row>
    <row r="4577" spans="1:11">
      <c r="A4577">
        <v>70005</v>
      </c>
      <c r="B4577" s="46" t="str">
        <f t="shared" si="139"/>
        <v>BP.VM.IMSET-10097</v>
      </c>
      <c r="C4577">
        <f t="shared" si="140"/>
        <v>0</v>
      </c>
      <c r="D4577">
        <v>70005</v>
      </c>
      <c r="E4577">
        <f>_xlfn.XLOOKUP(J4577,'sets &amp; selections ( - 10%)'!Z:Z,'sets &amp; selections ( - 10%)'!S:S)</f>
        <v>1046.25</v>
      </c>
      <c r="G4577">
        <f>_xlfn.XLOOKUP(J4577,'sets &amp; selections ( - 10%)'!Z:Z,'sets &amp; selections ( - 10%)'!U:U)</f>
        <v>0</v>
      </c>
      <c r="J4577" s="636" t="s">
        <v>150</v>
      </c>
      <c r="K4577">
        <v>10097</v>
      </c>
    </row>
    <row r="4578" spans="1:11">
      <c r="A4578">
        <v>70005</v>
      </c>
      <c r="B4578" s="46" t="str">
        <f t="shared" si="139"/>
        <v>BP.VM.IMDTSET-10136</v>
      </c>
      <c r="C4578">
        <f t="shared" si="140"/>
        <v>0</v>
      </c>
      <c r="D4578">
        <v>70005</v>
      </c>
      <c r="E4578">
        <f>_xlfn.XLOOKUP(J4578,'sets &amp; selections ( - 10%)'!Z:Z,'sets &amp; selections ( - 10%)'!S:S)</f>
        <v>1342</v>
      </c>
      <c r="G4578">
        <f>_xlfn.XLOOKUP(J4578,'sets &amp; selections ( - 10%)'!Z:Z,'sets &amp; selections ( - 10%)'!U:U)</f>
        <v>0</v>
      </c>
      <c r="J4578" s="636" t="s">
        <v>152</v>
      </c>
      <c r="K4578">
        <v>10136</v>
      </c>
    </row>
    <row r="4579" spans="1:11">
      <c r="A4579">
        <v>70005</v>
      </c>
      <c r="B4579" s="46" t="str">
        <f t="shared" si="139"/>
        <v>BP.VM.FISET-10097</v>
      </c>
      <c r="C4579">
        <f t="shared" si="140"/>
        <v>0</v>
      </c>
      <c r="D4579">
        <v>70005</v>
      </c>
      <c r="E4579">
        <f>_xlfn.XLOOKUP(J4579,'sets &amp; selections ( - 10%)'!Z:Z,'sets &amp; selections ( - 10%)'!S:S)</f>
        <v>3689.5</v>
      </c>
      <c r="G4579">
        <f>_xlfn.XLOOKUP(J4579,'sets &amp; selections ( - 10%)'!Z:Z,'sets &amp; selections ( - 10%)'!U:U)</f>
        <v>0</v>
      </c>
      <c r="J4579" s="636" t="s">
        <v>154</v>
      </c>
      <c r="K4579">
        <v>10097</v>
      </c>
    </row>
    <row r="4580" spans="1:11">
      <c r="A4580">
        <v>70005</v>
      </c>
      <c r="B4580" s="46" t="str">
        <f t="shared" si="139"/>
        <v>BP.VM.FIDTSET-10136</v>
      </c>
      <c r="C4580">
        <f t="shared" si="140"/>
        <v>0</v>
      </c>
      <c r="D4580">
        <v>70005</v>
      </c>
      <c r="E4580">
        <f>_xlfn.XLOOKUP(J4580,'sets &amp; selections ( - 10%)'!Z:Z,'sets &amp; selections ( - 10%)'!S:S)</f>
        <v>4618.25</v>
      </c>
      <c r="G4580">
        <f>_xlfn.XLOOKUP(J4580,'sets &amp; selections ( - 10%)'!Z:Z,'sets &amp; selections ( - 10%)'!U:U)</f>
        <v>0</v>
      </c>
      <c r="J4580" s="636" t="s">
        <v>156</v>
      </c>
      <c r="K4580">
        <v>10136</v>
      </c>
    </row>
    <row r="4581" spans="1:11">
      <c r="A4581">
        <v>70002</v>
      </c>
      <c r="B4581" s="46" t="str">
        <f t="shared" si="139"/>
        <v>BP.VMOR000-fluoorange</v>
      </c>
      <c r="C4581">
        <f t="shared" si="140"/>
        <v>0</v>
      </c>
      <c r="D4581">
        <v>70002</v>
      </c>
      <c r="E4581">
        <f>_xlfn.XLOOKUP(J4581,'sets &amp; selections ( - 10%)'!Z:Z,'sets &amp; selections ( - 10%)'!S:S)</f>
        <v>2546.25</v>
      </c>
      <c r="G4581">
        <f>_xlfn.XLOOKUP(J4581,'sets &amp; selections ( - 10%)'!Z:Z,'sets &amp; selections ( - 10%)'!U:U)</f>
        <v>0</v>
      </c>
      <c r="J4581" s="636" t="s">
        <v>159</v>
      </c>
      <c r="K4581" t="s">
        <v>921</v>
      </c>
    </row>
    <row r="4582" spans="1:11">
      <c r="A4582">
        <v>70005</v>
      </c>
      <c r="B4582" s="46" t="str">
        <f t="shared" si="139"/>
        <v>BP.GR.IMSET-10097</v>
      </c>
      <c r="C4582">
        <f t="shared" si="140"/>
        <v>0</v>
      </c>
      <c r="D4582">
        <v>70005</v>
      </c>
      <c r="E4582">
        <f>_xlfn.XLOOKUP(J4582,'sets &amp; selections ( - 10%)'!Z:Z,'sets &amp; selections ( - 10%)'!S:S)</f>
        <v>5606.75</v>
      </c>
      <c r="G4582">
        <f>_xlfn.XLOOKUP(J4582,'sets &amp; selections ( - 10%)'!Z:Z,'sets &amp; selections ( - 10%)'!U:U)</f>
        <v>0</v>
      </c>
      <c r="J4582" s="636" t="s">
        <v>161</v>
      </c>
      <c r="K4582">
        <v>10097</v>
      </c>
    </row>
    <row r="4583" spans="1:11">
      <c r="A4583">
        <v>70005</v>
      </c>
      <c r="B4583" s="46" t="str">
        <f t="shared" si="139"/>
        <v>BP.GR.CLSET-10097</v>
      </c>
      <c r="C4583">
        <f t="shared" si="140"/>
        <v>0</v>
      </c>
      <c r="D4583">
        <v>70005</v>
      </c>
      <c r="E4583">
        <f>_xlfn.XLOOKUP(J4583,'sets &amp; selections ( - 10%)'!Z:Z,'sets &amp; selections ( - 10%)'!S:S)</f>
        <v>5080.5</v>
      </c>
      <c r="G4583">
        <f>_xlfn.XLOOKUP(J4583,'sets &amp; selections ( - 10%)'!Z:Z,'sets &amp; selections ( - 10%)'!U:U)</f>
        <v>0</v>
      </c>
      <c r="J4583" s="636" t="s">
        <v>166</v>
      </c>
      <c r="K4583">
        <v>10097</v>
      </c>
    </row>
    <row r="4584" spans="1:11">
      <c r="A4584">
        <v>70005</v>
      </c>
      <c r="B4584" s="46" t="str">
        <f t="shared" si="139"/>
        <v>BP.GR.ORSET-10097</v>
      </c>
      <c r="C4584">
        <f t="shared" si="140"/>
        <v>0</v>
      </c>
      <c r="D4584">
        <v>70005</v>
      </c>
      <c r="E4584">
        <f>_xlfn.XLOOKUP(J4584,'sets &amp; selections ( - 10%)'!Z:Z,'sets &amp; selections ( - 10%)'!S:S)</f>
        <v>2856.75</v>
      </c>
      <c r="G4584">
        <f>_xlfn.XLOOKUP(J4584,'sets &amp; selections ( - 10%)'!Z:Z,'sets &amp; selections ( - 10%)'!U:U)</f>
        <v>0</v>
      </c>
      <c r="J4584" s="636" t="s">
        <v>167</v>
      </c>
      <c r="K4584">
        <v>10097</v>
      </c>
    </row>
    <row r="4585" spans="1:11">
      <c r="A4585">
        <v>70001</v>
      </c>
      <c r="B4585" s="46" t="str">
        <f t="shared" si="139"/>
        <v>BP.GRSG000-fluoorange</v>
      </c>
      <c r="C4585">
        <f t="shared" si="140"/>
        <v>0</v>
      </c>
      <c r="D4585">
        <v>70001</v>
      </c>
      <c r="E4585">
        <f>_xlfn.XLOOKUP(J4585,'sets &amp; selections ( - 10%)'!Z:Z,'sets &amp; selections ( - 10%)'!S:S)</f>
        <v>2219.75</v>
      </c>
      <c r="G4585">
        <f>_xlfn.XLOOKUP(J4585,'sets &amp; selections ( - 10%)'!Z:Z,'sets &amp; selections ( - 10%)'!U:U)</f>
        <v>0</v>
      </c>
      <c r="J4585" s="636" t="s">
        <v>169</v>
      </c>
      <c r="K4585" t="s">
        <v>921</v>
      </c>
    </row>
    <row r="4586" spans="1:11">
      <c r="A4586">
        <v>70001</v>
      </c>
      <c r="B4586" s="46" t="str">
        <f t="shared" si="139"/>
        <v>BP.GRSB000-fluoorange</v>
      </c>
      <c r="C4586">
        <f>SUM(G4586:H4586)</f>
        <v>0</v>
      </c>
      <c r="D4586">
        <v>70001</v>
      </c>
      <c r="E4586">
        <f>_xlfn.XLOOKUP(J4586,'sets &amp; selections ( - 10%)'!Z:Z,'sets &amp; selections ( - 10%)'!S:S)</f>
        <v>3006.25</v>
      </c>
      <c r="G4586">
        <f>_xlfn.XLOOKUP(J4586,'sets &amp; selections ( - 10%)'!Z:Z,'sets &amp; selections ( - 10%)'!U:U)</f>
        <v>0</v>
      </c>
      <c r="J4586" s="636" t="s">
        <v>171</v>
      </c>
      <c r="K4586" t="s">
        <v>921</v>
      </c>
    </row>
  </sheetData>
  <sheetProtection autoFilter="0"/>
  <autoFilter ref="A1:G4586" xr:uid="{1ECD52AE-702B-48FD-97D7-C5BE5E2E90D2}"/>
  <phoneticPr fontId="4" type="noConversion"/>
  <pageMargins left="0.7" right="0.7" top="0.78740157499999996" bottom="0.78740157499999996" header="0.3" footer="0.3"/>
  <pageSetup paperSize="9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79995-7A15-5840-8F04-A7F090E627CA}">
  <sheetPr codeName="Tabelle11"/>
  <dimension ref="A1:L3580"/>
  <sheetViews>
    <sheetView zoomScale="90" zoomScaleNormal="100" workbookViewId="0">
      <selection activeCell="D3594" sqref="D3594"/>
    </sheetView>
  </sheetViews>
  <sheetFormatPr defaultColWidth="11.42578125" defaultRowHeight="15"/>
  <cols>
    <col min="2" max="2" width="14.7109375" customWidth="1"/>
    <col min="3" max="3" width="54.42578125" customWidth="1"/>
    <col min="5" max="5" width="12.42578125" customWidth="1"/>
    <col min="8" max="8" width="13.7109375" bestFit="1" customWidth="1"/>
    <col min="9" max="9" width="13.42578125" bestFit="1" customWidth="1"/>
    <col min="10" max="10" width="18" customWidth="1"/>
    <col min="11" max="11" width="18.85546875" bestFit="1" customWidth="1"/>
  </cols>
  <sheetData>
    <row r="1" spans="1:7">
      <c r="A1" t="s">
        <v>1224</v>
      </c>
      <c r="B1" t="s">
        <v>1253</v>
      </c>
      <c r="C1" s="124" t="s">
        <v>1254</v>
      </c>
      <c r="D1" s="124" t="s">
        <v>1221</v>
      </c>
      <c r="E1" s="124" t="s">
        <v>1227</v>
      </c>
      <c r="F1" s="124" t="s">
        <v>1255</v>
      </c>
    </row>
    <row r="2" spans="1:7">
      <c r="A2">
        <f>_xlfn.XLOOKUP(C2,'wall volumes'!R:R,'wall volumes'!G:G)</f>
        <v>0</v>
      </c>
      <c r="C2" s="46" t="s">
        <v>199</v>
      </c>
      <c r="D2">
        <f t="shared" ref="D2:D65" si="0">SUM(A2:B2)</f>
        <v>0</v>
      </c>
      <c r="E2">
        <v>10005</v>
      </c>
      <c r="F2">
        <f>IF(B2&gt;0,10*B2/D2,0)</f>
        <v>0</v>
      </c>
      <c r="G2" t="str">
        <f>LEFT(C2,5)</f>
        <v>BP.VW</v>
      </c>
    </row>
    <row r="3" spans="1:7">
      <c r="A3">
        <f>_xlfn.XLOOKUP(C3,'wall volumes'!R:R,'wall volumes'!G:G)</f>
        <v>0</v>
      </c>
      <c r="C3" s="47" t="s">
        <v>204</v>
      </c>
      <c r="D3">
        <f t="shared" si="0"/>
        <v>0</v>
      </c>
      <c r="E3">
        <v>10005</v>
      </c>
      <c r="F3">
        <f t="shared" ref="F3:F66" si="1">IF(B3&gt;0,10*B3/D3,0)</f>
        <v>0</v>
      </c>
      <c r="G3" t="str">
        <f t="shared" ref="G3:G66" si="2">LEFT(C3,5)</f>
        <v>BP.VW</v>
      </c>
    </row>
    <row r="4" spans="1:7">
      <c r="A4">
        <f>_xlfn.XLOOKUP(C4,'wall volumes'!R:R,'wall volumes'!G:G)</f>
        <v>0</v>
      </c>
      <c r="C4" s="46" t="s">
        <v>209</v>
      </c>
      <c r="D4">
        <f t="shared" si="0"/>
        <v>0</v>
      </c>
      <c r="E4">
        <v>10005</v>
      </c>
      <c r="F4">
        <f t="shared" si="1"/>
        <v>0</v>
      </c>
      <c r="G4" t="str">
        <f t="shared" si="2"/>
        <v>BP.VW</v>
      </c>
    </row>
    <row r="5" spans="1:7">
      <c r="A5">
        <f>_xlfn.XLOOKUP(C5,'wall volumes'!R:R,'wall volumes'!G:G)</f>
        <v>0</v>
      </c>
      <c r="C5" s="47" t="s">
        <v>214</v>
      </c>
      <c r="D5">
        <f t="shared" si="0"/>
        <v>0</v>
      </c>
      <c r="E5">
        <v>10005</v>
      </c>
      <c r="F5">
        <f t="shared" si="1"/>
        <v>0</v>
      </c>
      <c r="G5" t="str">
        <f t="shared" si="2"/>
        <v>BP.VW</v>
      </c>
    </row>
    <row r="6" spans="1:7">
      <c r="A6">
        <f>_xlfn.XLOOKUP(C6,'wall volumes'!R:R,'wall volumes'!G:G)</f>
        <v>0</v>
      </c>
      <c r="C6" s="46" t="s">
        <v>219</v>
      </c>
      <c r="D6">
        <f t="shared" si="0"/>
        <v>0</v>
      </c>
      <c r="E6">
        <v>10005</v>
      </c>
      <c r="F6">
        <f t="shared" si="1"/>
        <v>0</v>
      </c>
      <c r="G6" t="str">
        <f t="shared" si="2"/>
        <v>BP.VW</v>
      </c>
    </row>
    <row r="7" spans="1:7">
      <c r="A7">
        <f>_xlfn.XLOOKUP(C7,'wall volumes'!R:R,'wall volumes'!G:G)</f>
        <v>0</v>
      </c>
      <c r="C7" s="47" t="s">
        <v>224</v>
      </c>
      <c r="D7">
        <f t="shared" si="0"/>
        <v>0</v>
      </c>
      <c r="E7">
        <v>10005</v>
      </c>
      <c r="F7">
        <f t="shared" si="1"/>
        <v>0</v>
      </c>
      <c r="G7" t="str">
        <f t="shared" si="2"/>
        <v>BP.VW</v>
      </c>
    </row>
    <row r="8" spans="1:7">
      <c r="A8">
        <f>_xlfn.XLOOKUP(C8,'wall volumes'!R:R,'wall volumes'!G:G)</f>
        <v>0</v>
      </c>
      <c r="C8" s="46" t="s">
        <v>229</v>
      </c>
      <c r="D8">
        <f t="shared" si="0"/>
        <v>0</v>
      </c>
      <c r="E8">
        <v>10005</v>
      </c>
      <c r="F8">
        <f t="shared" si="1"/>
        <v>0</v>
      </c>
      <c r="G8" t="str">
        <f t="shared" si="2"/>
        <v>BP.VW</v>
      </c>
    </row>
    <row r="9" spans="1:7">
      <c r="A9">
        <f>_xlfn.XLOOKUP(C9,'wall volumes'!R:R,'wall volumes'!G:G)</f>
        <v>0</v>
      </c>
      <c r="C9" s="47" t="s">
        <v>234</v>
      </c>
      <c r="D9">
        <f t="shared" si="0"/>
        <v>0</v>
      </c>
      <c r="E9">
        <v>10005</v>
      </c>
      <c r="F9">
        <f t="shared" si="1"/>
        <v>0</v>
      </c>
      <c r="G9" t="str">
        <f t="shared" si="2"/>
        <v>BP.VW</v>
      </c>
    </row>
    <row r="10" spans="1:7">
      <c r="A10">
        <f>_xlfn.XLOOKUP(C10,'wall volumes'!R:R,'wall volumes'!G:G)</f>
        <v>0</v>
      </c>
      <c r="C10" s="46" t="s">
        <v>238</v>
      </c>
      <c r="D10">
        <f t="shared" si="0"/>
        <v>0</v>
      </c>
      <c r="E10">
        <v>10005</v>
      </c>
      <c r="F10">
        <f t="shared" si="1"/>
        <v>0</v>
      </c>
      <c r="G10" t="str">
        <f t="shared" si="2"/>
        <v>BP.VW</v>
      </c>
    </row>
    <row r="11" spans="1:7">
      <c r="A11">
        <f>_xlfn.XLOOKUP(C11,'wall volumes'!R:R,'wall volumes'!G:G)</f>
        <v>0</v>
      </c>
      <c r="C11" s="47" t="s">
        <v>243</v>
      </c>
      <c r="D11">
        <f t="shared" si="0"/>
        <v>0</v>
      </c>
      <c r="E11">
        <v>10005</v>
      </c>
      <c r="F11">
        <f t="shared" si="1"/>
        <v>0</v>
      </c>
      <c r="G11" t="str">
        <f t="shared" si="2"/>
        <v>BP.VW</v>
      </c>
    </row>
    <row r="12" spans="1:7">
      <c r="A12">
        <f>_xlfn.XLOOKUP(C12,'wall volumes'!R:R,'wall volumes'!G:G)</f>
        <v>0</v>
      </c>
      <c r="C12" s="46" t="s">
        <v>248</v>
      </c>
      <c r="D12">
        <f t="shared" si="0"/>
        <v>0</v>
      </c>
      <c r="E12">
        <v>10005</v>
      </c>
      <c r="F12">
        <f t="shared" si="1"/>
        <v>0</v>
      </c>
      <c r="G12" t="str">
        <f t="shared" si="2"/>
        <v>BP.VW</v>
      </c>
    </row>
    <row r="13" spans="1:7">
      <c r="A13">
        <f>_xlfn.XLOOKUP(C13,'wall volumes'!R:R,'wall volumes'!G:G)</f>
        <v>0</v>
      </c>
      <c r="C13" s="47" t="s">
        <v>253</v>
      </c>
      <c r="D13">
        <f t="shared" si="0"/>
        <v>0</v>
      </c>
      <c r="E13">
        <v>10005</v>
      </c>
      <c r="F13">
        <f t="shared" si="1"/>
        <v>0</v>
      </c>
      <c r="G13" t="str">
        <f t="shared" si="2"/>
        <v>BP.VW</v>
      </c>
    </row>
    <row r="14" spans="1:7">
      <c r="A14">
        <f>_xlfn.XLOOKUP(C14,'wall volumes'!R:R,'wall volumes'!G:G)</f>
        <v>0</v>
      </c>
      <c r="C14" s="46" t="s">
        <v>258</v>
      </c>
      <c r="D14">
        <f t="shared" si="0"/>
        <v>0</v>
      </c>
      <c r="E14">
        <v>10005</v>
      </c>
      <c r="F14">
        <f t="shared" si="1"/>
        <v>0</v>
      </c>
      <c r="G14" t="str">
        <f t="shared" si="2"/>
        <v>BP.VW</v>
      </c>
    </row>
    <row r="15" spans="1:7">
      <c r="A15">
        <f>_xlfn.XLOOKUP(C15,'wall volumes'!R:R,'wall volumes'!G:G)</f>
        <v>0</v>
      </c>
      <c r="C15" s="47" t="s">
        <v>263</v>
      </c>
      <c r="D15">
        <f t="shared" si="0"/>
        <v>0</v>
      </c>
      <c r="E15">
        <v>10005</v>
      </c>
      <c r="F15">
        <f t="shared" si="1"/>
        <v>0</v>
      </c>
      <c r="G15" t="str">
        <f t="shared" si="2"/>
        <v>BP.VW</v>
      </c>
    </row>
    <row r="16" spans="1:7">
      <c r="A16">
        <f>_xlfn.XLOOKUP(C16,'wall volumes'!R:R,'wall volumes'!G:G)</f>
        <v>0</v>
      </c>
      <c r="C16" s="46" t="s">
        <v>267</v>
      </c>
      <c r="D16">
        <f t="shared" si="0"/>
        <v>0</v>
      </c>
      <c r="E16">
        <v>10005</v>
      </c>
      <c r="F16">
        <f t="shared" si="1"/>
        <v>0</v>
      </c>
      <c r="G16" t="str">
        <f t="shared" si="2"/>
        <v>BP.VW</v>
      </c>
    </row>
    <row r="17" spans="1:7">
      <c r="A17">
        <f>_xlfn.XLOOKUP(C17,'wall volumes'!R:R,'wall volumes'!G:G)</f>
        <v>0</v>
      </c>
      <c r="C17" s="47" t="s">
        <v>272</v>
      </c>
      <c r="D17">
        <f t="shared" si="0"/>
        <v>0</v>
      </c>
      <c r="E17">
        <v>10005</v>
      </c>
      <c r="F17">
        <f t="shared" si="1"/>
        <v>0</v>
      </c>
      <c r="G17" t="str">
        <f t="shared" si="2"/>
        <v>BP.VW</v>
      </c>
    </row>
    <row r="18" spans="1:7">
      <c r="A18">
        <f>_xlfn.XLOOKUP(C18,'wall volumes'!R:R,'wall volumes'!H:H)</f>
        <v>0</v>
      </c>
      <c r="C18" s="46" t="s">
        <v>199</v>
      </c>
      <c r="D18">
        <f t="shared" si="0"/>
        <v>0</v>
      </c>
      <c r="E18">
        <v>10014</v>
      </c>
      <c r="F18">
        <f t="shared" si="1"/>
        <v>0</v>
      </c>
      <c r="G18" t="str">
        <f t="shared" si="2"/>
        <v>BP.VW</v>
      </c>
    </row>
    <row r="19" spans="1:7">
      <c r="A19">
        <f>_xlfn.XLOOKUP(C19,'wall volumes'!R:R,'wall volumes'!H:H)</f>
        <v>0</v>
      </c>
      <c r="C19" s="47" t="s">
        <v>204</v>
      </c>
      <c r="D19">
        <f t="shared" si="0"/>
        <v>0</v>
      </c>
      <c r="E19">
        <v>10014</v>
      </c>
      <c r="F19">
        <f t="shared" si="1"/>
        <v>0</v>
      </c>
      <c r="G19" t="str">
        <f t="shared" si="2"/>
        <v>BP.VW</v>
      </c>
    </row>
    <row r="20" spans="1:7">
      <c r="A20">
        <f>_xlfn.XLOOKUP(C20,'wall volumes'!R:R,'wall volumes'!H:H)</f>
        <v>0</v>
      </c>
      <c r="C20" s="46" t="s">
        <v>209</v>
      </c>
      <c r="D20">
        <f t="shared" si="0"/>
        <v>0</v>
      </c>
      <c r="E20">
        <v>10014</v>
      </c>
      <c r="F20">
        <f t="shared" si="1"/>
        <v>0</v>
      </c>
      <c r="G20" t="str">
        <f t="shared" si="2"/>
        <v>BP.VW</v>
      </c>
    </row>
    <row r="21" spans="1:7">
      <c r="A21">
        <f>_xlfn.XLOOKUP(C21,'wall volumes'!R:R,'wall volumes'!H:H)</f>
        <v>0</v>
      </c>
      <c r="C21" s="47" t="s">
        <v>214</v>
      </c>
      <c r="D21">
        <f t="shared" si="0"/>
        <v>0</v>
      </c>
      <c r="E21">
        <v>10014</v>
      </c>
      <c r="F21">
        <f t="shared" si="1"/>
        <v>0</v>
      </c>
      <c r="G21" t="str">
        <f t="shared" si="2"/>
        <v>BP.VW</v>
      </c>
    </row>
    <row r="22" spans="1:7">
      <c r="A22">
        <f>_xlfn.XLOOKUP(C22,'wall volumes'!R:R,'wall volumes'!H:H)</f>
        <v>0</v>
      </c>
      <c r="C22" s="46" t="s">
        <v>219</v>
      </c>
      <c r="D22">
        <f t="shared" si="0"/>
        <v>0</v>
      </c>
      <c r="E22">
        <v>10014</v>
      </c>
      <c r="F22">
        <f t="shared" si="1"/>
        <v>0</v>
      </c>
      <c r="G22" t="str">
        <f t="shared" si="2"/>
        <v>BP.VW</v>
      </c>
    </row>
    <row r="23" spans="1:7">
      <c r="A23">
        <f>_xlfn.XLOOKUP(C23,'wall volumes'!R:R,'wall volumes'!H:H)</f>
        <v>0</v>
      </c>
      <c r="C23" s="47" t="s">
        <v>224</v>
      </c>
      <c r="D23">
        <f t="shared" si="0"/>
        <v>0</v>
      </c>
      <c r="E23">
        <v>10014</v>
      </c>
      <c r="F23">
        <f t="shared" si="1"/>
        <v>0</v>
      </c>
      <c r="G23" t="str">
        <f t="shared" si="2"/>
        <v>BP.VW</v>
      </c>
    </row>
    <row r="24" spans="1:7">
      <c r="A24">
        <f>_xlfn.XLOOKUP(C24,'wall volumes'!R:R,'wall volumes'!H:H)</f>
        <v>0</v>
      </c>
      <c r="C24" s="46" t="s">
        <v>229</v>
      </c>
      <c r="D24">
        <f t="shared" si="0"/>
        <v>0</v>
      </c>
      <c r="E24">
        <v>10014</v>
      </c>
      <c r="F24">
        <f t="shared" si="1"/>
        <v>0</v>
      </c>
      <c r="G24" t="str">
        <f t="shared" si="2"/>
        <v>BP.VW</v>
      </c>
    </row>
    <row r="25" spans="1:7">
      <c r="A25">
        <f>_xlfn.XLOOKUP(C25,'wall volumes'!R:R,'wall volumes'!H:H)</f>
        <v>0</v>
      </c>
      <c r="C25" s="47" t="s">
        <v>234</v>
      </c>
      <c r="D25">
        <f t="shared" si="0"/>
        <v>0</v>
      </c>
      <c r="E25">
        <v>10014</v>
      </c>
      <c r="F25">
        <f t="shared" si="1"/>
        <v>0</v>
      </c>
      <c r="G25" t="str">
        <f t="shared" si="2"/>
        <v>BP.VW</v>
      </c>
    </row>
    <row r="26" spans="1:7">
      <c r="A26">
        <f>_xlfn.XLOOKUP(C26,'wall volumes'!R:R,'wall volumes'!H:H)</f>
        <v>0</v>
      </c>
      <c r="C26" s="46" t="s">
        <v>238</v>
      </c>
      <c r="D26">
        <f t="shared" si="0"/>
        <v>0</v>
      </c>
      <c r="E26">
        <v>10014</v>
      </c>
      <c r="F26">
        <f t="shared" si="1"/>
        <v>0</v>
      </c>
      <c r="G26" t="str">
        <f t="shared" si="2"/>
        <v>BP.VW</v>
      </c>
    </row>
    <row r="27" spans="1:7">
      <c r="A27">
        <f>_xlfn.XLOOKUP(C27,'wall volumes'!R:R,'wall volumes'!H:H)</f>
        <v>0</v>
      </c>
      <c r="C27" s="47" t="s">
        <v>243</v>
      </c>
      <c r="D27">
        <f t="shared" si="0"/>
        <v>0</v>
      </c>
      <c r="E27">
        <v>10014</v>
      </c>
      <c r="F27">
        <f t="shared" si="1"/>
        <v>0</v>
      </c>
      <c r="G27" t="str">
        <f t="shared" si="2"/>
        <v>BP.VW</v>
      </c>
    </row>
    <row r="28" spans="1:7">
      <c r="A28">
        <f>_xlfn.XLOOKUP(C28,'wall volumes'!R:R,'wall volumes'!H:H)</f>
        <v>0</v>
      </c>
      <c r="C28" s="46" t="s">
        <v>248</v>
      </c>
      <c r="D28">
        <f t="shared" si="0"/>
        <v>0</v>
      </c>
      <c r="E28">
        <v>10014</v>
      </c>
      <c r="F28">
        <f t="shared" si="1"/>
        <v>0</v>
      </c>
      <c r="G28" t="str">
        <f t="shared" si="2"/>
        <v>BP.VW</v>
      </c>
    </row>
    <row r="29" spans="1:7">
      <c r="A29">
        <f>_xlfn.XLOOKUP(C29,'wall volumes'!R:R,'wall volumes'!H:H)</f>
        <v>0</v>
      </c>
      <c r="C29" s="47" t="s">
        <v>253</v>
      </c>
      <c r="D29">
        <f t="shared" si="0"/>
        <v>0</v>
      </c>
      <c r="E29">
        <v>10014</v>
      </c>
      <c r="F29">
        <f t="shared" si="1"/>
        <v>0</v>
      </c>
      <c r="G29" t="str">
        <f t="shared" si="2"/>
        <v>BP.VW</v>
      </c>
    </row>
    <row r="30" spans="1:7">
      <c r="A30">
        <f>_xlfn.XLOOKUP(C30,'wall volumes'!R:R,'wall volumes'!H:H)</f>
        <v>0</v>
      </c>
      <c r="C30" s="46" t="s">
        <v>258</v>
      </c>
      <c r="D30">
        <f t="shared" si="0"/>
        <v>0</v>
      </c>
      <c r="E30">
        <v>10014</v>
      </c>
      <c r="F30">
        <f t="shared" si="1"/>
        <v>0</v>
      </c>
      <c r="G30" t="str">
        <f t="shared" si="2"/>
        <v>BP.VW</v>
      </c>
    </row>
    <row r="31" spans="1:7">
      <c r="A31">
        <f>_xlfn.XLOOKUP(C31,'wall volumes'!R:R,'wall volumes'!H:H)</f>
        <v>0</v>
      </c>
      <c r="C31" s="47" t="s">
        <v>263</v>
      </c>
      <c r="D31">
        <f t="shared" si="0"/>
        <v>0</v>
      </c>
      <c r="E31">
        <v>10014</v>
      </c>
      <c r="F31">
        <f t="shared" si="1"/>
        <v>0</v>
      </c>
      <c r="G31" t="str">
        <f t="shared" si="2"/>
        <v>BP.VW</v>
      </c>
    </row>
    <row r="32" spans="1:7">
      <c r="A32">
        <f>_xlfn.XLOOKUP(C32,'wall volumes'!R:R,'wall volumes'!H:H)</f>
        <v>0</v>
      </c>
      <c r="C32" s="46" t="s">
        <v>267</v>
      </c>
      <c r="D32">
        <f t="shared" si="0"/>
        <v>0</v>
      </c>
      <c r="E32">
        <v>10014</v>
      </c>
      <c r="F32">
        <f t="shared" si="1"/>
        <v>0</v>
      </c>
      <c r="G32" t="str">
        <f t="shared" si="2"/>
        <v>BP.VW</v>
      </c>
    </row>
    <row r="33" spans="1:7">
      <c r="A33">
        <f>_xlfn.XLOOKUP(C33,'wall volumes'!R:R,'wall volumes'!H:H)</f>
        <v>0</v>
      </c>
      <c r="C33" s="47" t="s">
        <v>272</v>
      </c>
      <c r="D33">
        <f t="shared" si="0"/>
        <v>0</v>
      </c>
      <c r="E33">
        <v>10014</v>
      </c>
      <c r="F33">
        <f t="shared" si="1"/>
        <v>0</v>
      </c>
      <c r="G33" t="str">
        <f t="shared" si="2"/>
        <v>BP.VW</v>
      </c>
    </row>
    <row r="34" spans="1:7">
      <c r="A34">
        <f>_xlfn.XLOOKUP(C34,'wall volumes'!R:R,'wall volumes'!I:I)</f>
        <v>0</v>
      </c>
      <c r="C34" s="46" t="s">
        <v>199</v>
      </c>
      <c r="D34">
        <f t="shared" si="0"/>
        <v>0</v>
      </c>
      <c r="E34">
        <v>10025</v>
      </c>
      <c r="F34">
        <f t="shared" si="1"/>
        <v>0</v>
      </c>
      <c r="G34" t="str">
        <f t="shared" si="2"/>
        <v>BP.VW</v>
      </c>
    </row>
    <row r="35" spans="1:7">
      <c r="A35">
        <f>_xlfn.XLOOKUP(C35,'wall volumes'!R:R,'wall volumes'!I:I)</f>
        <v>0</v>
      </c>
      <c r="C35" s="47" t="s">
        <v>204</v>
      </c>
      <c r="D35">
        <f t="shared" si="0"/>
        <v>0</v>
      </c>
      <c r="E35">
        <v>10025</v>
      </c>
      <c r="F35">
        <f t="shared" si="1"/>
        <v>0</v>
      </c>
      <c r="G35" t="str">
        <f t="shared" si="2"/>
        <v>BP.VW</v>
      </c>
    </row>
    <row r="36" spans="1:7">
      <c r="A36">
        <f>_xlfn.XLOOKUP(C36,'wall volumes'!R:R,'wall volumes'!I:I)</f>
        <v>0</v>
      </c>
      <c r="C36" s="46" t="s">
        <v>209</v>
      </c>
      <c r="D36">
        <f t="shared" si="0"/>
        <v>0</v>
      </c>
      <c r="E36">
        <v>10025</v>
      </c>
      <c r="F36">
        <f t="shared" si="1"/>
        <v>0</v>
      </c>
      <c r="G36" t="str">
        <f t="shared" si="2"/>
        <v>BP.VW</v>
      </c>
    </row>
    <row r="37" spans="1:7">
      <c r="A37">
        <f>_xlfn.XLOOKUP(C37,'wall volumes'!R:R,'wall volumes'!I:I)</f>
        <v>0</v>
      </c>
      <c r="C37" s="47" t="s">
        <v>214</v>
      </c>
      <c r="D37">
        <f t="shared" si="0"/>
        <v>0</v>
      </c>
      <c r="E37">
        <v>10025</v>
      </c>
      <c r="F37">
        <f t="shared" si="1"/>
        <v>0</v>
      </c>
      <c r="G37" t="str">
        <f t="shared" si="2"/>
        <v>BP.VW</v>
      </c>
    </row>
    <row r="38" spans="1:7">
      <c r="A38">
        <f>_xlfn.XLOOKUP(C38,'wall volumes'!R:R,'wall volumes'!I:I)</f>
        <v>0</v>
      </c>
      <c r="C38" s="46" t="s">
        <v>219</v>
      </c>
      <c r="D38">
        <f t="shared" si="0"/>
        <v>0</v>
      </c>
      <c r="E38">
        <v>10025</v>
      </c>
      <c r="F38">
        <f t="shared" si="1"/>
        <v>0</v>
      </c>
      <c r="G38" t="str">
        <f t="shared" si="2"/>
        <v>BP.VW</v>
      </c>
    </row>
    <row r="39" spans="1:7">
      <c r="A39">
        <f>_xlfn.XLOOKUP(C39,'wall volumes'!R:R,'wall volumes'!I:I)</f>
        <v>0</v>
      </c>
      <c r="C39" s="47" t="s">
        <v>224</v>
      </c>
      <c r="D39">
        <f t="shared" si="0"/>
        <v>0</v>
      </c>
      <c r="E39">
        <v>10025</v>
      </c>
      <c r="F39">
        <f t="shared" si="1"/>
        <v>0</v>
      </c>
      <c r="G39" t="str">
        <f t="shared" si="2"/>
        <v>BP.VW</v>
      </c>
    </row>
    <row r="40" spans="1:7">
      <c r="A40">
        <f>_xlfn.XLOOKUP(C40,'wall volumes'!R:R,'wall volumes'!I:I)</f>
        <v>0</v>
      </c>
      <c r="C40" s="46" t="s">
        <v>229</v>
      </c>
      <c r="D40">
        <f t="shared" si="0"/>
        <v>0</v>
      </c>
      <c r="E40">
        <v>10025</v>
      </c>
      <c r="F40">
        <f t="shared" si="1"/>
        <v>0</v>
      </c>
      <c r="G40" t="str">
        <f t="shared" si="2"/>
        <v>BP.VW</v>
      </c>
    </row>
    <row r="41" spans="1:7">
      <c r="A41">
        <f>_xlfn.XLOOKUP(C41,'wall volumes'!R:R,'wall volumes'!I:I)</f>
        <v>0</v>
      </c>
      <c r="C41" s="47" t="s">
        <v>234</v>
      </c>
      <c r="D41">
        <f t="shared" si="0"/>
        <v>0</v>
      </c>
      <c r="E41">
        <v>10025</v>
      </c>
      <c r="F41">
        <f t="shared" si="1"/>
        <v>0</v>
      </c>
      <c r="G41" t="str">
        <f t="shared" si="2"/>
        <v>BP.VW</v>
      </c>
    </row>
    <row r="42" spans="1:7">
      <c r="A42">
        <f>_xlfn.XLOOKUP(C42,'wall volumes'!R:R,'wall volumes'!I:I)</f>
        <v>0</v>
      </c>
      <c r="C42" s="46" t="s">
        <v>238</v>
      </c>
      <c r="D42">
        <f t="shared" si="0"/>
        <v>0</v>
      </c>
      <c r="E42">
        <v>10025</v>
      </c>
      <c r="F42">
        <f t="shared" si="1"/>
        <v>0</v>
      </c>
      <c r="G42" t="str">
        <f t="shared" si="2"/>
        <v>BP.VW</v>
      </c>
    </row>
    <row r="43" spans="1:7">
      <c r="A43">
        <f>_xlfn.XLOOKUP(C43,'wall volumes'!R:R,'wall volumes'!I:I)</f>
        <v>0</v>
      </c>
      <c r="C43" s="47" t="s">
        <v>243</v>
      </c>
      <c r="D43">
        <f t="shared" si="0"/>
        <v>0</v>
      </c>
      <c r="E43">
        <v>10025</v>
      </c>
      <c r="F43">
        <f t="shared" si="1"/>
        <v>0</v>
      </c>
      <c r="G43" t="str">
        <f t="shared" si="2"/>
        <v>BP.VW</v>
      </c>
    </row>
    <row r="44" spans="1:7">
      <c r="A44">
        <f>_xlfn.XLOOKUP(C44,'wall volumes'!R:R,'wall volumes'!I:I)</f>
        <v>0</v>
      </c>
      <c r="C44" s="46" t="s">
        <v>248</v>
      </c>
      <c r="D44">
        <f t="shared" si="0"/>
        <v>0</v>
      </c>
      <c r="E44">
        <v>10025</v>
      </c>
      <c r="F44">
        <f t="shared" si="1"/>
        <v>0</v>
      </c>
      <c r="G44" t="str">
        <f t="shared" si="2"/>
        <v>BP.VW</v>
      </c>
    </row>
    <row r="45" spans="1:7">
      <c r="A45">
        <f>_xlfn.XLOOKUP(C45,'wall volumes'!R:R,'wall volumes'!I:I)</f>
        <v>0</v>
      </c>
      <c r="C45" s="47" t="s">
        <v>253</v>
      </c>
      <c r="D45">
        <f t="shared" si="0"/>
        <v>0</v>
      </c>
      <c r="E45">
        <v>10025</v>
      </c>
      <c r="F45">
        <f t="shared" si="1"/>
        <v>0</v>
      </c>
      <c r="G45" t="str">
        <f t="shared" si="2"/>
        <v>BP.VW</v>
      </c>
    </row>
    <row r="46" spans="1:7">
      <c r="A46">
        <f>_xlfn.XLOOKUP(C46,'wall volumes'!R:R,'wall volumes'!I:I)</f>
        <v>0</v>
      </c>
      <c r="C46" s="46" t="s">
        <v>258</v>
      </c>
      <c r="D46">
        <f t="shared" si="0"/>
        <v>0</v>
      </c>
      <c r="E46">
        <v>10025</v>
      </c>
      <c r="F46">
        <f t="shared" si="1"/>
        <v>0</v>
      </c>
      <c r="G46" t="str">
        <f t="shared" si="2"/>
        <v>BP.VW</v>
      </c>
    </row>
    <row r="47" spans="1:7">
      <c r="A47">
        <f>_xlfn.XLOOKUP(C47,'wall volumes'!R:R,'wall volumes'!I:I)</f>
        <v>0</v>
      </c>
      <c r="C47" s="47" t="s">
        <v>263</v>
      </c>
      <c r="D47">
        <f t="shared" si="0"/>
        <v>0</v>
      </c>
      <c r="E47">
        <v>10025</v>
      </c>
      <c r="F47">
        <f t="shared" si="1"/>
        <v>0</v>
      </c>
      <c r="G47" t="str">
        <f t="shared" si="2"/>
        <v>BP.VW</v>
      </c>
    </row>
    <row r="48" spans="1:7">
      <c r="A48">
        <f>_xlfn.XLOOKUP(C48,'wall volumes'!R:R,'wall volumes'!I:I)</f>
        <v>0</v>
      </c>
      <c r="C48" s="46" t="s">
        <v>267</v>
      </c>
      <c r="D48">
        <f t="shared" si="0"/>
        <v>0</v>
      </c>
      <c r="E48">
        <v>10025</v>
      </c>
      <c r="F48">
        <f t="shared" si="1"/>
        <v>0</v>
      </c>
      <c r="G48" t="str">
        <f t="shared" si="2"/>
        <v>BP.VW</v>
      </c>
    </row>
    <row r="49" spans="1:7">
      <c r="A49">
        <f>_xlfn.XLOOKUP(C49,'wall volumes'!R:R,'wall volumes'!I:I)</f>
        <v>0</v>
      </c>
      <c r="C49" s="47" t="s">
        <v>272</v>
      </c>
      <c r="D49">
        <f t="shared" si="0"/>
        <v>0</v>
      </c>
      <c r="E49">
        <v>10025</v>
      </c>
      <c r="F49">
        <f t="shared" si="1"/>
        <v>0</v>
      </c>
      <c r="G49" t="str">
        <f t="shared" si="2"/>
        <v>BP.VW</v>
      </c>
    </row>
    <row r="50" spans="1:7">
      <c r="A50">
        <f>_xlfn.XLOOKUP(C50,'wall volumes'!R:R,'wall volumes'!J:J)</f>
        <v>0</v>
      </c>
      <c r="C50" s="46" t="s">
        <v>199</v>
      </c>
      <c r="D50">
        <f t="shared" si="0"/>
        <v>0</v>
      </c>
      <c r="E50">
        <v>10035</v>
      </c>
      <c r="F50">
        <f t="shared" si="1"/>
        <v>0</v>
      </c>
      <c r="G50" t="str">
        <f t="shared" si="2"/>
        <v>BP.VW</v>
      </c>
    </row>
    <row r="51" spans="1:7">
      <c r="A51">
        <f>_xlfn.XLOOKUP(C51,'wall volumes'!R:R,'wall volumes'!J:J)</f>
        <v>0</v>
      </c>
      <c r="C51" s="47" t="s">
        <v>204</v>
      </c>
      <c r="D51">
        <f t="shared" si="0"/>
        <v>0</v>
      </c>
      <c r="E51">
        <v>10035</v>
      </c>
      <c r="F51">
        <f t="shared" si="1"/>
        <v>0</v>
      </c>
      <c r="G51" t="str">
        <f t="shared" si="2"/>
        <v>BP.VW</v>
      </c>
    </row>
    <row r="52" spans="1:7">
      <c r="A52">
        <f>_xlfn.XLOOKUP(C52,'wall volumes'!R:R,'wall volumes'!J:J)</f>
        <v>0</v>
      </c>
      <c r="C52" s="46" t="s">
        <v>209</v>
      </c>
      <c r="D52">
        <f t="shared" si="0"/>
        <v>0</v>
      </c>
      <c r="E52">
        <v>10035</v>
      </c>
      <c r="F52">
        <f t="shared" si="1"/>
        <v>0</v>
      </c>
      <c r="G52" t="str">
        <f t="shared" si="2"/>
        <v>BP.VW</v>
      </c>
    </row>
    <row r="53" spans="1:7">
      <c r="A53">
        <f>_xlfn.XLOOKUP(C53,'wall volumes'!R:R,'wall volumes'!J:J)</f>
        <v>0</v>
      </c>
      <c r="C53" s="47" t="s">
        <v>214</v>
      </c>
      <c r="D53">
        <f t="shared" si="0"/>
        <v>0</v>
      </c>
      <c r="E53">
        <v>10035</v>
      </c>
      <c r="F53">
        <f t="shared" si="1"/>
        <v>0</v>
      </c>
      <c r="G53" t="str">
        <f t="shared" si="2"/>
        <v>BP.VW</v>
      </c>
    </row>
    <row r="54" spans="1:7">
      <c r="A54">
        <f>_xlfn.XLOOKUP(C54,'wall volumes'!R:R,'wall volumes'!J:J)</f>
        <v>0</v>
      </c>
      <c r="C54" s="46" t="s">
        <v>219</v>
      </c>
      <c r="D54">
        <f t="shared" si="0"/>
        <v>0</v>
      </c>
      <c r="E54">
        <v>10035</v>
      </c>
      <c r="F54">
        <f t="shared" si="1"/>
        <v>0</v>
      </c>
      <c r="G54" t="str">
        <f t="shared" si="2"/>
        <v>BP.VW</v>
      </c>
    </row>
    <row r="55" spans="1:7">
      <c r="A55">
        <f>_xlfn.XLOOKUP(C55,'wall volumes'!R:R,'wall volumes'!J:J)</f>
        <v>0</v>
      </c>
      <c r="C55" s="47" t="s">
        <v>224</v>
      </c>
      <c r="D55">
        <f t="shared" si="0"/>
        <v>0</v>
      </c>
      <c r="E55">
        <v>10035</v>
      </c>
      <c r="F55">
        <f t="shared" si="1"/>
        <v>0</v>
      </c>
      <c r="G55" t="str">
        <f t="shared" si="2"/>
        <v>BP.VW</v>
      </c>
    </row>
    <row r="56" spans="1:7">
      <c r="A56">
        <f>_xlfn.XLOOKUP(C56,'wall volumes'!R:R,'wall volumes'!J:J)</f>
        <v>0</v>
      </c>
      <c r="C56" s="46" t="s">
        <v>229</v>
      </c>
      <c r="D56">
        <f t="shared" si="0"/>
        <v>0</v>
      </c>
      <c r="E56">
        <v>10035</v>
      </c>
      <c r="F56">
        <f t="shared" si="1"/>
        <v>0</v>
      </c>
      <c r="G56" t="str">
        <f t="shared" si="2"/>
        <v>BP.VW</v>
      </c>
    </row>
    <row r="57" spans="1:7">
      <c r="A57">
        <f>_xlfn.XLOOKUP(C57,'wall volumes'!R:R,'wall volumes'!J:J)</f>
        <v>0</v>
      </c>
      <c r="C57" s="47" t="s">
        <v>234</v>
      </c>
      <c r="D57">
        <f t="shared" si="0"/>
        <v>0</v>
      </c>
      <c r="E57">
        <v>10035</v>
      </c>
      <c r="F57">
        <f t="shared" si="1"/>
        <v>0</v>
      </c>
      <c r="G57" t="str">
        <f t="shared" si="2"/>
        <v>BP.VW</v>
      </c>
    </row>
    <row r="58" spans="1:7">
      <c r="A58">
        <f>_xlfn.XLOOKUP(C58,'wall volumes'!R:R,'wall volumes'!J:J)</f>
        <v>0</v>
      </c>
      <c r="C58" s="46" t="s">
        <v>238</v>
      </c>
      <c r="D58">
        <f t="shared" si="0"/>
        <v>0</v>
      </c>
      <c r="E58">
        <v>10035</v>
      </c>
      <c r="F58">
        <f t="shared" si="1"/>
        <v>0</v>
      </c>
      <c r="G58" t="str">
        <f t="shared" si="2"/>
        <v>BP.VW</v>
      </c>
    </row>
    <row r="59" spans="1:7">
      <c r="A59">
        <f>_xlfn.XLOOKUP(C59,'wall volumes'!R:R,'wall volumes'!J:J)</f>
        <v>0</v>
      </c>
      <c r="C59" s="47" t="s">
        <v>243</v>
      </c>
      <c r="D59">
        <f t="shared" si="0"/>
        <v>0</v>
      </c>
      <c r="E59">
        <v>10035</v>
      </c>
      <c r="F59">
        <f t="shared" si="1"/>
        <v>0</v>
      </c>
      <c r="G59" t="str">
        <f t="shared" si="2"/>
        <v>BP.VW</v>
      </c>
    </row>
    <row r="60" spans="1:7">
      <c r="A60">
        <f>_xlfn.XLOOKUP(C60,'wall volumes'!R:R,'wall volumes'!J:J)</f>
        <v>0</v>
      </c>
      <c r="C60" s="46" t="s">
        <v>248</v>
      </c>
      <c r="D60">
        <f t="shared" si="0"/>
        <v>0</v>
      </c>
      <c r="E60">
        <v>10035</v>
      </c>
      <c r="F60">
        <f t="shared" si="1"/>
        <v>0</v>
      </c>
      <c r="G60" t="str">
        <f t="shared" si="2"/>
        <v>BP.VW</v>
      </c>
    </row>
    <row r="61" spans="1:7">
      <c r="A61">
        <f>_xlfn.XLOOKUP(C61,'wall volumes'!R:R,'wall volumes'!J:J)</f>
        <v>0</v>
      </c>
      <c r="C61" s="47" t="s">
        <v>253</v>
      </c>
      <c r="D61">
        <f t="shared" si="0"/>
        <v>0</v>
      </c>
      <c r="E61">
        <v>10035</v>
      </c>
      <c r="F61">
        <f t="shared" si="1"/>
        <v>0</v>
      </c>
      <c r="G61" t="str">
        <f t="shared" si="2"/>
        <v>BP.VW</v>
      </c>
    </row>
    <row r="62" spans="1:7">
      <c r="A62">
        <f>_xlfn.XLOOKUP(C62,'wall volumes'!R:R,'wall volumes'!J:J)</f>
        <v>0</v>
      </c>
      <c r="C62" s="46" t="s">
        <v>258</v>
      </c>
      <c r="D62">
        <f t="shared" si="0"/>
        <v>0</v>
      </c>
      <c r="E62">
        <v>10035</v>
      </c>
      <c r="F62">
        <f t="shared" si="1"/>
        <v>0</v>
      </c>
      <c r="G62" t="str">
        <f t="shared" si="2"/>
        <v>BP.VW</v>
      </c>
    </row>
    <row r="63" spans="1:7">
      <c r="A63">
        <f>_xlfn.XLOOKUP(C63,'wall volumes'!R:R,'wall volumes'!J:J)</f>
        <v>0</v>
      </c>
      <c r="C63" s="47" t="s">
        <v>263</v>
      </c>
      <c r="D63">
        <f t="shared" si="0"/>
        <v>0</v>
      </c>
      <c r="E63">
        <v>10035</v>
      </c>
      <c r="F63">
        <f t="shared" si="1"/>
        <v>0</v>
      </c>
      <c r="G63" t="str">
        <f t="shared" si="2"/>
        <v>BP.VW</v>
      </c>
    </row>
    <row r="64" spans="1:7">
      <c r="A64">
        <f>_xlfn.XLOOKUP(C64,'wall volumes'!R:R,'wall volumes'!J:J)</f>
        <v>0</v>
      </c>
      <c r="C64" s="46" t="s">
        <v>267</v>
      </c>
      <c r="D64">
        <f t="shared" si="0"/>
        <v>0</v>
      </c>
      <c r="E64">
        <v>10035</v>
      </c>
      <c r="F64">
        <f t="shared" si="1"/>
        <v>0</v>
      </c>
      <c r="G64" t="str">
        <f t="shared" si="2"/>
        <v>BP.VW</v>
      </c>
    </row>
    <row r="65" spans="1:7">
      <c r="A65">
        <f>_xlfn.XLOOKUP(C65,'wall volumes'!R:R,'wall volumes'!J:J)</f>
        <v>0</v>
      </c>
      <c r="C65" s="47" t="s">
        <v>272</v>
      </c>
      <c r="D65">
        <f t="shared" si="0"/>
        <v>0</v>
      </c>
      <c r="E65">
        <v>10035</v>
      </c>
      <c r="F65">
        <f t="shared" si="1"/>
        <v>0</v>
      </c>
      <c r="G65" t="str">
        <f t="shared" si="2"/>
        <v>BP.VW</v>
      </c>
    </row>
    <row r="66" spans="1:7">
      <c r="A66">
        <f>_xlfn.XLOOKUP(C66,'wall volumes'!R:R,'wall volumes'!K:K)</f>
        <v>0</v>
      </c>
      <c r="C66" s="46" t="s">
        <v>199</v>
      </c>
      <c r="D66">
        <f t="shared" ref="D66:D129" si="3">SUM(A66:B66)</f>
        <v>0</v>
      </c>
      <c r="E66">
        <v>10054</v>
      </c>
      <c r="F66">
        <f t="shared" si="1"/>
        <v>0</v>
      </c>
      <c r="G66" t="str">
        <f t="shared" si="2"/>
        <v>BP.VW</v>
      </c>
    </row>
    <row r="67" spans="1:7">
      <c r="A67">
        <f>_xlfn.XLOOKUP(C67,'wall volumes'!R:R,'wall volumes'!K:K)</f>
        <v>0</v>
      </c>
      <c r="C67" s="47" t="s">
        <v>204</v>
      </c>
      <c r="D67">
        <f t="shared" si="3"/>
        <v>0</v>
      </c>
      <c r="E67">
        <v>10054</v>
      </c>
      <c r="F67">
        <f t="shared" ref="F67:F130" si="4">IF(B67&gt;0,10*B67/D67,0)</f>
        <v>0</v>
      </c>
      <c r="G67" t="str">
        <f t="shared" ref="G67:G130" si="5">LEFT(C67,5)</f>
        <v>BP.VW</v>
      </c>
    </row>
    <row r="68" spans="1:7">
      <c r="A68">
        <f>_xlfn.XLOOKUP(C68,'wall volumes'!R:R,'wall volumes'!K:K)</f>
        <v>0</v>
      </c>
      <c r="C68" s="46" t="s">
        <v>209</v>
      </c>
      <c r="D68">
        <f t="shared" si="3"/>
        <v>0</v>
      </c>
      <c r="E68">
        <v>10054</v>
      </c>
      <c r="F68">
        <f t="shared" si="4"/>
        <v>0</v>
      </c>
      <c r="G68" t="str">
        <f t="shared" si="5"/>
        <v>BP.VW</v>
      </c>
    </row>
    <row r="69" spans="1:7">
      <c r="A69">
        <f>_xlfn.XLOOKUP(C69,'wall volumes'!R:R,'wall volumes'!K:K)</f>
        <v>0</v>
      </c>
      <c r="C69" s="47" t="s">
        <v>214</v>
      </c>
      <c r="D69">
        <f t="shared" si="3"/>
        <v>0</v>
      </c>
      <c r="E69">
        <v>10054</v>
      </c>
      <c r="F69">
        <f t="shared" si="4"/>
        <v>0</v>
      </c>
      <c r="G69" t="str">
        <f t="shared" si="5"/>
        <v>BP.VW</v>
      </c>
    </row>
    <row r="70" spans="1:7">
      <c r="A70">
        <f>_xlfn.XLOOKUP(C70,'wall volumes'!R:R,'wall volumes'!K:K)</f>
        <v>0</v>
      </c>
      <c r="C70" s="46" t="s">
        <v>219</v>
      </c>
      <c r="D70">
        <f t="shared" si="3"/>
        <v>0</v>
      </c>
      <c r="E70">
        <v>10054</v>
      </c>
      <c r="F70">
        <f t="shared" si="4"/>
        <v>0</v>
      </c>
      <c r="G70" t="str">
        <f t="shared" si="5"/>
        <v>BP.VW</v>
      </c>
    </row>
    <row r="71" spans="1:7">
      <c r="A71">
        <f>_xlfn.XLOOKUP(C71,'wall volumes'!R:R,'wall volumes'!K:K)</f>
        <v>0</v>
      </c>
      <c r="C71" s="47" t="s">
        <v>224</v>
      </c>
      <c r="D71">
        <f t="shared" si="3"/>
        <v>0</v>
      </c>
      <c r="E71">
        <v>10054</v>
      </c>
      <c r="F71">
        <f t="shared" si="4"/>
        <v>0</v>
      </c>
      <c r="G71" t="str">
        <f t="shared" si="5"/>
        <v>BP.VW</v>
      </c>
    </row>
    <row r="72" spans="1:7">
      <c r="A72">
        <f>_xlfn.XLOOKUP(C72,'wall volumes'!R:R,'wall volumes'!K:K)</f>
        <v>0</v>
      </c>
      <c r="C72" s="46" t="s">
        <v>229</v>
      </c>
      <c r="D72">
        <f t="shared" si="3"/>
        <v>0</v>
      </c>
      <c r="E72">
        <v>10054</v>
      </c>
      <c r="F72">
        <f t="shared" si="4"/>
        <v>0</v>
      </c>
      <c r="G72" t="str">
        <f t="shared" si="5"/>
        <v>BP.VW</v>
      </c>
    </row>
    <row r="73" spans="1:7">
      <c r="A73">
        <f>_xlfn.XLOOKUP(C73,'wall volumes'!R:R,'wall volumes'!K:K)</f>
        <v>0</v>
      </c>
      <c r="C73" s="47" t="s">
        <v>234</v>
      </c>
      <c r="D73">
        <f t="shared" si="3"/>
        <v>0</v>
      </c>
      <c r="E73">
        <v>10054</v>
      </c>
      <c r="F73">
        <f t="shared" si="4"/>
        <v>0</v>
      </c>
      <c r="G73" t="str">
        <f t="shared" si="5"/>
        <v>BP.VW</v>
      </c>
    </row>
    <row r="74" spans="1:7">
      <c r="A74">
        <f>_xlfn.XLOOKUP(C74,'wall volumes'!R:R,'wall volumes'!K:K)</f>
        <v>0</v>
      </c>
      <c r="C74" s="46" t="s">
        <v>238</v>
      </c>
      <c r="D74">
        <f t="shared" si="3"/>
        <v>0</v>
      </c>
      <c r="E74">
        <v>10054</v>
      </c>
      <c r="F74">
        <f t="shared" si="4"/>
        <v>0</v>
      </c>
      <c r="G74" t="str">
        <f t="shared" si="5"/>
        <v>BP.VW</v>
      </c>
    </row>
    <row r="75" spans="1:7">
      <c r="A75">
        <f>_xlfn.XLOOKUP(C75,'wall volumes'!R:R,'wall volumes'!K:K)</f>
        <v>0</v>
      </c>
      <c r="C75" s="47" t="s">
        <v>243</v>
      </c>
      <c r="D75">
        <f t="shared" si="3"/>
        <v>0</v>
      </c>
      <c r="E75">
        <v>10054</v>
      </c>
      <c r="F75">
        <f t="shared" si="4"/>
        <v>0</v>
      </c>
      <c r="G75" t="str">
        <f t="shared" si="5"/>
        <v>BP.VW</v>
      </c>
    </row>
    <row r="76" spans="1:7">
      <c r="A76">
        <f>_xlfn.XLOOKUP(C76,'wall volumes'!R:R,'wall volumes'!K:K)</f>
        <v>0</v>
      </c>
      <c r="C76" s="46" t="s">
        <v>248</v>
      </c>
      <c r="D76">
        <f t="shared" si="3"/>
        <v>0</v>
      </c>
      <c r="E76">
        <v>10054</v>
      </c>
      <c r="F76">
        <f t="shared" si="4"/>
        <v>0</v>
      </c>
      <c r="G76" t="str">
        <f t="shared" si="5"/>
        <v>BP.VW</v>
      </c>
    </row>
    <row r="77" spans="1:7">
      <c r="A77">
        <f>_xlfn.XLOOKUP(C77,'wall volumes'!R:R,'wall volumes'!K:K)</f>
        <v>0</v>
      </c>
      <c r="C77" s="47" t="s">
        <v>253</v>
      </c>
      <c r="D77">
        <f t="shared" si="3"/>
        <v>0</v>
      </c>
      <c r="E77">
        <v>10054</v>
      </c>
      <c r="F77">
        <f t="shared" si="4"/>
        <v>0</v>
      </c>
      <c r="G77" t="str">
        <f t="shared" si="5"/>
        <v>BP.VW</v>
      </c>
    </row>
    <row r="78" spans="1:7">
      <c r="A78">
        <f>_xlfn.XLOOKUP(C78,'wall volumes'!R:R,'wall volumes'!K:K)</f>
        <v>0</v>
      </c>
      <c r="C78" s="46" t="s">
        <v>258</v>
      </c>
      <c r="D78">
        <f t="shared" si="3"/>
        <v>0</v>
      </c>
      <c r="E78">
        <v>10054</v>
      </c>
      <c r="F78">
        <f t="shared" si="4"/>
        <v>0</v>
      </c>
      <c r="G78" t="str">
        <f t="shared" si="5"/>
        <v>BP.VW</v>
      </c>
    </row>
    <row r="79" spans="1:7">
      <c r="A79">
        <f>_xlfn.XLOOKUP(C79,'wall volumes'!R:R,'wall volumes'!K:K)</f>
        <v>0</v>
      </c>
      <c r="C79" s="47" t="s">
        <v>263</v>
      </c>
      <c r="D79">
        <f t="shared" si="3"/>
        <v>0</v>
      </c>
      <c r="E79">
        <v>10054</v>
      </c>
      <c r="F79">
        <f t="shared" si="4"/>
        <v>0</v>
      </c>
      <c r="G79" t="str">
        <f t="shared" si="5"/>
        <v>BP.VW</v>
      </c>
    </row>
    <row r="80" spans="1:7">
      <c r="A80">
        <f>_xlfn.XLOOKUP(C80,'wall volumes'!R:R,'wall volumes'!K:K)</f>
        <v>0</v>
      </c>
      <c r="C80" s="46" t="s">
        <v>267</v>
      </c>
      <c r="D80">
        <f t="shared" si="3"/>
        <v>0</v>
      </c>
      <c r="E80">
        <v>10054</v>
      </c>
      <c r="F80">
        <f t="shared" si="4"/>
        <v>0</v>
      </c>
      <c r="G80" t="str">
        <f t="shared" si="5"/>
        <v>BP.VW</v>
      </c>
    </row>
    <row r="81" spans="1:7">
      <c r="A81">
        <f>_xlfn.XLOOKUP(C81,'wall volumes'!R:R,'wall volumes'!K:K)</f>
        <v>0</v>
      </c>
      <c r="C81" s="47" t="s">
        <v>272</v>
      </c>
      <c r="D81">
        <f t="shared" si="3"/>
        <v>0</v>
      </c>
      <c r="E81">
        <v>10054</v>
      </c>
      <c r="F81">
        <f t="shared" si="4"/>
        <v>0</v>
      </c>
      <c r="G81" t="str">
        <f t="shared" si="5"/>
        <v>BP.VW</v>
      </c>
    </row>
    <row r="82" spans="1:7">
      <c r="A82">
        <f>_xlfn.XLOOKUP(C82,'wall volumes'!R:R,'wall volumes'!L:L)</f>
        <v>0</v>
      </c>
      <c r="C82" s="46" t="s">
        <v>199</v>
      </c>
      <c r="D82">
        <f t="shared" si="3"/>
        <v>0</v>
      </c>
      <c r="E82">
        <v>10063</v>
      </c>
      <c r="F82">
        <f t="shared" si="4"/>
        <v>0</v>
      </c>
      <c r="G82" t="str">
        <f t="shared" si="5"/>
        <v>BP.VW</v>
      </c>
    </row>
    <row r="83" spans="1:7">
      <c r="A83">
        <f>_xlfn.XLOOKUP(C83,'wall volumes'!R:R,'wall volumes'!L:L)</f>
        <v>0</v>
      </c>
      <c r="C83" s="47" t="s">
        <v>204</v>
      </c>
      <c r="D83">
        <f t="shared" si="3"/>
        <v>0</v>
      </c>
      <c r="E83">
        <v>10063</v>
      </c>
      <c r="F83">
        <f t="shared" si="4"/>
        <v>0</v>
      </c>
      <c r="G83" t="str">
        <f t="shared" si="5"/>
        <v>BP.VW</v>
      </c>
    </row>
    <row r="84" spans="1:7">
      <c r="A84">
        <f>_xlfn.XLOOKUP(C84,'wall volumes'!R:R,'wall volumes'!L:L)</f>
        <v>0</v>
      </c>
      <c r="C84" s="46" t="s">
        <v>209</v>
      </c>
      <c r="D84">
        <f t="shared" si="3"/>
        <v>0</v>
      </c>
      <c r="E84">
        <v>10063</v>
      </c>
      <c r="F84">
        <f t="shared" si="4"/>
        <v>0</v>
      </c>
      <c r="G84" t="str">
        <f t="shared" si="5"/>
        <v>BP.VW</v>
      </c>
    </row>
    <row r="85" spans="1:7">
      <c r="A85">
        <f>_xlfn.XLOOKUP(C85,'wall volumes'!R:R,'wall volumes'!L:L)</f>
        <v>0</v>
      </c>
      <c r="C85" s="47" t="s">
        <v>214</v>
      </c>
      <c r="D85">
        <f t="shared" si="3"/>
        <v>0</v>
      </c>
      <c r="E85">
        <v>10063</v>
      </c>
      <c r="F85">
        <f t="shared" si="4"/>
        <v>0</v>
      </c>
      <c r="G85" t="str">
        <f t="shared" si="5"/>
        <v>BP.VW</v>
      </c>
    </row>
    <row r="86" spans="1:7">
      <c r="A86">
        <f>_xlfn.XLOOKUP(C86,'wall volumes'!R:R,'wall volumes'!L:L)</f>
        <v>0</v>
      </c>
      <c r="C86" s="46" t="s">
        <v>219</v>
      </c>
      <c r="D86">
        <f t="shared" si="3"/>
        <v>0</v>
      </c>
      <c r="E86">
        <v>10063</v>
      </c>
      <c r="F86">
        <f t="shared" si="4"/>
        <v>0</v>
      </c>
      <c r="G86" t="str">
        <f t="shared" si="5"/>
        <v>BP.VW</v>
      </c>
    </row>
    <row r="87" spans="1:7">
      <c r="A87">
        <f>_xlfn.XLOOKUP(C87,'wall volumes'!R:R,'wall volumes'!L:L)</f>
        <v>0</v>
      </c>
      <c r="C87" s="47" t="s">
        <v>224</v>
      </c>
      <c r="D87">
        <f t="shared" si="3"/>
        <v>0</v>
      </c>
      <c r="E87">
        <v>10063</v>
      </c>
      <c r="F87">
        <f t="shared" si="4"/>
        <v>0</v>
      </c>
      <c r="G87" t="str">
        <f t="shared" si="5"/>
        <v>BP.VW</v>
      </c>
    </row>
    <row r="88" spans="1:7">
      <c r="A88">
        <f>_xlfn.XLOOKUP(C88,'wall volumes'!R:R,'wall volumes'!L:L)</f>
        <v>0</v>
      </c>
      <c r="C88" s="46" t="s">
        <v>229</v>
      </c>
      <c r="D88">
        <f t="shared" si="3"/>
        <v>0</v>
      </c>
      <c r="E88">
        <v>10063</v>
      </c>
      <c r="F88">
        <f t="shared" si="4"/>
        <v>0</v>
      </c>
      <c r="G88" t="str">
        <f t="shared" si="5"/>
        <v>BP.VW</v>
      </c>
    </row>
    <row r="89" spans="1:7">
      <c r="A89">
        <f>_xlfn.XLOOKUP(C89,'wall volumes'!R:R,'wall volumes'!L:L)</f>
        <v>0</v>
      </c>
      <c r="C89" s="47" t="s">
        <v>234</v>
      </c>
      <c r="D89">
        <f t="shared" si="3"/>
        <v>0</v>
      </c>
      <c r="E89">
        <v>10063</v>
      </c>
      <c r="F89">
        <f t="shared" si="4"/>
        <v>0</v>
      </c>
      <c r="G89" t="str">
        <f t="shared" si="5"/>
        <v>BP.VW</v>
      </c>
    </row>
    <row r="90" spans="1:7">
      <c r="A90">
        <f>_xlfn.XLOOKUP(C90,'wall volumes'!R:R,'wall volumes'!L:L)</f>
        <v>0</v>
      </c>
      <c r="C90" s="46" t="s">
        <v>238</v>
      </c>
      <c r="D90">
        <f t="shared" si="3"/>
        <v>0</v>
      </c>
      <c r="E90">
        <v>10063</v>
      </c>
      <c r="F90">
        <f t="shared" si="4"/>
        <v>0</v>
      </c>
      <c r="G90" t="str">
        <f t="shared" si="5"/>
        <v>BP.VW</v>
      </c>
    </row>
    <row r="91" spans="1:7">
      <c r="A91">
        <f>_xlfn.XLOOKUP(C91,'wall volumes'!R:R,'wall volumes'!L:L)</f>
        <v>0</v>
      </c>
      <c r="C91" s="47" t="s">
        <v>243</v>
      </c>
      <c r="D91">
        <f t="shared" si="3"/>
        <v>0</v>
      </c>
      <c r="E91">
        <v>10063</v>
      </c>
      <c r="F91">
        <f t="shared" si="4"/>
        <v>0</v>
      </c>
      <c r="G91" t="str">
        <f t="shared" si="5"/>
        <v>BP.VW</v>
      </c>
    </row>
    <row r="92" spans="1:7">
      <c r="A92">
        <f>_xlfn.XLOOKUP(C92,'wall volumes'!R:R,'wall volumes'!L:L)</f>
        <v>0</v>
      </c>
      <c r="C92" s="46" t="s">
        <v>248</v>
      </c>
      <c r="D92">
        <f t="shared" si="3"/>
        <v>0</v>
      </c>
      <c r="E92">
        <v>10063</v>
      </c>
      <c r="F92">
        <f t="shared" si="4"/>
        <v>0</v>
      </c>
      <c r="G92" t="str">
        <f t="shared" si="5"/>
        <v>BP.VW</v>
      </c>
    </row>
    <row r="93" spans="1:7">
      <c r="A93">
        <f>_xlfn.XLOOKUP(C93,'wall volumes'!R:R,'wall volumes'!L:L)</f>
        <v>0</v>
      </c>
      <c r="C93" s="47" t="s">
        <v>253</v>
      </c>
      <c r="D93">
        <f t="shared" si="3"/>
        <v>0</v>
      </c>
      <c r="E93">
        <v>10063</v>
      </c>
      <c r="F93">
        <f t="shared" si="4"/>
        <v>0</v>
      </c>
      <c r="G93" t="str">
        <f t="shared" si="5"/>
        <v>BP.VW</v>
      </c>
    </row>
    <row r="94" spans="1:7">
      <c r="A94">
        <f>_xlfn.XLOOKUP(C94,'wall volumes'!R:R,'wall volumes'!L:L)</f>
        <v>0</v>
      </c>
      <c r="C94" s="46" t="s">
        <v>258</v>
      </c>
      <c r="D94">
        <f t="shared" si="3"/>
        <v>0</v>
      </c>
      <c r="E94">
        <v>10063</v>
      </c>
      <c r="F94">
        <f t="shared" si="4"/>
        <v>0</v>
      </c>
      <c r="G94" t="str">
        <f t="shared" si="5"/>
        <v>BP.VW</v>
      </c>
    </row>
    <row r="95" spans="1:7">
      <c r="A95">
        <f>_xlfn.XLOOKUP(C95,'wall volumes'!R:R,'wall volumes'!L:L)</f>
        <v>0</v>
      </c>
      <c r="C95" s="47" t="s">
        <v>263</v>
      </c>
      <c r="D95">
        <f t="shared" si="3"/>
        <v>0</v>
      </c>
      <c r="E95">
        <v>10063</v>
      </c>
      <c r="F95">
        <f t="shared" si="4"/>
        <v>0</v>
      </c>
      <c r="G95" t="str">
        <f t="shared" si="5"/>
        <v>BP.VW</v>
      </c>
    </row>
    <row r="96" spans="1:7">
      <c r="A96">
        <f>_xlfn.XLOOKUP(C96,'wall volumes'!R:R,'wall volumes'!L:L)</f>
        <v>0</v>
      </c>
      <c r="C96" s="46" t="s">
        <v>267</v>
      </c>
      <c r="D96">
        <f t="shared" si="3"/>
        <v>0</v>
      </c>
      <c r="E96">
        <v>10063</v>
      </c>
      <c r="F96">
        <f t="shared" si="4"/>
        <v>0</v>
      </c>
      <c r="G96" t="str">
        <f t="shared" si="5"/>
        <v>BP.VW</v>
      </c>
    </row>
    <row r="97" spans="1:7">
      <c r="A97">
        <f>_xlfn.XLOOKUP(C97,'wall volumes'!R:R,'wall volumes'!L:L)</f>
        <v>0</v>
      </c>
      <c r="C97" s="47" t="s">
        <v>272</v>
      </c>
      <c r="D97">
        <f t="shared" si="3"/>
        <v>0</v>
      </c>
      <c r="E97">
        <v>10063</v>
      </c>
      <c r="F97">
        <f t="shared" si="4"/>
        <v>0</v>
      </c>
      <c r="G97" t="str">
        <f t="shared" si="5"/>
        <v>BP.VW</v>
      </c>
    </row>
    <row r="98" spans="1:7">
      <c r="A98">
        <f>_xlfn.XLOOKUP(C98,'wall volumes'!R:R,'wall volumes'!M:M)</f>
        <v>0</v>
      </c>
      <c r="C98" s="46" t="s">
        <v>199</v>
      </c>
      <c r="D98">
        <f t="shared" si="3"/>
        <v>0</v>
      </c>
      <c r="E98" t="str">
        <f>IF('wall volumes'!$M$6&gt;0,'wall volumes'!$M$5,"No selection")</f>
        <v>No selection</v>
      </c>
      <c r="F98">
        <f t="shared" si="4"/>
        <v>0</v>
      </c>
      <c r="G98" t="str">
        <f t="shared" si="5"/>
        <v>BP.VW</v>
      </c>
    </row>
    <row r="99" spans="1:7">
      <c r="A99">
        <f>_xlfn.XLOOKUP(C99,'wall volumes'!R:R,'wall volumes'!M:M)</f>
        <v>0</v>
      </c>
      <c r="C99" s="47" t="s">
        <v>204</v>
      </c>
      <c r="D99">
        <f t="shared" si="3"/>
        <v>0</v>
      </c>
      <c r="E99" t="str">
        <f>IF('wall volumes'!$M$6&gt;0,'wall volumes'!$M$5,"No selection")</f>
        <v>No selection</v>
      </c>
      <c r="F99">
        <f t="shared" si="4"/>
        <v>0</v>
      </c>
      <c r="G99" t="str">
        <f t="shared" si="5"/>
        <v>BP.VW</v>
      </c>
    </row>
    <row r="100" spans="1:7">
      <c r="A100">
        <f>_xlfn.XLOOKUP(C100,'wall volumes'!R:R,'wall volumes'!M:M)</f>
        <v>0</v>
      </c>
      <c r="C100" s="46" t="s">
        <v>209</v>
      </c>
      <c r="D100">
        <f t="shared" si="3"/>
        <v>0</v>
      </c>
      <c r="E100" t="str">
        <f>IF('wall volumes'!$M$6&gt;0,'wall volumes'!$M$5,"No selection")</f>
        <v>No selection</v>
      </c>
      <c r="F100">
        <f t="shared" si="4"/>
        <v>0</v>
      </c>
      <c r="G100" t="str">
        <f t="shared" si="5"/>
        <v>BP.VW</v>
      </c>
    </row>
    <row r="101" spans="1:7">
      <c r="A101">
        <f>_xlfn.XLOOKUP(C101,'wall volumes'!R:R,'wall volumes'!M:M)</f>
        <v>0</v>
      </c>
      <c r="C101" s="47" t="s">
        <v>214</v>
      </c>
      <c r="D101">
        <f t="shared" si="3"/>
        <v>0</v>
      </c>
      <c r="E101" t="str">
        <f>IF('wall volumes'!$M$6&gt;0,'wall volumes'!$M$5,"No selection")</f>
        <v>No selection</v>
      </c>
      <c r="F101">
        <f t="shared" si="4"/>
        <v>0</v>
      </c>
      <c r="G101" t="str">
        <f t="shared" si="5"/>
        <v>BP.VW</v>
      </c>
    </row>
    <row r="102" spans="1:7">
      <c r="A102">
        <f>_xlfn.XLOOKUP(C102,'wall volumes'!R:R,'wall volumes'!M:M)</f>
        <v>0</v>
      </c>
      <c r="C102" s="46" t="s">
        <v>219</v>
      </c>
      <c r="D102">
        <f t="shared" si="3"/>
        <v>0</v>
      </c>
      <c r="E102" t="str">
        <f>IF('wall volumes'!$M$6&gt;0,'wall volumes'!$M$5,"No selection")</f>
        <v>No selection</v>
      </c>
      <c r="F102">
        <f t="shared" si="4"/>
        <v>0</v>
      </c>
      <c r="G102" t="str">
        <f t="shared" si="5"/>
        <v>BP.VW</v>
      </c>
    </row>
    <row r="103" spans="1:7">
      <c r="A103">
        <f>_xlfn.XLOOKUP(C103,'wall volumes'!R:R,'wall volumes'!M:M)</f>
        <v>0</v>
      </c>
      <c r="C103" s="47" t="s">
        <v>224</v>
      </c>
      <c r="D103">
        <f t="shared" si="3"/>
        <v>0</v>
      </c>
      <c r="E103" t="str">
        <f>IF('wall volumes'!$M$6&gt;0,'wall volumes'!$M$5,"No selection")</f>
        <v>No selection</v>
      </c>
      <c r="F103">
        <f t="shared" si="4"/>
        <v>0</v>
      </c>
      <c r="G103" t="str">
        <f t="shared" si="5"/>
        <v>BP.VW</v>
      </c>
    </row>
    <row r="104" spans="1:7">
      <c r="A104">
        <f>_xlfn.XLOOKUP(C104,'wall volumes'!R:R,'wall volumes'!M:M)</f>
        <v>0</v>
      </c>
      <c r="C104" s="46" t="s">
        <v>229</v>
      </c>
      <c r="D104">
        <f t="shared" si="3"/>
        <v>0</v>
      </c>
      <c r="E104" t="str">
        <f>IF('wall volumes'!$M$6&gt;0,'wall volumes'!$M$5,"No selection")</f>
        <v>No selection</v>
      </c>
      <c r="F104">
        <f t="shared" si="4"/>
        <v>0</v>
      </c>
      <c r="G104" t="str">
        <f t="shared" si="5"/>
        <v>BP.VW</v>
      </c>
    </row>
    <row r="105" spans="1:7">
      <c r="A105">
        <f>_xlfn.XLOOKUP(C105,'wall volumes'!R:R,'wall volumes'!M:M)</f>
        <v>0</v>
      </c>
      <c r="C105" s="47" t="s">
        <v>234</v>
      </c>
      <c r="D105">
        <f t="shared" si="3"/>
        <v>0</v>
      </c>
      <c r="E105" t="str">
        <f>IF('wall volumes'!$M$6&gt;0,'wall volumes'!$M$5,"No selection")</f>
        <v>No selection</v>
      </c>
      <c r="F105">
        <f t="shared" si="4"/>
        <v>0</v>
      </c>
      <c r="G105" t="str">
        <f t="shared" si="5"/>
        <v>BP.VW</v>
      </c>
    </row>
    <row r="106" spans="1:7">
      <c r="A106">
        <f>_xlfn.XLOOKUP(C106,'wall volumes'!R:R,'wall volumes'!M:M)</f>
        <v>0</v>
      </c>
      <c r="C106" s="46" t="s">
        <v>238</v>
      </c>
      <c r="D106">
        <f t="shared" si="3"/>
        <v>0</v>
      </c>
      <c r="E106" t="str">
        <f>IF('wall volumes'!$M$6&gt;0,'wall volumes'!$M$5,"No selection")</f>
        <v>No selection</v>
      </c>
      <c r="F106">
        <f t="shared" si="4"/>
        <v>0</v>
      </c>
      <c r="G106" t="str">
        <f t="shared" si="5"/>
        <v>BP.VW</v>
      </c>
    </row>
    <row r="107" spans="1:7">
      <c r="A107">
        <f>_xlfn.XLOOKUP(C107,'wall volumes'!R:R,'wall volumes'!M:M)</f>
        <v>0</v>
      </c>
      <c r="C107" s="47" t="s">
        <v>243</v>
      </c>
      <c r="D107">
        <f t="shared" si="3"/>
        <v>0</v>
      </c>
      <c r="E107" t="str">
        <f>IF('wall volumes'!$M$6&gt;0,'wall volumes'!$M$5,"No selection")</f>
        <v>No selection</v>
      </c>
      <c r="F107">
        <f t="shared" si="4"/>
        <v>0</v>
      </c>
      <c r="G107" t="str">
        <f t="shared" si="5"/>
        <v>BP.VW</v>
      </c>
    </row>
    <row r="108" spans="1:7">
      <c r="A108">
        <f>_xlfn.XLOOKUP(C108,'wall volumes'!R:R,'wall volumes'!M:M)</f>
        <v>0</v>
      </c>
      <c r="C108" s="46" t="s">
        <v>248</v>
      </c>
      <c r="D108">
        <f t="shared" si="3"/>
        <v>0</v>
      </c>
      <c r="E108" t="str">
        <f>IF('wall volumes'!$M$6&gt;0,'wall volumes'!$M$5,"No selection")</f>
        <v>No selection</v>
      </c>
      <c r="F108">
        <f t="shared" si="4"/>
        <v>0</v>
      </c>
      <c r="G108" t="str">
        <f t="shared" si="5"/>
        <v>BP.VW</v>
      </c>
    </row>
    <row r="109" spans="1:7">
      <c r="A109">
        <f>_xlfn.XLOOKUP(C109,'wall volumes'!R:R,'wall volumes'!M:M)</f>
        <v>0</v>
      </c>
      <c r="C109" s="47" t="s">
        <v>253</v>
      </c>
      <c r="D109">
        <f t="shared" si="3"/>
        <v>0</v>
      </c>
      <c r="E109" t="str">
        <f>IF('wall volumes'!$M$6&gt;0,'wall volumes'!$M$5,"No selection")</f>
        <v>No selection</v>
      </c>
      <c r="F109">
        <f t="shared" si="4"/>
        <v>0</v>
      </c>
      <c r="G109" t="str">
        <f t="shared" si="5"/>
        <v>BP.VW</v>
      </c>
    </row>
    <row r="110" spans="1:7">
      <c r="A110">
        <f>_xlfn.XLOOKUP(C110,'wall volumes'!R:R,'wall volumes'!M:M)</f>
        <v>0</v>
      </c>
      <c r="C110" s="46" t="s">
        <v>258</v>
      </c>
      <c r="D110">
        <f t="shared" si="3"/>
        <v>0</v>
      </c>
      <c r="E110" t="str">
        <f>IF('wall volumes'!$M$6&gt;0,'wall volumes'!$M$5,"No selection")</f>
        <v>No selection</v>
      </c>
      <c r="F110">
        <f t="shared" si="4"/>
        <v>0</v>
      </c>
      <c r="G110" t="str">
        <f t="shared" si="5"/>
        <v>BP.VW</v>
      </c>
    </row>
    <row r="111" spans="1:7">
      <c r="A111">
        <f>_xlfn.XLOOKUP(C111,'wall volumes'!R:R,'wall volumes'!M:M)</f>
        <v>0</v>
      </c>
      <c r="C111" s="47" t="s">
        <v>263</v>
      </c>
      <c r="D111">
        <f t="shared" si="3"/>
        <v>0</v>
      </c>
      <c r="E111" t="str">
        <f>IF('wall volumes'!$M$6&gt;0,'wall volumes'!$M$5,"No selection")</f>
        <v>No selection</v>
      </c>
      <c r="F111">
        <f t="shared" si="4"/>
        <v>0</v>
      </c>
      <c r="G111" t="str">
        <f t="shared" si="5"/>
        <v>BP.VW</v>
      </c>
    </row>
    <row r="112" spans="1:7">
      <c r="A112">
        <f>_xlfn.XLOOKUP(C112,'wall volumes'!R:R,'wall volumes'!M:M)</f>
        <v>0</v>
      </c>
      <c r="C112" s="46" t="s">
        <v>267</v>
      </c>
      <c r="D112">
        <f t="shared" si="3"/>
        <v>0</v>
      </c>
      <c r="E112" t="str">
        <f>IF('wall volumes'!$M$6&gt;0,'wall volumes'!$M$5,"No selection")</f>
        <v>No selection</v>
      </c>
      <c r="F112">
        <f t="shared" si="4"/>
        <v>0</v>
      </c>
      <c r="G112" t="str">
        <f t="shared" si="5"/>
        <v>BP.VW</v>
      </c>
    </row>
    <row r="113" spans="1:7">
      <c r="A113">
        <f>_xlfn.XLOOKUP(C113,'wall volumes'!R:R,'wall volumes'!M:M)</f>
        <v>0</v>
      </c>
      <c r="C113" s="47" t="s">
        <v>272</v>
      </c>
      <c r="D113">
        <f t="shared" si="3"/>
        <v>0</v>
      </c>
      <c r="E113" t="str">
        <f>IF('wall volumes'!$M$6&gt;0,'wall volumes'!$M$5,"No selection")</f>
        <v>No selection</v>
      </c>
      <c r="F113">
        <f t="shared" si="4"/>
        <v>0</v>
      </c>
      <c r="G113" t="str">
        <f t="shared" si="5"/>
        <v>BP.VW</v>
      </c>
    </row>
    <row r="114" spans="1:7">
      <c r="A114">
        <f>_xlfn.XLOOKUP(C114,'wall volumes'!R:R,'wall volumes'!N:N)</f>
        <v>0</v>
      </c>
      <c r="C114" s="46" t="s">
        <v>199</v>
      </c>
      <c r="D114">
        <f t="shared" si="3"/>
        <v>0</v>
      </c>
      <c r="E114" t="str">
        <f>IF('wall volumes'!$N$6&gt;0,'wall volumes'!$N$5,"No selection")</f>
        <v>No selection</v>
      </c>
      <c r="F114">
        <f t="shared" si="4"/>
        <v>0</v>
      </c>
      <c r="G114" t="str">
        <f t="shared" si="5"/>
        <v>BP.VW</v>
      </c>
    </row>
    <row r="115" spans="1:7">
      <c r="A115">
        <f>_xlfn.XLOOKUP(C115,'wall volumes'!R:R,'wall volumes'!N:N)</f>
        <v>0</v>
      </c>
      <c r="C115" s="47" t="s">
        <v>204</v>
      </c>
      <c r="D115">
        <f t="shared" si="3"/>
        <v>0</v>
      </c>
      <c r="E115" t="str">
        <f>IF('wall volumes'!$N$6&gt;0,'wall volumes'!$N$5,"No selection")</f>
        <v>No selection</v>
      </c>
      <c r="F115">
        <f t="shared" si="4"/>
        <v>0</v>
      </c>
      <c r="G115" t="str">
        <f t="shared" si="5"/>
        <v>BP.VW</v>
      </c>
    </row>
    <row r="116" spans="1:7">
      <c r="A116">
        <f>_xlfn.XLOOKUP(C116,'wall volumes'!R:R,'wall volumes'!N:N)</f>
        <v>0</v>
      </c>
      <c r="C116" s="46" t="s">
        <v>209</v>
      </c>
      <c r="D116">
        <f t="shared" si="3"/>
        <v>0</v>
      </c>
      <c r="E116" t="str">
        <f>IF('wall volumes'!$N$6&gt;0,'wall volumes'!$N$5,"No selection")</f>
        <v>No selection</v>
      </c>
      <c r="F116">
        <f t="shared" si="4"/>
        <v>0</v>
      </c>
      <c r="G116" t="str">
        <f t="shared" si="5"/>
        <v>BP.VW</v>
      </c>
    </row>
    <row r="117" spans="1:7">
      <c r="A117">
        <f>_xlfn.XLOOKUP(C117,'wall volumes'!R:R,'wall volumes'!N:N)</f>
        <v>0</v>
      </c>
      <c r="C117" s="47" t="s">
        <v>214</v>
      </c>
      <c r="D117">
        <f t="shared" si="3"/>
        <v>0</v>
      </c>
      <c r="E117" t="str">
        <f>IF('wall volumes'!$N$6&gt;0,'wall volumes'!$N$5,"No selection")</f>
        <v>No selection</v>
      </c>
      <c r="F117">
        <f t="shared" si="4"/>
        <v>0</v>
      </c>
      <c r="G117" t="str">
        <f t="shared" si="5"/>
        <v>BP.VW</v>
      </c>
    </row>
    <row r="118" spans="1:7">
      <c r="A118">
        <f>_xlfn.XLOOKUP(C118,'wall volumes'!R:R,'wall volumes'!N:N)</f>
        <v>0</v>
      </c>
      <c r="C118" s="46" t="s">
        <v>219</v>
      </c>
      <c r="D118">
        <f t="shared" si="3"/>
        <v>0</v>
      </c>
      <c r="E118" t="str">
        <f>IF('wall volumes'!$N$6&gt;0,'wall volumes'!$N$5,"No selection")</f>
        <v>No selection</v>
      </c>
      <c r="F118">
        <f t="shared" si="4"/>
        <v>0</v>
      </c>
      <c r="G118" t="str">
        <f t="shared" si="5"/>
        <v>BP.VW</v>
      </c>
    </row>
    <row r="119" spans="1:7">
      <c r="A119">
        <f>_xlfn.XLOOKUP(C119,'wall volumes'!R:R,'wall volumes'!N:N)</f>
        <v>0</v>
      </c>
      <c r="C119" s="47" t="s">
        <v>224</v>
      </c>
      <c r="D119">
        <f t="shared" si="3"/>
        <v>0</v>
      </c>
      <c r="E119" t="str">
        <f>IF('wall volumes'!$N$6&gt;0,'wall volumes'!$N$5,"No selection")</f>
        <v>No selection</v>
      </c>
      <c r="F119">
        <f t="shared" si="4"/>
        <v>0</v>
      </c>
      <c r="G119" t="str">
        <f t="shared" si="5"/>
        <v>BP.VW</v>
      </c>
    </row>
    <row r="120" spans="1:7">
      <c r="A120">
        <f>_xlfn.XLOOKUP(C120,'wall volumes'!R:R,'wall volumes'!N:N)</f>
        <v>0</v>
      </c>
      <c r="C120" s="46" t="s">
        <v>229</v>
      </c>
      <c r="D120">
        <f t="shared" si="3"/>
        <v>0</v>
      </c>
      <c r="E120" t="str">
        <f>IF('wall volumes'!$N$6&gt;0,'wall volumes'!$N$5,"No selection")</f>
        <v>No selection</v>
      </c>
      <c r="F120">
        <f t="shared" si="4"/>
        <v>0</v>
      </c>
      <c r="G120" t="str">
        <f t="shared" si="5"/>
        <v>BP.VW</v>
      </c>
    </row>
    <row r="121" spans="1:7">
      <c r="A121">
        <f>_xlfn.XLOOKUP(C121,'wall volumes'!R:R,'wall volumes'!N:N)</f>
        <v>0</v>
      </c>
      <c r="C121" s="47" t="s">
        <v>234</v>
      </c>
      <c r="D121">
        <f t="shared" si="3"/>
        <v>0</v>
      </c>
      <c r="E121" t="str">
        <f>IF('wall volumes'!$N$6&gt;0,'wall volumes'!$N$5,"No selection")</f>
        <v>No selection</v>
      </c>
      <c r="F121">
        <f t="shared" si="4"/>
        <v>0</v>
      </c>
      <c r="G121" t="str">
        <f t="shared" si="5"/>
        <v>BP.VW</v>
      </c>
    </row>
    <row r="122" spans="1:7">
      <c r="A122">
        <f>_xlfn.XLOOKUP(C122,'wall volumes'!R:R,'wall volumes'!N:N)</f>
        <v>0</v>
      </c>
      <c r="C122" s="46" t="s">
        <v>238</v>
      </c>
      <c r="D122">
        <f t="shared" si="3"/>
        <v>0</v>
      </c>
      <c r="E122" t="str">
        <f>IF('wall volumes'!$N$6&gt;0,'wall volumes'!$N$5,"No selection")</f>
        <v>No selection</v>
      </c>
      <c r="F122">
        <f t="shared" si="4"/>
        <v>0</v>
      </c>
      <c r="G122" t="str">
        <f t="shared" si="5"/>
        <v>BP.VW</v>
      </c>
    </row>
    <row r="123" spans="1:7">
      <c r="A123">
        <f>_xlfn.XLOOKUP(C123,'wall volumes'!R:R,'wall volumes'!N:N)</f>
        <v>0</v>
      </c>
      <c r="C123" s="47" t="s">
        <v>243</v>
      </c>
      <c r="D123">
        <f t="shared" si="3"/>
        <v>0</v>
      </c>
      <c r="E123" t="str">
        <f>IF('wall volumes'!$N$6&gt;0,'wall volumes'!$N$5,"No selection")</f>
        <v>No selection</v>
      </c>
      <c r="F123">
        <f t="shared" si="4"/>
        <v>0</v>
      </c>
      <c r="G123" t="str">
        <f t="shared" si="5"/>
        <v>BP.VW</v>
      </c>
    </row>
    <row r="124" spans="1:7">
      <c r="A124">
        <f>_xlfn.XLOOKUP(C124,'wall volumes'!R:R,'wall volumes'!N:N)</f>
        <v>0</v>
      </c>
      <c r="C124" s="46" t="s">
        <v>248</v>
      </c>
      <c r="D124">
        <f t="shared" si="3"/>
        <v>0</v>
      </c>
      <c r="E124" t="str">
        <f>IF('wall volumes'!$N$6&gt;0,'wall volumes'!$N$5,"No selection")</f>
        <v>No selection</v>
      </c>
      <c r="F124">
        <f t="shared" si="4"/>
        <v>0</v>
      </c>
      <c r="G124" t="str">
        <f t="shared" si="5"/>
        <v>BP.VW</v>
      </c>
    </row>
    <row r="125" spans="1:7">
      <c r="A125">
        <f>_xlfn.XLOOKUP(C125,'wall volumes'!R:R,'wall volumes'!N:N)</f>
        <v>0</v>
      </c>
      <c r="C125" s="47" t="s">
        <v>253</v>
      </c>
      <c r="D125">
        <f t="shared" si="3"/>
        <v>0</v>
      </c>
      <c r="E125" t="str">
        <f>IF('wall volumes'!$N$6&gt;0,'wall volumes'!$N$5,"No selection")</f>
        <v>No selection</v>
      </c>
      <c r="F125">
        <f t="shared" si="4"/>
        <v>0</v>
      </c>
      <c r="G125" t="str">
        <f t="shared" si="5"/>
        <v>BP.VW</v>
      </c>
    </row>
    <row r="126" spans="1:7">
      <c r="A126">
        <f>_xlfn.XLOOKUP(C126,'wall volumes'!R:R,'wall volumes'!N:N)</f>
        <v>0</v>
      </c>
      <c r="C126" s="46" t="s">
        <v>258</v>
      </c>
      <c r="D126">
        <f t="shared" si="3"/>
        <v>0</v>
      </c>
      <c r="E126" t="str">
        <f>IF('wall volumes'!$N$6&gt;0,'wall volumes'!$N$5,"No selection")</f>
        <v>No selection</v>
      </c>
      <c r="F126">
        <f t="shared" si="4"/>
        <v>0</v>
      </c>
      <c r="G126" t="str">
        <f t="shared" si="5"/>
        <v>BP.VW</v>
      </c>
    </row>
    <row r="127" spans="1:7">
      <c r="A127">
        <f>_xlfn.XLOOKUP(C127,'wall volumes'!R:R,'wall volumes'!N:N)</f>
        <v>0</v>
      </c>
      <c r="C127" s="47" t="s">
        <v>263</v>
      </c>
      <c r="D127">
        <f t="shared" si="3"/>
        <v>0</v>
      </c>
      <c r="E127" t="str">
        <f>IF('wall volumes'!$N$6&gt;0,'wall volumes'!$N$5,"No selection")</f>
        <v>No selection</v>
      </c>
      <c r="F127">
        <f t="shared" si="4"/>
        <v>0</v>
      </c>
      <c r="G127" t="str">
        <f t="shared" si="5"/>
        <v>BP.VW</v>
      </c>
    </row>
    <row r="128" spans="1:7">
      <c r="A128">
        <f>_xlfn.XLOOKUP(C128,'wall volumes'!R:R,'wall volumes'!N:N)</f>
        <v>0</v>
      </c>
      <c r="C128" s="46" t="s">
        <v>267</v>
      </c>
      <c r="D128">
        <f t="shared" si="3"/>
        <v>0</v>
      </c>
      <c r="E128" t="str">
        <f>IF('wall volumes'!$N$6&gt;0,'wall volumes'!$N$5,"No selection")</f>
        <v>No selection</v>
      </c>
      <c r="F128">
        <f t="shared" si="4"/>
        <v>0</v>
      </c>
      <c r="G128" t="str">
        <f t="shared" si="5"/>
        <v>BP.VW</v>
      </c>
    </row>
    <row r="129" spans="1:7">
      <c r="A129">
        <f>_xlfn.XLOOKUP(C129,'wall volumes'!R:R,'wall volumes'!N:N)</f>
        <v>0</v>
      </c>
      <c r="C129" s="47" t="s">
        <v>272</v>
      </c>
      <c r="D129">
        <f t="shared" si="3"/>
        <v>0</v>
      </c>
      <c r="E129" t="str">
        <f>IF('wall volumes'!$N$6&gt;0,'wall volumes'!$N$5,"No selection")</f>
        <v>No selection</v>
      </c>
      <c r="F129">
        <f t="shared" si="4"/>
        <v>0</v>
      </c>
      <c r="G129" t="str">
        <f t="shared" si="5"/>
        <v>BP.VW</v>
      </c>
    </row>
    <row r="130" spans="1:7">
      <c r="A130">
        <f>_xlfn.XLOOKUP(C130,'wall volumes'!R:R,'wall volumes'!O:O)</f>
        <v>0</v>
      </c>
      <c r="C130" s="46" t="s">
        <v>199</v>
      </c>
      <c r="D130">
        <f t="shared" ref="D130:D145" si="6">SUM(A130:B130)</f>
        <v>0</v>
      </c>
      <c r="E130" t="str">
        <f>IF('wall volumes'!$O$6&gt;0,'wall volumes'!$O$5,"No selection")</f>
        <v>No selection</v>
      </c>
      <c r="F130">
        <f t="shared" si="4"/>
        <v>0</v>
      </c>
      <c r="G130" t="str">
        <f t="shared" si="5"/>
        <v>BP.VW</v>
      </c>
    </row>
    <row r="131" spans="1:7">
      <c r="A131">
        <f>_xlfn.XLOOKUP(C131,'wall volumes'!R:R,'wall volumes'!O:O)</f>
        <v>0</v>
      </c>
      <c r="C131" s="47" t="s">
        <v>204</v>
      </c>
      <c r="D131">
        <f t="shared" si="6"/>
        <v>0</v>
      </c>
      <c r="E131" t="str">
        <f>IF('wall volumes'!$O$6&gt;0,'wall volumes'!$O$5,"No selection")</f>
        <v>No selection</v>
      </c>
      <c r="F131">
        <f t="shared" ref="F131:F194" si="7">IF(B131&gt;0,10*B131/D131,0)</f>
        <v>0</v>
      </c>
      <c r="G131" t="str">
        <f t="shared" ref="G131:G194" si="8">LEFT(C131,5)</f>
        <v>BP.VW</v>
      </c>
    </row>
    <row r="132" spans="1:7">
      <c r="A132">
        <f>_xlfn.XLOOKUP(C132,'wall volumes'!R:R,'wall volumes'!O:O)</f>
        <v>0</v>
      </c>
      <c r="C132" s="46" t="s">
        <v>209</v>
      </c>
      <c r="D132">
        <f t="shared" si="6"/>
        <v>0</v>
      </c>
      <c r="E132" t="str">
        <f>IF('wall volumes'!$O$6&gt;0,'wall volumes'!$O$5,"No selection")</f>
        <v>No selection</v>
      </c>
      <c r="F132">
        <f t="shared" si="7"/>
        <v>0</v>
      </c>
      <c r="G132" t="str">
        <f t="shared" si="8"/>
        <v>BP.VW</v>
      </c>
    </row>
    <row r="133" spans="1:7">
      <c r="A133">
        <f>_xlfn.XLOOKUP(C133,'wall volumes'!R:R,'wall volumes'!O:O)</f>
        <v>0</v>
      </c>
      <c r="C133" s="47" t="s">
        <v>214</v>
      </c>
      <c r="D133">
        <f t="shared" si="6"/>
        <v>0</v>
      </c>
      <c r="E133" t="str">
        <f>IF('wall volumes'!$O$6&gt;0,'wall volumes'!$O$5,"No selection")</f>
        <v>No selection</v>
      </c>
      <c r="F133">
        <f t="shared" si="7"/>
        <v>0</v>
      </c>
      <c r="G133" t="str">
        <f t="shared" si="8"/>
        <v>BP.VW</v>
      </c>
    </row>
    <row r="134" spans="1:7">
      <c r="A134">
        <f>_xlfn.XLOOKUP(C134,'wall volumes'!R:R,'wall volumes'!O:O)</f>
        <v>0</v>
      </c>
      <c r="C134" s="46" t="s">
        <v>219</v>
      </c>
      <c r="D134">
        <f t="shared" si="6"/>
        <v>0</v>
      </c>
      <c r="E134" t="str">
        <f>IF('wall volumes'!$O$6&gt;0,'wall volumes'!$O$5,"No selection")</f>
        <v>No selection</v>
      </c>
      <c r="F134">
        <f t="shared" si="7"/>
        <v>0</v>
      </c>
      <c r="G134" t="str">
        <f t="shared" si="8"/>
        <v>BP.VW</v>
      </c>
    </row>
    <row r="135" spans="1:7">
      <c r="A135">
        <f>_xlfn.XLOOKUP(C135,'wall volumes'!R:R,'wall volumes'!O:O)</f>
        <v>0</v>
      </c>
      <c r="C135" s="47" t="s">
        <v>224</v>
      </c>
      <c r="D135">
        <f t="shared" si="6"/>
        <v>0</v>
      </c>
      <c r="E135" t="str">
        <f>IF('wall volumes'!$O$6&gt;0,'wall volumes'!$O$5,"No selection")</f>
        <v>No selection</v>
      </c>
      <c r="F135">
        <f t="shared" si="7"/>
        <v>0</v>
      </c>
      <c r="G135" t="str">
        <f t="shared" si="8"/>
        <v>BP.VW</v>
      </c>
    </row>
    <row r="136" spans="1:7">
      <c r="A136">
        <f>_xlfn.XLOOKUP(C136,'wall volumes'!R:R,'wall volumes'!O:O)</f>
        <v>0</v>
      </c>
      <c r="C136" s="46" t="s">
        <v>229</v>
      </c>
      <c r="D136">
        <f t="shared" si="6"/>
        <v>0</v>
      </c>
      <c r="E136" t="str">
        <f>IF('wall volumes'!$O$6&gt;0,'wall volumes'!$O$5,"No selection")</f>
        <v>No selection</v>
      </c>
      <c r="F136">
        <f t="shared" si="7"/>
        <v>0</v>
      </c>
      <c r="G136" t="str">
        <f t="shared" si="8"/>
        <v>BP.VW</v>
      </c>
    </row>
    <row r="137" spans="1:7">
      <c r="A137">
        <f>_xlfn.XLOOKUP(C137,'wall volumes'!R:R,'wall volumes'!O:O)</f>
        <v>0</v>
      </c>
      <c r="C137" s="47" t="s">
        <v>234</v>
      </c>
      <c r="D137">
        <f t="shared" si="6"/>
        <v>0</v>
      </c>
      <c r="E137" t="str">
        <f>IF('wall volumes'!$O$6&gt;0,'wall volumes'!$O$5,"No selection")</f>
        <v>No selection</v>
      </c>
      <c r="F137">
        <f t="shared" si="7"/>
        <v>0</v>
      </c>
      <c r="G137" t="str">
        <f t="shared" si="8"/>
        <v>BP.VW</v>
      </c>
    </row>
    <row r="138" spans="1:7">
      <c r="A138">
        <f>_xlfn.XLOOKUP(C138,'wall volumes'!R:R,'wall volumes'!O:O)</f>
        <v>0</v>
      </c>
      <c r="C138" s="46" t="s">
        <v>238</v>
      </c>
      <c r="D138">
        <f t="shared" si="6"/>
        <v>0</v>
      </c>
      <c r="E138" t="str">
        <f>IF('wall volumes'!$O$6&gt;0,'wall volumes'!$O$5,"No selection")</f>
        <v>No selection</v>
      </c>
      <c r="F138">
        <f t="shared" si="7"/>
        <v>0</v>
      </c>
      <c r="G138" t="str">
        <f t="shared" si="8"/>
        <v>BP.VW</v>
      </c>
    </row>
    <row r="139" spans="1:7">
      <c r="A139">
        <f>_xlfn.XLOOKUP(C139,'wall volumes'!R:R,'wall volumes'!O:O)</f>
        <v>0</v>
      </c>
      <c r="C139" s="47" t="s">
        <v>243</v>
      </c>
      <c r="D139">
        <f t="shared" si="6"/>
        <v>0</v>
      </c>
      <c r="E139" t="str">
        <f>IF('wall volumes'!$O$6&gt;0,'wall volumes'!$O$5,"No selection")</f>
        <v>No selection</v>
      </c>
      <c r="F139">
        <f t="shared" si="7"/>
        <v>0</v>
      </c>
      <c r="G139" t="str">
        <f t="shared" si="8"/>
        <v>BP.VW</v>
      </c>
    </row>
    <row r="140" spans="1:7">
      <c r="A140">
        <f>_xlfn.XLOOKUP(C140,'wall volumes'!R:R,'wall volumes'!O:O)</f>
        <v>0</v>
      </c>
      <c r="C140" s="46" t="s">
        <v>248</v>
      </c>
      <c r="D140">
        <f t="shared" si="6"/>
        <v>0</v>
      </c>
      <c r="E140" t="str">
        <f>IF('wall volumes'!$O$6&gt;0,'wall volumes'!$O$5,"No selection")</f>
        <v>No selection</v>
      </c>
      <c r="F140">
        <f t="shared" si="7"/>
        <v>0</v>
      </c>
      <c r="G140" t="str">
        <f t="shared" si="8"/>
        <v>BP.VW</v>
      </c>
    </row>
    <row r="141" spans="1:7">
      <c r="A141">
        <f>_xlfn.XLOOKUP(C141,'wall volumes'!R:R,'wall volumes'!O:O)</f>
        <v>0</v>
      </c>
      <c r="C141" s="47" t="s">
        <v>253</v>
      </c>
      <c r="D141">
        <f t="shared" si="6"/>
        <v>0</v>
      </c>
      <c r="E141" t="str">
        <f>IF('wall volumes'!$O$6&gt;0,'wall volumes'!$O$5,"No selection")</f>
        <v>No selection</v>
      </c>
      <c r="F141">
        <f t="shared" si="7"/>
        <v>0</v>
      </c>
      <c r="G141" t="str">
        <f t="shared" si="8"/>
        <v>BP.VW</v>
      </c>
    </row>
    <row r="142" spans="1:7">
      <c r="A142">
        <f>_xlfn.XLOOKUP(C142,'wall volumes'!R:R,'wall volumes'!O:O)</f>
        <v>0</v>
      </c>
      <c r="C142" s="46" t="s">
        <v>258</v>
      </c>
      <c r="D142">
        <f t="shared" si="6"/>
        <v>0</v>
      </c>
      <c r="E142" t="str">
        <f>IF('wall volumes'!$O$6&gt;0,'wall volumes'!$O$5,"No selection")</f>
        <v>No selection</v>
      </c>
      <c r="F142">
        <f t="shared" si="7"/>
        <v>0</v>
      </c>
      <c r="G142" t="str">
        <f t="shared" si="8"/>
        <v>BP.VW</v>
      </c>
    </row>
    <row r="143" spans="1:7">
      <c r="A143">
        <f>_xlfn.XLOOKUP(C143,'wall volumes'!R:R,'wall volumes'!O:O)</f>
        <v>0</v>
      </c>
      <c r="C143" s="47" t="s">
        <v>263</v>
      </c>
      <c r="D143">
        <f t="shared" si="6"/>
        <v>0</v>
      </c>
      <c r="E143" t="str">
        <f>IF('wall volumes'!$O$6&gt;0,'wall volumes'!$O$5,"No selection")</f>
        <v>No selection</v>
      </c>
      <c r="F143">
        <f t="shared" si="7"/>
        <v>0</v>
      </c>
      <c r="G143" t="str">
        <f t="shared" si="8"/>
        <v>BP.VW</v>
      </c>
    </row>
    <row r="144" spans="1:7">
      <c r="A144">
        <f>_xlfn.XLOOKUP(C144,'wall volumes'!R:R,'wall volumes'!O:O)</f>
        <v>0</v>
      </c>
      <c r="C144" s="46" t="s">
        <v>267</v>
      </c>
      <c r="D144">
        <f t="shared" si="6"/>
        <v>0</v>
      </c>
      <c r="E144" t="str">
        <f>IF('wall volumes'!$O$6&gt;0,'wall volumes'!$O$5,"No selection")</f>
        <v>No selection</v>
      </c>
      <c r="F144">
        <f t="shared" si="7"/>
        <v>0</v>
      </c>
      <c r="G144" t="str">
        <f t="shared" si="8"/>
        <v>BP.VW</v>
      </c>
    </row>
    <row r="145" spans="1:12">
      <c r="A145">
        <f>_xlfn.XLOOKUP(C145,'wall volumes'!R:R,'wall volumes'!O:O)</f>
        <v>0</v>
      </c>
      <c r="C145" s="47" t="s">
        <v>272</v>
      </c>
      <c r="D145">
        <f t="shared" si="6"/>
        <v>0</v>
      </c>
      <c r="E145" t="str">
        <f>IF('wall volumes'!$O$6&gt;0,'wall volumes'!$O$5,"No selection")</f>
        <v>No selection</v>
      </c>
      <c r="F145">
        <f t="shared" si="7"/>
        <v>0</v>
      </c>
      <c r="G145" t="str">
        <f t="shared" si="8"/>
        <v>BP.VW</v>
      </c>
    </row>
    <row r="146" spans="1:12">
      <c r="A146">
        <f>_xlfn.XLOOKUP(C146,'volume holds'!X:X,'volume holds'!F:F)</f>
        <v>0</v>
      </c>
      <c r="B146">
        <f>_xlfn.XLOOKUP(H146,'sets &amp; selections ( - 10%)'!Z:Z,'sets &amp; selections ( - 10%)'!H:H,0)</f>
        <v>0</v>
      </c>
      <c r="C146" s="47" t="s">
        <v>422</v>
      </c>
      <c r="D146">
        <f>SUM(A146:B146)</f>
        <v>0</v>
      </c>
      <c r="E146">
        <v>10084</v>
      </c>
      <c r="F146">
        <f t="shared" si="7"/>
        <v>0</v>
      </c>
      <c r="G146" t="str">
        <f t="shared" si="8"/>
        <v>BP.VG</v>
      </c>
      <c r="H146" s="525" t="s">
        <v>103</v>
      </c>
      <c r="I146" t="s">
        <v>1256</v>
      </c>
    </row>
    <row r="147" spans="1:12">
      <c r="A147">
        <f>_xlfn.XLOOKUP(C147,'volume holds'!X:X,'volume holds'!F:F)</f>
        <v>0</v>
      </c>
      <c r="B147">
        <f>_xlfn.XLOOKUP(H147,'sets &amp; selections ( - 10%)'!Z:Z,'sets &amp; selections ( - 10%)'!H:H,0)</f>
        <v>0</v>
      </c>
      <c r="C147" s="46" t="s">
        <v>424</v>
      </c>
      <c r="D147">
        <f t="shared" ref="D147:D210" si="9">SUM(A147:B147)</f>
        <v>0</v>
      </c>
      <c r="E147">
        <v>10084</v>
      </c>
      <c r="F147">
        <f t="shared" si="7"/>
        <v>0</v>
      </c>
      <c r="G147" t="str">
        <f t="shared" si="8"/>
        <v>BP.VG</v>
      </c>
      <c r="H147" s="525" t="s">
        <v>103</v>
      </c>
      <c r="I147" t="s">
        <v>1256</v>
      </c>
    </row>
    <row r="148" spans="1:12">
      <c r="A148">
        <f>_xlfn.XLOOKUP(C148,'volume holds'!X:X,'volume holds'!F:F)</f>
        <v>0</v>
      </c>
      <c r="B148">
        <f>_xlfn.XLOOKUP(H148,'sets &amp; selections ( - 10%)'!Z:Z,'sets &amp; selections ( - 10%)'!H:H,0)</f>
        <v>0</v>
      </c>
      <c r="C148" s="47" t="s">
        <v>426</v>
      </c>
      <c r="D148">
        <f t="shared" si="9"/>
        <v>0</v>
      </c>
      <c r="E148">
        <v>10084</v>
      </c>
      <c r="F148">
        <f t="shared" si="7"/>
        <v>0</v>
      </c>
      <c r="G148" t="str">
        <f t="shared" si="8"/>
        <v>BP.VG</v>
      </c>
      <c r="H148" s="525" t="s">
        <v>103</v>
      </c>
      <c r="I148" t="s">
        <v>1256</v>
      </c>
    </row>
    <row r="149" spans="1:12">
      <c r="A149">
        <f>_xlfn.XLOOKUP(C149,'volume holds'!X:X,'volume holds'!F:F)</f>
        <v>0</v>
      </c>
      <c r="B149">
        <f>_xlfn.XLOOKUP(H149,'sets &amp; selections ( - 10%)'!Z:Z,'sets &amp; selections ( - 10%)'!H:H,0)</f>
        <v>0</v>
      </c>
      <c r="C149" s="46" t="s">
        <v>428</v>
      </c>
      <c r="D149">
        <f t="shared" si="9"/>
        <v>0</v>
      </c>
      <c r="E149">
        <v>10084</v>
      </c>
      <c r="F149">
        <f t="shared" si="7"/>
        <v>0</v>
      </c>
      <c r="G149" t="str">
        <f t="shared" si="8"/>
        <v>BP.VG</v>
      </c>
      <c r="H149" s="525" t="s">
        <v>103</v>
      </c>
      <c r="I149" t="s">
        <v>1256</v>
      </c>
    </row>
    <row r="150" spans="1:12">
      <c r="A150">
        <f>_xlfn.XLOOKUP(C150,'volume holds'!X:X,'volume holds'!F:F)</f>
        <v>0</v>
      </c>
      <c r="B150">
        <f>_xlfn.XLOOKUP(H150,'sets &amp; selections ( - 10%)'!Z:Z,'sets &amp; selections ( - 10%)'!H:H,0)</f>
        <v>0</v>
      </c>
      <c r="C150" s="47" t="s">
        <v>430</v>
      </c>
      <c r="D150">
        <f t="shared" si="9"/>
        <v>0</v>
      </c>
      <c r="E150">
        <v>10084</v>
      </c>
      <c r="F150">
        <f t="shared" si="7"/>
        <v>0</v>
      </c>
      <c r="G150" t="str">
        <f t="shared" si="8"/>
        <v>BP.VG</v>
      </c>
      <c r="H150" s="525" t="s">
        <v>103</v>
      </c>
      <c r="I150" t="s">
        <v>1256</v>
      </c>
    </row>
    <row r="151" spans="1:12">
      <c r="A151">
        <f>_xlfn.XLOOKUP(C151,'volume holds'!X:X,'volume holds'!F:F)</f>
        <v>0</v>
      </c>
      <c r="B151">
        <f>_xlfn.XLOOKUP(H151,'sets &amp; selections ( - 10%)'!Z:Z,'sets &amp; selections ( - 10%)'!H:H,0)</f>
        <v>0</v>
      </c>
      <c r="C151" s="46" t="s">
        <v>432</v>
      </c>
      <c r="D151">
        <f t="shared" si="9"/>
        <v>0</v>
      </c>
      <c r="E151">
        <v>10084</v>
      </c>
      <c r="F151">
        <f t="shared" si="7"/>
        <v>0</v>
      </c>
      <c r="G151" t="str">
        <f t="shared" si="8"/>
        <v>BP.VG</v>
      </c>
      <c r="H151" s="525" t="s">
        <v>103</v>
      </c>
      <c r="I151" t="s">
        <v>1256</v>
      </c>
    </row>
    <row r="152" spans="1:12">
      <c r="A152">
        <f>_xlfn.XLOOKUP(C152,'volume holds'!X:X,'volume holds'!F:F)</f>
        <v>0</v>
      </c>
      <c r="B152">
        <f>_xlfn.XLOOKUP(H152,'sets &amp; selections ( - 10%)'!Z:Z,'sets &amp; selections ( - 10%)'!H:H,0)</f>
        <v>0</v>
      </c>
      <c r="C152" s="47" t="s">
        <v>434</v>
      </c>
      <c r="D152">
        <f t="shared" si="9"/>
        <v>0</v>
      </c>
      <c r="E152">
        <v>10084</v>
      </c>
      <c r="F152">
        <f t="shared" si="7"/>
        <v>0</v>
      </c>
      <c r="G152" t="str">
        <f t="shared" si="8"/>
        <v>BP.VG</v>
      </c>
      <c r="H152" s="525" t="s">
        <v>103</v>
      </c>
      <c r="I152" t="s">
        <v>1256</v>
      </c>
    </row>
    <row r="153" spans="1:12">
      <c r="A153">
        <f>_xlfn.XLOOKUP(C153,'volume holds'!X:X,'volume holds'!F:F)</f>
        <v>0</v>
      </c>
      <c r="B153">
        <f>_xlfn.XLOOKUP(H153,'sets &amp; selections ( - 10%)'!Z:Z,'sets &amp; selections ( - 10%)'!H:H,0)</f>
        <v>0</v>
      </c>
      <c r="C153" s="46" t="s">
        <v>436</v>
      </c>
      <c r="D153">
        <f t="shared" si="9"/>
        <v>0</v>
      </c>
      <c r="E153">
        <v>10084</v>
      </c>
      <c r="F153">
        <f t="shared" si="7"/>
        <v>0</v>
      </c>
      <c r="G153" t="str">
        <f t="shared" si="8"/>
        <v>BP.VG</v>
      </c>
      <c r="H153" s="525" t="s">
        <v>103</v>
      </c>
      <c r="I153" t="s">
        <v>1256</v>
      </c>
    </row>
    <row r="154" spans="1:12">
      <c r="A154">
        <f>_xlfn.XLOOKUP(C154,'volume holds'!X:X,'volume holds'!F:F)</f>
        <v>0</v>
      </c>
      <c r="B154">
        <f t="shared" ref="B154:B155" si="10">SUM(H154:I154)</f>
        <v>0</v>
      </c>
      <c r="C154" s="47" t="s">
        <v>464</v>
      </c>
      <c r="D154">
        <f t="shared" si="9"/>
        <v>0</v>
      </c>
      <c r="E154">
        <v>10084</v>
      </c>
      <c r="F154">
        <f t="shared" si="7"/>
        <v>0</v>
      </c>
      <c r="G154" t="str">
        <f t="shared" si="8"/>
        <v>BP.VG</v>
      </c>
      <c r="H154">
        <f>_xlfn.XLOOKUP(J154,'sets &amp; selections ( - 10%)'!Z:Z,'sets &amp; selections ( - 10%)'!H:H,0)</f>
        <v>0</v>
      </c>
      <c r="I154" cm="1">
        <f t="array" ref="I154">_xlfn.XLOOKUP(K154,'sets &amp; selections ( - 10%)'!Z:Z,2*'sets &amp; selections ( - 10%)'!H:H,0)</f>
        <v>0</v>
      </c>
      <c r="J154" s="525" t="s">
        <v>109</v>
      </c>
      <c r="K154" s="525" t="s">
        <v>111</v>
      </c>
      <c r="L154" t="s">
        <v>1257</v>
      </c>
    </row>
    <row r="155" spans="1:12">
      <c r="A155">
        <f>_xlfn.XLOOKUP(C155,'volume holds'!X:X,'volume holds'!F:F)</f>
        <v>0</v>
      </c>
      <c r="B155">
        <f t="shared" si="10"/>
        <v>0</v>
      </c>
      <c r="C155" s="46" t="s">
        <v>466</v>
      </c>
      <c r="D155">
        <f t="shared" si="9"/>
        <v>0</v>
      </c>
      <c r="E155">
        <v>10084</v>
      </c>
      <c r="F155">
        <f t="shared" si="7"/>
        <v>0</v>
      </c>
      <c r="G155" t="str">
        <f t="shared" si="8"/>
        <v>BP.VG</v>
      </c>
      <c r="H155">
        <f>_xlfn.XLOOKUP(J155,'sets &amp; selections ( - 10%)'!Z:Z,'sets &amp; selections ( - 10%)'!H:H,0)</f>
        <v>0</v>
      </c>
      <c r="I155" cm="1">
        <f t="array" ref="I155">_xlfn.XLOOKUP(K155,'sets &amp; selections ( - 10%)'!Z:Z,2*'sets &amp; selections ( - 10%)'!H:H,0)</f>
        <v>0</v>
      </c>
      <c r="J155" s="525" t="s">
        <v>109</v>
      </c>
      <c r="K155" s="525" t="s">
        <v>111</v>
      </c>
      <c r="L155" t="s">
        <v>1257</v>
      </c>
    </row>
    <row r="156" spans="1:12">
      <c r="A156">
        <f>_xlfn.XLOOKUP(C156,'volume holds'!X:X,'volume holds'!F:F)</f>
        <v>0</v>
      </c>
      <c r="B156">
        <f>_xlfn.XLOOKUP(H156,'sets &amp; selections ( - 10%)'!Z:Z,'sets &amp; selections ( - 10%)'!H:H,0)</f>
        <v>0</v>
      </c>
      <c r="C156" s="47" t="s">
        <v>468</v>
      </c>
      <c r="D156">
        <f t="shared" si="9"/>
        <v>0</v>
      </c>
      <c r="E156">
        <v>10084</v>
      </c>
      <c r="F156">
        <f t="shared" si="7"/>
        <v>0</v>
      </c>
      <c r="G156" t="str">
        <f t="shared" si="8"/>
        <v>BP.VG</v>
      </c>
      <c r="H156" s="525" t="s">
        <v>109</v>
      </c>
      <c r="I156" t="s">
        <v>1258</v>
      </c>
    </row>
    <row r="157" spans="1:12">
      <c r="A157">
        <f>_xlfn.XLOOKUP(C157,'volume holds'!X:X,'volume holds'!F:F)</f>
        <v>0</v>
      </c>
      <c r="B157">
        <f t="shared" ref="B157:B158" si="11">SUM(H157:I157)</f>
        <v>0</v>
      </c>
      <c r="C157" s="46" t="s">
        <v>470</v>
      </c>
      <c r="D157">
        <f t="shared" si="9"/>
        <v>0</v>
      </c>
      <c r="E157">
        <v>10084</v>
      </c>
      <c r="F157">
        <f t="shared" si="7"/>
        <v>0</v>
      </c>
      <c r="G157" t="str">
        <f t="shared" si="8"/>
        <v>BP.VG</v>
      </c>
      <c r="H157">
        <f>_xlfn.XLOOKUP(J157,'sets &amp; selections ( - 10%)'!Z:Z,'sets &amp; selections ( - 10%)'!H:H,0)</f>
        <v>0</v>
      </c>
      <c r="I157" cm="1">
        <f t="array" ref="I157">_xlfn.XLOOKUP(K157,'sets &amp; selections ( - 10%)'!Z:Z,2*'sets &amp; selections ( - 10%)'!H:H,0)</f>
        <v>0</v>
      </c>
      <c r="J157" s="525" t="s">
        <v>109</v>
      </c>
      <c r="K157" s="525" t="s">
        <v>111</v>
      </c>
      <c r="L157" t="s">
        <v>1257</v>
      </c>
    </row>
    <row r="158" spans="1:12">
      <c r="A158">
        <f>_xlfn.XLOOKUP(C158,'volume holds'!X:X,'volume holds'!F:F)</f>
        <v>0</v>
      </c>
      <c r="B158">
        <f t="shared" si="11"/>
        <v>0</v>
      </c>
      <c r="C158" s="47" t="s">
        <v>472</v>
      </c>
      <c r="D158">
        <f t="shared" si="9"/>
        <v>0</v>
      </c>
      <c r="E158">
        <v>10084</v>
      </c>
      <c r="F158">
        <f t="shared" si="7"/>
        <v>0</v>
      </c>
      <c r="G158" t="str">
        <f t="shared" si="8"/>
        <v>BP.VG</v>
      </c>
      <c r="H158">
        <f>_xlfn.XLOOKUP(J158,'sets &amp; selections ( - 10%)'!Z:Z,'sets &amp; selections ( - 10%)'!H:H,0)</f>
        <v>0</v>
      </c>
      <c r="I158" cm="1">
        <f t="array" ref="I158">_xlfn.XLOOKUP(K158,'sets &amp; selections ( - 10%)'!Z:Z,2*'sets &amp; selections ( - 10%)'!H:H,0)</f>
        <v>0</v>
      </c>
      <c r="J158" s="525" t="s">
        <v>109</v>
      </c>
      <c r="K158" s="525" t="s">
        <v>111</v>
      </c>
      <c r="L158" t="s">
        <v>1257</v>
      </c>
    </row>
    <row r="159" spans="1:12">
      <c r="A159">
        <f>_xlfn.XLOOKUP(C159,'volume holds'!X:X,'volume holds'!F:F)</f>
        <v>0</v>
      </c>
      <c r="B159">
        <f>_xlfn.XLOOKUP(H159,'sets &amp; selections ( - 10%)'!Z:Z,'sets &amp; selections ( - 10%)'!H:H,0)</f>
        <v>0</v>
      </c>
      <c r="C159" s="46" t="s">
        <v>474</v>
      </c>
      <c r="D159">
        <f t="shared" si="9"/>
        <v>0</v>
      </c>
      <c r="E159">
        <v>10084</v>
      </c>
      <c r="F159">
        <f t="shared" si="7"/>
        <v>0</v>
      </c>
      <c r="G159" t="str">
        <f t="shared" si="8"/>
        <v>BP.VG</v>
      </c>
      <c r="H159" s="525" t="s">
        <v>109</v>
      </c>
      <c r="I159" t="s">
        <v>1258</v>
      </c>
    </row>
    <row r="160" spans="1:12">
      <c r="A160">
        <f>_xlfn.XLOOKUP(C160,'volume holds'!X:X,'volume holds'!F:F)</f>
        <v>0</v>
      </c>
      <c r="B160">
        <f t="shared" ref="B160:B162" si="12">SUM(H160:I160)</f>
        <v>0</v>
      </c>
      <c r="C160" s="47" t="s">
        <v>476</v>
      </c>
      <c r="D160">
        <f t="shared" si="9"/>
        <v>0</v>
      </c>
      <c r="E160">
        <v>10084</v>
      </c>
      <c r="F160">
        <f t="shared" si="7"/>
        <v>0</v>
      </c>
      <c r="G160" t="str">
        <f t="shared" si="8"/>
        <v>BP.VG</v>
      </c>
      <c r="H160">
        <f>_xlfn.XLOOKUP(J160,'sets &amp; selections ( - 10%)'!Z:Z,'sets &amp; selections ( - 10%)'!H:H,0)</f>
        <v>0</v>
      </c>
      <c r="I160">
        <f>_xlfn.XLOOKUP(K160,'sets &amp; selections ( - 10%)'!Z:Z,'sets &amp; selections ( - 10%)'!H:H,0)</f>
        <v>0</v>
      </c>
      <c r="J160" s="525" t="s">
        <v>109</v>
      </c>
      <c r="K160" s="525" t="s">
        <v>111</v>
      </c>
      <c r="L160" t="s">
        <v>1259</v>
      </c>
    </row>
    <row r="161" spans="1:12">
      <c r="A161">
        <f>_xlfn.XLOOKUP(C161,'volume holds'!X:X,'volume holds'!F:F)</f>
        <v>0</v>
      </c>
      <c r="B161">
        <f t="shared" si="12"/>
        <v>0</v>
      </c>
      <c r="C161" s="46" t="s">
        <v>478</v>
      </c>
      <c r="D161">
        <f t="shared" si="9"/>
        <v>0</v>
      </c>
      <c r="E161">
        <v>10084</v>
      </c>
      <c r="F161">
        <f t="shared" si="7"/>
        <v>0</v>
      </c>
      <c r="G161" t="str">
        <f t="shared" si="8"/>
        <v>BP.VG</v>
      </c>
      <c r="H161">
        <f>_xlfn.XLOOKUP(J161,'sets &amp; selections ( - 10%)'!Z:Z,'sets &amp; selections ( - 10%)'!H:H,0)</f>
        <v>0</v>
      </c>
      <c r="I161">
        <f>_xlfn.XLOOKUP(K161,'sets &amp; selections ( - 10%)'!Z:Z,'sets &amp; selections ( - 10%)'!H:H,0)</f>
        <v>0</v>
      </c>
      <c r="J161" s="525" t="s">
        <v>109</v>
      </c>
      <c r="K161" s="525" t="s">
        <v>111</v>
      </c>
      <c r="L161" t="s">
        <v>1259</v>
      </c>
    </row>
    <row r="162" spans="1:12">
      <c r="A162">
        <f>_xlfn.XLOOKUP(C162,'volume holds'!X:X,'volume holds'!F:F)</f>
        <v>0</v>
      </c>
      <c r="B162">
        <f t="shared" si="12"/>
        <v>0</v>
      </c>
      <c r="C162" s="47" t="s">
        <v>480</v>
      </c>
      <c r="D162">
        <f t="shared" si="9"/>
        <v>0</v>
      </c>
      <c r="E162">
        <v>10084</v>
      </c>
      <c r="F162">
        <f t="shared" si="7"/>
        <v>0</v>
      </c>
      <c r="G162" t="str">
        <f t="shared" si="8"/>
        <v>BP.VG</v>
      </c>
      <c r="H162">
        <f>_xlfn.XLOOKUP(J162,'sets &amp; selections ( - 10%)'!Z:Z,'sets &amp; selections ( - 10%)'!H:H,0)</f>
        <v>0</v>
      </c>
      <c r="I162">
        <f>_xlfn.XLOOKUP(K162,'sets &amp; selections ( - 10%)'!Z:Z,'sets &amp; selections ( - 10%)'!H:H,0)</f>
        <v>0</v>
      </c>
      <c r="J162" s="525" t="s">
        <v>109</v>
      </c>
      <c r="K162" s="525" t="s">
        <v>111</v>
      </c>
      <c r="L162" t="s">
        <v>1259</v>
      </c>
    </row>
    <row r="163" spans="1:12">
      <c r="A163">
        <f>_xlfn.XLOOKUP(C163,'volume holds'!X:X,'volume holds'!F:F)</f>
        <v>0</v>
      </c>
      <c r="B163">
        <f>_xlfn.XLOOKUP(H163,'sets &amp; selections ( - 10%)'!Z:Z,'sets &amp; selections ( - 10%)'!H:H,0)</f>
        <v>0</v>
      </c>
      <c r="C163" s="46" t="s">
        <v>482</v>
      </c>
      <c r="D163">
        <f t="shared" si="9"/>
        <v>0</v>
      </c>
      <c r="E163">
        <v>10084</v>
      </c>
      <c r="F163">
        <f t="shared" si="7"/>
        <v>0</v>
      </c>
      <c r="G163" t="str">
        <f t="shared" si="8"/>
        <v>BP.VG</v>
      </c>
      <c r="H163" s="525" t="s">
        <v>109</v>
      </c>
      <c r="I163" t="s">
        <v>1258</v>
      </c>
    </row>
    <row r="164" spans="1:12">
      <c r="A164">
        <f>_xlfn.XLOOKUP(C164,'volume holds'!X:X,'volume holds'!F:F)</f>
        <v>0</v>
      </c>
      <c r="B164">
        <f>_xlfn.XLOOKUP(H164,'sets &amp; selections ( - 10%)'!Z:Z,'sets &amp; selections ( - 10%)'!H:H,0)</f>
        <v>0</v>
      </c>
      <c r="C164" s="47" t="s">
        <v>438</v>
      </c>
      <c r="D164">
        <f t="shared" si="9"/>
        <v>0</v>
      </c>
      <c r="E164">
        <v>10124</v>
      </c>
      <c r="F164">
        <f t="shared" si="7"/>
        <v>0</v>
      </c>
      <c r="G164" t="str">
        <f t="shared" si="8"/>
        <v>BP.VG</v>
      </c>
      <c r="H164" s="525" t="s">
        <v>114</v>
      </c>
      <c r="I164" t="s">
        <v>1260</v>
      </c>
    </row>
    <row r="165" spans="1:12">
      <c r="A165">
        <f>_xlfn.XLOOKUP(C165,'volume holds'!X:X,'volume holds'!F:F)</f>
        <v>0</v>
      </c>
      <c r="B165">
        <f>_xlfn.XLOOKUP(H165,'sets &amp; selections ( - 10%)'!Z:Z,'sets &amp; selections ( - 10%)'!H:H,0)</f>
        <v>0</v>
      </c>
      <c r="C165" s="46" t="s">
        <v>439</v>
      </c>
      <c r="D165">
        <f t="shared" si="9"/>
        <v>0</v>
      </c>
      <c r="E165">
        <v>10124</v>
      </c>
      <c r="F165">
        <f t="shared" si="7"/>
        <v>0</v>
      </c>
      <c r="G165" t="str">
        <f t="shared" si="8"/>
        <v>BP.VG</v>
      </c>
      <c r="H165" s="525" t="s">
        <v>114</v>
      </c>
      <c r="I165" t="s">
        <v>1260</v>
      </c>
    </row>
    <row r="166" spans="1:12">
      <c r="A166">
        <f>_xlfn.XLOOKUP(C166,'volume holds'!X:X,'volume holds'!F:F)</f>
        <v>0</v>
      </c>
      <c r="B166">
        <f>_xlfn.XLOOKUP(H166,'sets &amp; selections ( - 10%)'!Z:Z,'sets &amp; selections ( - 10%)'!H:H,0)</f>
        <v>0</v>
      </c>
      <c r="C166" s="47" t="s">
        <v>440</v>
      </c>
      <c r="D166">
        <f t="shared" si="9"/>
        <v>0</v>
      </c>
      <c r="E166">
        <v>10124</v>
      </c>
      <c r="F166">
        <f t="shared" si="7"/>
        <v>0</v>
      </c>
      <c r="G166" t="str">
        <f t="shared" si="8"/>
        <v>BP.VG</v>
      </c>
      <c r="H166" s="525" t="s">
        <v>114</v>
      </c>
      <c r="I166" t="s">
        <v>1260</v>
      </c>
    </row>
    <row r="167" spans="1:12">
      <c r="A167">
        <f>_xlfn.XLOOKUP(C167,'volume holds'!X:X,'volume holds'!F:F)</f>
        <v>0</v>
      </c>
      <c r="B167">
        <f>_xlfn.XLOOKUP(H167,'sets &amp; selections ( - 10%)'!Z:Z,'sets &amp; selections ( - 10%)'!H:H,0)</f>
        <v>0</v>
      </c>
      <c r="C167" s="46" t="s">
        <v>441</v>
      </c>
      <c r="D167">
        <f t="shared" si="9"/>
        <v>0</v>
      </c>
      <c r="E167">
        <v>10124</v>
      </c>
      <c r="F167">
        <f t="shared" si="7"/>
        <v>0</v>
      </c>
      <c r="G167" t="str">
        <f t="shared" si="8"/>
        <v>BP.VG</v>
      </c>
      <c r="H167" s="525" t="s">
        <v>114</v>
      </c>
      <c r="I167" t="s">
        <v>1260</v>
      </c>
    </row>
    <row r="168" spans="1:12">
      <c r="A168">
        <f>_xlfn.XLOOKUP(C168,'volume holds'!X:X,'volume holds'!F:F)</f>
        <v>0</v>
      </c>
      <c r="B168">
        <f>_xlfn.XLOOKUP(H168,'sets &amp; selections ( - 10%)'!Z:Z,'sets &amp; selections ( - 10%)'!H:H,0)</f>
        <v>0</v>
      </c>
      <c r="C168" s="47" t="s">
        <v>442</v>
      </c>
      <c r="D168">
        <f t="shared" si="9"/>
        <v>0</v>
      </c>
      <c r="E168">
        <v>10124</v>
      </c>
      <c r="F168">
        <f t="shared" si="7"/>
        <v>0</v>
      </c>
      <c r="G168" t="str">
        <f t="shared" si="8"/>
        <v>BP.VG</v>
      </c>
      <c r="H168" s="525" t="s">
        <v>114</v>
      </c>
      <c r="I168" t="s">
        <v>1260</v>
      </c>
    </row>
    <row r="169" spans="1:12">
      <c r="A169">
        <f>_xlfn.XLOOKUP(C169,'volume holds'!X:X,'volume holds'!F:F)</f>
        <v>0</v>
      </c>
      <c r="B169">
        <f>_xlfn.XLOOKUP(H169,'sets &amp; selections ( - 10%)'!Z:Z,'sets &amp; selections ( - 10%)'!H:H,0)</f>
        <v>0</v>
      </c>
      <c r="C169" s="46" t="s">
        <v>443</v>
      </c>
      <c r="D169">
        <f t="shared" si="9"/>
        <v>0</v>
      </c>
      <c r="E169">
        <v>10124</v>
      </c>
      <c r="F169">
        <f t="shared" si="7"/>
        <v>0</v>
      </c>
      <c r="G169" t="str">
        <f t="shared" si="8"/>
        <v>BP.VG</v>
      </c>
      <c r="H169" s="525" t="s">
        <v>114</v>
      </c>
      <c r="I169" t="s">
        <v>1260</v>
      </c>
    </row>
    <row r="170" spans="1:12">
      <c r="A170">
        <f>_xlfn.XLOOKUP(C170,'volume holds'!X:X,'volume holds'!F:F)</f>
        <v>0</v>
      </c>
      <c r="B170">
        <f>_xlfn.XLOOKUP(H170,'sets &amp; selections ( - 10%)'!Z:Z,'sets &amp; selections ( - 10%)'!H:H,0)</f>
        <v>0</v>
      </c>
      <c r="C170" s="47" t="s">
        <v>444</v>
      </c>
      <c r="D170">
        <f t="shared" si="9"/>
        <v>0</v>
      </c>
      <c r="E170">
        <v>10124</v>
      </c>
      <c r="F170">
        <f t="shared" si="7"/>
        <v>0</v>
      </c>
      <c r="G170" t="str">
        <f t="shared" si="8"/>
        <v>BP.VG</v>
      </c>
      <c r="H170" s="525" t="s">
        <v>114</v>
      </c>
      <c r="I170" t="s">
        <v>1260</v>
      </c>
    </row>
    <row r="171" spans="1:12">
      <c r="A171">
        <f>_xlfn.XLOOKUP(C171,'volume holds'!X:X,'volume holds'!F:F)</f>
        <v>0</v>
      </c>
      <c r="B171">
        <f>_xlfn.XLOOKUP(H171,'sets &amp; selections ( - 10%)'!Z:Z,'sets &amp; selections ( - 10%)'!H:H,0)</f>
        <v>0</v>
      </c>
      <c r="C171" s="47" t="s">
        <v>445</v>
      </c>
      <c r="D171">
        <f t="shared" si="9"/>
        <v>0</v>
      </c>
      <c r="E171">
        <v>10124</v>
      </c>
      <c r="F171">
        <f t="shared" si="7"/>
        <v>0</v>
      </c>
      <c r="G171" t="str">
        <f t="shared" si="8"/>
        <v>BP.VG</v>
      </c>
      <c r="H171" s="525" t="s">
        <v>114</v>
      </c>
      <c r="I171" t="s">
        <v>1260</v>
      </c>
    </row>
    <row r="172" spans="1:12">
      <c r="A172">
        <f>_xlfn.XLOOKUP(C172,'volume holds'!X:X,'volume holds'!F:F)</f>
        <v>0</v>
      </c>
      <c r="B172">
        <f>_xlfn.XLOOKUP(H172,'sets &amp; selections ( - 10%)'!Z:Z,'sets &amp; selections ( - 10%)'!H:H,0)</f>
        <v>0</v>
      </c>
      <c r="C172" s="46" t="s">
        <v>492</v>
      </c>
      <c r="D172">
        <f t="shared" si="9"/>
        <v>0</v>
      </c>
      <c r="E172">
        <v>10124</v>
      </c>
      <c r="F172">
        <f t="shared" si="7"/>
        <v>0</v>
      </c>
      <c r="G172" t="str">
        <f t="shared" si="8"/>
        <v>BP.VG</v>
      </c>
      <c r="H172" s="525" t="s">
        <v>120</v>
      </c>
      <c r="I172" t="s">
        <v>1261</v>
      </c>
    </row>
    <row r="173" spans="1:12">
      <c r="A173">
        <f>_xlfn.XLOOKUP(C173,'volume holds'!X:X,'volume holds'!F:F)</f>
        <v>0</v>
      </c>
      <c r="B173">
        <f>_xlfn.XLOOKUP(H173,'sets &amp; selections ( - 10%)'!Z:Z,'sets &amp; selections ( - 10%)'!H:H,0)</f>
        <v>0</v>
      </c>
      <c r="C173" s="47" t="s">
        <v>493</v>
      </c>
      <c r="D173">
        <f t="shared" si="9"/>
        <v>0</v>
      </c>
      <c r="E173">
        <v>10124</v>
      </c>
      <c r="F173">
        <f t="shared" si="7"/>
        <v>0</v>
      </c>
      <c r="G173" t="str">
        <f t="shared" si="8"/>
        <v>BP.VG</v>
      </c>
      <c r="H173" s="525" t="s">
        <v>120</v>
      </c>
      <c r="I173" t="s">
        <v>1261</v>
      </c>
    </row>
    <row r="174" spans="1:12">
      <c r="A174">
        <f>_xlfn.XLOOKUP(C174,'volume holds'!X:X,'volume holds'!F:F)</f>
        <v>0</v>
      </c>
      <c r="B174">
        <f>_xlfn.XLOOKUP(H174,'sets &amp; selections ( - 10%)'!Z:Z,'sets &amp; selections ( - 10%)'!H:H,0)</f>
        <v>0</v>
      </c>
      <c r="C174" s="47" t="s">
        <v>494</v>
      </c>
      <c r="D174">
        <f t="shared" si="9"/>
        <v>0</v>
      </c>
      <c r="E174">
        <v>10124</v>
      </c>
      <c r="F174">
        <f t="shared" si="7"/>
        <v>0</v>
      </c>
      <c r="G174" t="str">
        <f t="shared" si="8"/>
        <v>BP.VG</v>
      </c>
      <c r="H174" s="525" t="s">
        <v>120</v>
      </c>
      <c r="I174" t="s">
        <v>1261</v>
      </c>
    </row>
    <row r="175" spans="1:12">
      <c r="A175">
        <f>_xlfn.XLOOKUP(C175,'volume holds'!X:X,'volume holds'!F:F)</f>
        <v>0</v>
      </c>
      <c r="B175">
        <f>_xlfn.XLOOKUP(H175,'sets &amp; selections ( - 10%)'!Z:Z,'sets &amp; selections ( - 10%)'!H:H,0)</f>
        <v>0</v>
      </c>
      <c r="C175" s="46" t="s">
        <v>495</v>
      </c>
      <c r="D175">
        <f t="shared" si="9"/>
        <v>0</v>
      </c>
      <c r="E175">
        <v>10124</v>
      </c>
      <c r="F175">
        <f t="shared" si="7"/>
        <v>0</v>
      </c>
      <c r="G175" t="str">
        <f t="shared" si="8"/>
        <v>BP.VG</v>
      </c>
      <c r="H175" s="525" t="s">
        <v>120</v>
      </c>
      <c r="I175" t="s">
        <v>1261</v>
      </c>
    </row>
    <row r="176" spans="1:12">
      <c r="A176">
        <f>_xlfn.XLOOKUP(C176,'volume holds'!X:X,'volume holds'!F:F)</f>
        <v>0</v>
      </c>
      <c r="B176">
        <f>_xlfn.XLOOKUP(H176,'sets &amp; selections ( - 10%)'!Z:Z,'sets &amp; selections ( - 10%)'!H:H,0)</f>
        <v>0</v>
      </c>
      <c r="C176" s="47" t="s">
        <v>496</v>
      </c>
      <c r="D176">
        <f t="shared" si="9"/>
        <v>0</v>
      </c>
      <c r="E176">
        <v>10124</v>
      </c>
      <c r="F176">
        <f t="shared" si="7"/>
        <v>0</v>
      </c>
      <c r="G176" t="str">
        <f t="shared" si="8"/>
        <v>BP.VG</v>
      </c>
      <c r="H176" s="525" t="s">
        <v>120</v>
      </c>
      <c r="I176" t="s">
        <v>1261</v>
      </c>
    </row>
    <row r="177" spans="1:12">
      <c r="A177">
        <f>_xlfn.XLOOKUP(C177,'volume holds'!X:X,'volume holds'!F:F)</f>
        <v>0</v>
      </c>
      <c r="B177">
        <f>_xlfn.XLOOKUP(H177,'sets &amp; selections ( - 10%)'!Z:Z,'sets &amp; selections ( - 10%)'!H:H,0)</f>
        <v>0</v>
      </c>
      <c r="C177" s="46" t="s">
        <v>497</v>
      </c>
      <c r="D177">
        <f t="shared" si="9"/>
        <v>0</v>
      </c>
      <c r="E177">
        <v>10124</v>
      </c>
      <c r="F177">
        <f t="shared" si="7"/>
        <v>0</v>
      </c>
      <c r="G177" t="str">
        <f t="shared" si="8"/>
        <v>BP.VG</v>
      </c>
      <c r="H177" s="525" t="s">
        <v>120</v>
      </c>
      <c r="I177" t="s">
        <v>1261</v>
      </c>
    </row>
    <row r="178" spans="1:12">
      <c r="A178">
        <f>_xlfn.XLOOKUP(C178,'volume holds'!X:X,'volume holds'!F:F)</f>
        <v>0</v>
      </c>
      <c r="B178">
        <f>_xlfn.XLOOKUP(H178,'sets &amp; selections ( - 10%)'!Z:Z,'sets &amp; selections ( - 10%)'!H:H,0)</f>
        <v>0</v>
      </c>
      <c r="C178" s="47" t="s">
        <v>498</v>
      </c>
      <c r="D178">
        <f t="shared" si="9"/>
        <v>0</v>
      </c>
      <c r="E178">
        <v>10124</v>
      </c>
      <c r="F178">
        <f t="shared" si="7"/>
        <v>0</v>
      </c>
      <c r="G178" t="str">
        <f t="shared" si="8"/>
        <v>BP.VG</v>
      </c>
      <c r="H178" s="525" t="s">
        <v>120</v>
      </c>
      <c r="I178" t="s">
        <v>1261</v>
      </c>
    </row>
    <row r="179" spans="1:12">
      <c r="A179">
        <f>_xlfn.XLOOKUP(C179,'volume holds'!X:X,'volume holds'!F:F)</f>
        <v>0</v>
      </c>
      <c r="B179">
        <f>_xlfn.XLOOKUP(H179,'sets &amp; selections ( - 10%)'!Z:Z,'sets &amp; selections ( - 10%)'!H:H,0)</f>
        <v>0</v>
      </c>
      <c r="C179" s="47" t="s">
        <v>499</v>
      </c>
      <c r="D179">
        <f t="shared" si="9"/>
        <v>0</v>
      </c>
      <c r="E179">
        <v>10124</v>
      </c>
      <c r="F179">
        <f t="shared" si="7"/>
        <v>0</v>
      </c>
      <c r="G179" t="str">
        <f t="shared" si="8"/>
        <v>BP.VG</v>
      </c>
      <c r="H179" s="525" t="s">
        <v>120</v>
      </c>
      <c r="I179" t="s">
        <v>1261</v>
      </c>
    </row>
    <row r="180" spans="1:12">
      <c r="A180">
        <f>_xlfn.XLOOKUP(C180,'volume holds'!X:X,'volume holds'!F:F)</f>
        <v>0</v>
      </c>
      <c r="B180">
        <f>_xlfn.XLOOKUP(H180,'sets &amp; selections ( - 10%)'!Z:Z,'sets &amp; selections ( - 10%)'!H:H,0)</f>
        <v>0</v>
      </c>
      <c r="C180" s="46" t="s">
        <v>500</v>
      </c>
      <c r="D180">
        <f t="shared" si="9"/>
        <v>0</v>
      </c>
      <c r="E180">
        <v>10124</v>
      </c>
      <c r="F180">
        <f t="shared" si="7"/>
        <v>0</v>
      </c>
      <c r="G180" t="str">
        <f t="shared" si="8"/>
        <v>BP.VG</v>
      </c>
      <c r="H180" s="525" t="s">
        <v>120</v>
      </c>
      <c r="I180" t="s">
        <v>1261</v>
      </c>
    </row>
    <row r="181" spans="1:12">
      <c r="A181">
        <f>_xlfn.XLOOKUP(C181,'volume holds'!X:X,'volume holds'!F:F)</f>
        <v>0</v>
      </c>
      <c r="B181">
        <f>_xlfn.XLOOKUP(H181,'sets &amp; selections ( - 10%)'!Z:Z,'sets &amp; selections ( - 10%)'!H:H,0)</f>
        <v>0</v>
      </c>
      <c r="C181" s="47" t="s">
        <v>501</v>
      </c>
      <c r="D181">
        <f t="shared" si="9"/>
        <v>0</v>
      </c>
      <c r="E181">
        <v>10124</v>
      </c>
      <c r="F181">
        <f t="shared" si="7"/>
        <v>0</v>
      </c>
      <c r="G181" t="str">
        <f t="shared" si="8"/>
        <v>BP.VG</v>
      </c>
      <c r="H181" s="525" t="s">
        <v>120</v>
      </c>
      <c r="I181" t="s">
        <v>1261</v>
      </c>
    </row>
    <row r="182" spans="1:12">
      <c r="A182">
        <f>_xlfn.XLOOKUP(C182,'volume holds'!X:X,'volume holds'!G:G)</f>
        <v>0</v>
      </c>
      <c r="B182">
        <f>_xlfn.XLOOKUP(H182,'sets &amp; selections ( - 10%)'!Z:Z,'sets &amp; selections ( - 10%)'!I:I,0)</f>
        <v>0</v>
      </c>
      <c r="C182" s="47" t="s">
        <v>422</v>
      </c>
      <c r="D182">
        <f t="shared" si="9"/>
        <v>0</v>
      </c>
      <c r="E182">
        <v>10085</v>
      </c>
      <c r="F182">
        <f t="shared" si="7"/>
        <v>0</v>
      </c>
      <c r="G182" t="str">
        <f t="shared" si="8"/>
        <v>BP.VG</v>
      </c>
      <c r="H182" s="525" t="s">
        <v>103</v>
      </c>
      <c r="I182" t="s">
        <v>1256</v>
      </c>
    </row>
    <row r="183" spans="1:12">
      <c r="A183">
        <f>_xlfn.XLOOKUP(C183,'volume holds'!X:X,'volume holds'!G:G)</f>
        <v>0</v>
      </c>
      <c r="B183">
        <f>_xlfn.XLOOKUP(H183,'sets &amp; selections ( - 10%)'!Z:Z,'sets &amp; selections ( - 10%)'!I:I,0)</f>
        <v>0</v>
      </c>
      <c r="C183" s="46" t="s">
        <v>424</v>
      </c>
      <c r="D183">
        <f t="shared" si="9"/>
        <v>0</v>
      </c>
      <c r="E183">
        <v>10085</v>
      </c>
      <c r="F183">
        <f t="shared" si="7"/>
        <v>0</v>
      </c>
      <c r="G183" t="str">
        <f t="shared" si="8"/>
        <v>BP.VG</v>
      </c>
      <c r="H183" s="525" t="s">
        <v>103</v>
      </c>
      <c r="I183" t="s">
        <v>1256</v>
      </c>
    </row>
    <row r="184" spans="1:12">
      <c r="A184">
        <f>_xlfn.XLOOKUP(C184,'volume holds'!X:X,'volume holds'!G:G)</f>
        <v>0</v>
      </c>
      <c r="B184">
        <f>_xlfn.XLOOKUP(H184,'sets &amp; selections ( - 10%)'!Z:Z,'sets &amp; selections ( - 10%)'!I:I,0)</f>
        <v>0</v>
      </c>
      <c r="C184" s="47" t="s">
        <v>426</v>
      </c>
      <c r="D184">
        <f t="shared" si="9"/>
        <v>0</v>
      </c>
      <c r="E184">
        <v>10085</v>
      </c>
      <c r="F184">
        <f t="shared" si="7"/>
        <v>0</v>
      </c>
      <c r="G184" t="str">
        <f t="shared" si="8"/>
        <v>BP.VG</v>
      </c>
      <c r="H184" s="525" t="s">
        <v>103</v>
      </c>
      <c r="I184" t="s">
        <v>1256</v>
      </c>
    </row>
    <row r="185" spans="1:12">
      <c r="A185">
        <f>_xlfn.XLOOKUP(C185,'volume holds'!X:X,'volume holds'!G:G)</f>
        <v>0</v>
      </c>
      <c r="B185">
        <f>_xlfn.XLOOKUP(H185,'sets &amp; selections ( - 10%)'!Z:Z,'sets &amp; selections ( - 10%)'!I:I,0)</f>
        <v>0</v>
      </c>
      <c r="C185" s="46" t="s">
        <v>428</v>
      </c>
      <c r="D185">
        <f t="shared" si="9"/>
        <v>0</v>
      </c>
      <c r="E185">
        <v>10085</v>
      </c>
      <c r="F185">
        <f t="shared" si="7"/>
        <v>0</v>
      </c>
      <c r="G185" t="str">
        <f t="shared" si="8"/>
        <v>BP.VG</v>
      </c>
      <c r="H185" s="525" t="s">
        <v>103</v>
      </c>
      <c r="I185" t="s">
        <v>1256</v>
      </c>
    </row>
    <row r="186" spans="1:12">
      <c r="A186">
        <f>_xlfn.XLOOKUP(C186,'volume holds'!X:X,'volume holds'!G:G)</f>
        <v>0</v>
      </c>
      <c r="B186">
        <f>_xlfn.XLOOKUP(H186,'sets &amp; selections ( - 10%)'!Z:Z,'sets &amp; selections ( - 10%)'!I:I,0)</f>
        <v>0</v>
      </c>
      <c r="C186" s="47" t="s">
        <v>430</v>
      </c>
      <c r="D186">
        <f t="shared" si="9"/>
        <v>0</v>
      </c>
      <c r="E186">
        <v>10085</v>
      </c>
      <c r="F186">
        <f t="shared" si="7"/>
        <v>0</v>
      </c>
      <c r="G186" t="str">
        <f t="shared" si="8"/>
        <v>BP.VG</v>
      </c>
      <c r="H186" s="525" t="s">
        <v>103</v>
      </c>
      <c r="I186" t="s">
        <v>1256</v>
      </c>
    </row>
    <row r="187" spans="1:12">
      <c r="A187">
        <f>_xlfn.XLOOKUP(C187,'volume holds'!X:X,'volume holds'!G:G)</f>
        <v>0</v>
      </c>
      <c r="B187">
        <f>_xlfn.XLOOKUP(H187,'sets &amp; selections ( - 10%)'!Z:Z,'sets &amp; selections ( - 10%)'!I:I,0)</f>
        <v>0</v>
      </c>
      <c r="C187" s="46" t="s">
        <v>432</v>
      </c>
      <c r="D187">
        <f t="shared" si="9"/>
        <v>0</v>
      </c>
      <c r="E187">
        <v>10085</v>
      </c>
      <c r="F187">
        <f t="shared" si="7"/>
        <v>0</v>
      </c>
      <c r="G187" t="str">
        <f t="shared" si="8"/>
        <v>BP.VG</v>
      </c>
      <c r="H187" s="525" t="s">
        <v>103</v>
      </c>
      <c r="I187" t="s">
        <v>1256</v>
      </c>
    </row>
    <row r="188" spans="1:12">
      <c r="A188">
        <f>_xlfn.XLOOKUP(C188,'volume holds'!X:X,'volume holds'!G:G)</f>
        <v>0</v>
      </c>
      <c r="B188">
        <f>_xlfn.XLOOKUP(H188,'sets &amp; selections ( - 10%)'!Z:Z,'sets &amp; selections ( - 10%)'!I:I,0)</f>
        <v>0</v>
      </c>
      <c r="C188" s="47" t="s">
        <v>434</v>
      </c>
      <c r="D188">
        <f t="shared" si="9"/>
        <v>0</v>
      </c>
      <c r="E188">
        <v>10085</v>
      </c>
      <c r="F188">
        <f t="shared" si="7"/>
        <v>0</v>
      </c>
      <c r="G188" t="str">
        <f t="shared" si="8"/>
        <v>BP.VG</v>
      </c>
      <c r="H188" s="525" t="s">
        <v>103</v>
      </c>
      <c r="I188" t="s">
        <v>1256</v>
      </c>
    </row>
    <row r="189" spans="1:12">
      <c r="A189">
        <f>_xlfn.XLOOKUP(C189,'volume holds'!X:X,'volume holds'!G:G)</f>
        <v>0</v>
      </c>
      <c r="B189">
        <f>_xlfn.XLOOKUP(H189,'sets &amp; selections ( - 10%)'!Z:Z,'sets &amp; selections ( - 10%)'!I:I,0)</f>
        <v>0</v>
      </c>
      <c r="C189" s="46" t="s">
        <v>436</v>
      </c>
      <c r="D189">
        <f t="shared" si="9"/>
        <v>0</v>
      </c>
      <c r="E189">
        <v>10085</v>
      </c>
      <c r="F189">
        <f t="shared" si="7"/>
        <v>0</v>
      </c>
      <c r="G189" t="str">
        <f t="shared" si="8"/>
        <v>BP.VG</v>
      </c>
      <c r="H189" s="525" t="s">
        <v>103</v>
      </c>
      <c r="I189" t="s">
        <v>1256</v>
      </c>
    </row>
    <row r="190" spans="1:12">
      <c r="A190">
        <f>_xlfn.XLOOKUP(C190,'volume holds'!X:X,'volume holds'!G:G)</f>
        <v>0</v>
      </c>
      <c r="B190">
        <f t="shared" ref="B190:B191" si="13">SUM(H190:I190)</f>
        <v>0</v>
      </c>
      <c r="C190" s="47" t="s">
        <v>464</v>
      </c>
      <c r="D190">
        <f t="shared" si="9"/>
        <v>0</v>
      </c>
      <c r="E190">
        <v>10085</v>
      </c>
      <c r="F190">
        <f t="shared" si="7"/>
        <v>0</v>
      </c>
      <c r="G190" t="str">
        <f t="shared" si="8"/>
        <v>BP.VG</v>
      </c>
      <c r="H190">
        <f>_xlfn.XLOOKUP(J190,'sets &amp; selections ( - 10%)'!Z:Z,'sets &amp; selections ( - 10%)'!I:I,0)</f>
        <v>0</v>
      </c>
      <c r="I190" cm="1">
        <f t="array" ref="I190">_xlfn.XLOOKUP(K190,'sets &amp; selections ( - 10%)'!Z:Z,2*'sets &amp; selections ( - 10%)'!I:I,0)</f>
        <v>0</v>
      </c>
      <c r="J190" s="525" t="s">
        <v>109</v>
      </c>
      <c r="K190" s="525" t="s">
        <v>111</v>
      </c>
      <c r="L190" t="s">
        <v>1257</v>
      </c>
    </row>
    <row r="191" spans="1:12">
      <c r="A191">
        <f>_xlfn.XLOOKUP(C191,'volume holds'!X:X,'volume holds'!G:G)</f>
        <v>0</v>
      </c>
      <c r="B191">
        <f t="shared" si="13"/>
        <v>0</v>
      </c>
      <c r="C191" s="46" t="s">
        <v>466</v>
      </c>
      <c r="D191">
        <f t="shared" si="9"/>
        <v>0</v>
      </c>
      <c r="E191">
        <v>10085</v>
      </c>
      <c r="F191">
        <f t="shared" si="7"/>
        <v>0</v>
      </c>
      <c r="G191" t="str">
        <f t="shared" si="8"/>
        <v>BP.VG</v>
      </c>
      <c r="H191">
        <f>_xlfn.XLOOKUP(J191,'sets &amp; selections ( - 10%)'!Z:Z,'sets &amp; selections ( - 10%)'!I:I,0)</f>
        <v>0</v>
      </c>
      <c r="I191" cm="1">
        <f t="array" ref="I191">_xlfn.XLOOKUP(K191,'sets &amp; selections ( - 10%)'!Z:Z,2*'sets &amp; selections ( - 10%)'!I:I,0)</f>
        <v>0</v>
      </c>
      <c r="J191" s="525" t="s">
        <v>109</v>
      </c>
      <c r="K191" s="525" t="s">
        <v>111</v>
      </c>
      <c r="L191" t="s">
        <v>1257</v>
      </c>
    </row>
    <row r="192" spans="1:12">
      <c r="A192">
        <f>_xlfn.XLOOKUP(C192,'volume holds'!X:X,'volume holds'!G:G)</f>
        <v>0</v>
      </c>
      <c r="B192">
        <f>_xlfn.XLOOKUP(H192,'sets &amp; selections ( - 10%)'!Z:Z,'sets &amp; selections ( - 10%)'!I:I,0)</f>
        <v>0</v>
      </c>
      <c r="C192" s="47" t="s">
        <v>468</v>
      </c>
      <c r="D192">
        <f t="shared" si="9"/>
        <v>0</v>
      </c>
      <c r="E192">
        <v>10085</v>
      </c>
      <c r="F192">
        <f t="shared" si="7"/>
        <v>0</v>
      </c>
      <c r="G192" t="str">
        <f t="shared" si="8"/>
        <v>BP.VG</v>
      </c>
      <c r="H192" s="525" t="s">
        <v>109</v>
      </c>
      <c r="I192" t="s">
        <v>1258</v>
      </c>
    </row>
    <row r="193" spans="1:12">
      <c r="A193">
        <f>_xlfn.XLOOKUP(C193,'volume holds'!X:X,'volume holds'!G:G)</f>
        <v>0</v>
      </c>
      <c r="B193">
        <f t="shared" ref="B193:B194" si="14">SUM(H193:I193)</f>
        <v>0</v>
      </c>
      <c r="C193" s="46" t="s">
        <v>470</v>
      </c>
      <c r="D193">
        <f t="shared" si="9"/>
        <v>0</v>
      </c>
      <c r="E193">
        <v>10085</v>
      </c>
      <c r="F193">
        <f t="shared" si="7"/>
        <v>0</v>
      </c>
      <c r="G193" t="str">
        <f t="shared" si="8"/>
        <v>BP.VG</v>
      </c>
      <c r="H193">
        <f>_xlfn.XLOOKUP(J193,'sets &amp; selections ( - 10%)'!Z:Z,'sets &amp; selections ( - 10%)'!I:I,0)</f>
        <v>0</v>
      </c>
      <c r="I193" cm="1">
        <f t="array" ref="I193">_xlfn.XLOOKUP(K193,'sets &amp; selections ( - 10%)'!Z:Z,2*'sets &amp; selections ( - 10%)'!I:I,0)</f>
        <v>0</v>
      </c>
      <c r="J193" s="525" t="s">
        <v>109</v>
      </c>
      <c r="K193" s="525" t="s">
        <v>111</v>
      </c>
      <c r="L193" t="s">
        <v>1257</v>
      </c>
    </row>
    <row r="194" spans="1:12">
      <c r="A194">
        <f>_xlfn.XLOOKUP(C194,'volume holds'!X:X,'volume holds'!G:G)</f>
        <v>0</v>
      </c>
      <c r="B194">
        <f t="shared" si="14"/>
        <v>0</v>
      </c>
      <c r="C194" s="47" t="s">
        <v>472</v>
      </c>
      <c r="D194">
        <f t="shared" si="9"/>
        <v>0</v>
      </c>
      <c r="E194">
        <v>10085</v>
      </c>
      <c r="F194">
        <f t="shared" si="7"/>
        <v>0</v>
      </c>
      <c r="G194" t="str">
        <f t="shared" si="8"/>
        <v>BP.VG</v>
      </c>
      <c r="H194">
        <f>_xlfn.XLOOKUP(J194,'sets &amp; selections ( - 10%)'!Z:Z,'sets &amp; selections ( - 10%)'!I:I,0)</f>
        <v>0</v>
      </c>
      <c r="I194" cm="1">
        <f t="array" ref="I194">_xlfn.XLOOKUP(K194,'sets &amp; selections ( - 10%)'!Z:Z,2*'sets &amp; selections ( - 10%)'!I:I,0)</f>
        <v>0</v>
      </c>
      <c r="J194" s="525" t="s">
        <v>109</v>
      </c>
      <c r="K194" s="525" t="s">
        <v>111</v>
      </c>
      <c r="L194" t="s">
        <v>1257</v>
      </c>
    </row>
    <row r="195" spans="1:12">
      <c r="A195">
        <f>_xlfn.XLOOKUP(C195,'volume holds'!X:X,'volume holds'!G:G)</f>
        <v>0</v>
      </c>
      <c r="B195">
        <f>_xlfn.XLOOKUP(H195,'sets &amp; selections ( - 10%)'!Z:Z,'sets &amp; selections ( - 10%)'!I:I,0)</f>
        <v>0</v>
      </c>
      <c r="C195" s="46" t="s">
        <v>474</v>
      </c>
      <c r="D195">
        <f t="shared" si="9"/>
        <v>0</v>
      </c>
      <c r="E195">
        <v>10085</v>
      </c>
      <c r="F195">
        <f t="shared" ref="F195:F258" si="15">IF(B195&gt;0,10*B195/D195,0)</f>
        <v>0</v>
      </c>
      <c r="G195" t="str">
        <f t="shared" ref="G195:G258" si="16">LEFT(C195,5)</f>
        <v>BP.VG</v>
      </c>
      <c r="H195" s="525" t="s">
        <v>109</v>
      </c>
      <c r="I195" t="s">
        <v>1258</v>
      </c>
    </row>
    <row r="196" spans="1:12">
      <c r="A196">
        <f>_xlfn.XLOOKUP(C196,'volume holds'!X:X,'volume holds'!G:G)</f>
        <v>0</v>
      </c>
      <c r="B196">
        <f t="shared" ref="B196:B198" si="17">SUM(H196:I196)</f>
        <v>0</v>
      </c>
      <c r="C196" s="47" t="s">
        <v>476</v>
      </c>
      <c r="D196">
        <f t="shared" si="9"/>
        <v>0</v>
      </c>
      <c r="E196">
        <v>10085</v>
      </c>
      <c r="F196">
        <f t="shared" si="15"/>
        <v>0</v>
      </c>
      <c r="G196" t="str">
        <f t="shared" si="16"/>
        <v>BP.VG</v>
      </c>
      <c r="H196">
        <f>_xlfn.XLOOKUP(J196,'sets &amp; selections ( - 10%)'!Z:Z,'sets &amp; selections ( - 10%)'!I:I,0)</f>
        <v>0</v>
      </c>
      <c r="I196">
        <f>_xlfn.XLOOKUP(K196,'sets &amp; selections ( - 10%)'!Z:Z,'sets &amp; selections ( - 10%)'!I:I,0)</f>
        <v>0</v>
      </c>
      <c r="J196" s="525" t="s">
        <v>109</v>
      </c>
      <c r="K196" s="525" t="s">
        <v>111</v>
      </c>
      <c r="L196" t="s">
        <v>1259</v>
      </c>
    </row>
    <row r="197" spans="1:12">
      <c r="A197">
        <f>_xlfn.XLOOKUP(C197,'volume holds'!X:X,'volume holds'!G:G)</f>
        <v>0</v>
      </c>
      <c r="B197">
        <f t="shared" si="17"/>
        <v>0</v>
      </c>
      <c r="C197" s="46" t="s">
        <v>478</v>
      </c>
      <c r="D197">
        <f t="shared" si="9"/>
        <v>0</v>
      </c>
      <c r="E197">
        <v>10085</v>
      </c>
      <c r="F197">
        <f t="shared" si="15"/>
        <v>0</v>
      </c>
      <c r="G197" t="str">
        <f t="shared" si="16"/>
        <v>BP.VG</v>
      </c>
      <c r="H197">
        <f>_xlfn.XLOOKUP(J197,'sets &amp; selections ( - 10%)'!Z:Z,'sets &amp; selections ( - 10%)'!I:I,0)</f>
        <v>0</v>
      </c>
      <c r="I197">
        <f>_xlfn.XLOOKUP(K197,'sets &amp; selections ( - 10%)'!Z:Z,'sets &amp; selections ( - 10%)'!I:I,0)</f>
        <v>0</v>
      </c>
      <c r="J197" s="525" t="s">
        <v>109</v>
      </c>
      <c r="K197" s="525" t="s">
        <v>111</v>
      </c>
      <c r="L197" t="s">
        <v>1259</v>
      </c>
    </row>
    <row r="198" spans="1:12">
      <c r="A198">
        <f>_xlfn.XLOOKUP(C198,'volume holds'!X:X,'volume holds'!G:G)</f>
        <v>0</v>
      </c>
      <c r="B198">
        <f t="shared" si="17"/>
        <v>0</v>
      </c>
      <c r="C198" s="47" t="s">
        <v>480</v>
      </c>
      <c r="D198">
        <f t="shared" si="9"/>
        <v>0</v>
      </c>
      <c r="E198">
        <v>10085</v>
      </c>
      <c r="F198">
        <f t="shared" si="15"/>
        <v>0</v>
      </c>
      <c r="G198" t="str">
        <f t="shared" si="16"/>
        <v>BP.VG</v>
      </c>
      <c r="H198">
        <f>_xlfn.XLOOKUP(J198,'sets &amp; selections ( - 10%)'!Z:Z,'sets &amp; selections ( - 10%)'!I:I,0)</f>
        <v>0</v>
      </c>
      <c r="I198">
        <f>_xlfn.XLOOKUP(K198,'sets &amp; selections ( - 10%)'!Z:Z,'sets &amp; selections ( - 10%)'!I:I,0)</f>
        <v>0</v>
      </c>
      <c r="J198" s="525" t="s">
        <v>109</v>
      </c>
      <c r="K198" s="525" t="s">
        <v>111</v>
      </c>
      <c r="L198" t="s">
        <v>1259</v>
      </c>
    </row>
    <row r="199" spans="1:12">
      <c r="A199">
        <f>_xlfn.XLOOKUP(C199,'volume holds'!X:X,'volume holds'!G:G)</f>
        <v>0</v>
      </c>
      <c r="B199">
        <f>_xlfn.XLOOKUP(H199,'sets &amp; selections ( - 10%)'!Z:Z,'sets &amp; selections ( - 10%)'!I:I,0)</f>
        <v>0</v>
      </c>
      <c r="C199" s="46" t="s">
        <v>482</v>
      </c>
      <c r="D199">
        <f t="shared" si="9"/>
        <v>0</v>
      </c>
      <c r="E199">
        <v>10085</v>
      </c>
      <c r="F199">
        <f t="shared" si="15"/>
        <v>0</v>
      </c>
      <c r="G199" t="str">
        <f t="shared" si="16"/>
        <v>BP.VG</v>
      </c>
      <c r="H199" s="525" t="s">
        <v>109</v>
      </c>
      <c r="I199" t="s">
        <v>1258</v>
      </c>
    </row>
    <row r="200" spans="1:12">
      <c r="A200">
        <f>_xlfn.XLOOKUP(C200,'volume holds'!X:X,'volume holds'!G:G)</f>
        <v>0</v>
      </c>
      <c r="B200">
        <f>_xlfn.XLOOKUP(H200,'sets &amp; selections ( - 10%)'!Z:Z,'sets &amp; selections ( - 10%)'!I:I,0)</f>
        <v>0</v>
      </c>
      <c r="C200" s="47" t="s">
        <v>438</v>
      </c>
      <c r="D200">
        <f t="shared" si="9"/>
        <v>0</v>
      </c>
      <c r="E200">
        <v>10125</v>
      </c>
      <c r="F200">
        <f t="shared" si="15"/>
        <v>0</v>
      </c>
      <c r="G200" t="str">
        <f t="shared" si="16"/>
        <v>BP.VG</v>
      </c>
      <c r="H200" s="525" t="s">
        <v>114</v>
      </c>
      <c r="I200" t="s">
        <v>1260</v>
      </c>
    </row>
    <row r="201" spans="1:12">
      <c r="A201">
        <f>_xlfn.XLOOKUP(C201,'volume holds'!X:X,'volume holds'!G:G)</f>
        <v>0</v>
      </c>
      <c r="B201">
        <f>_xlfn.XLOOKUP(H201,'sets &amp; selections ( - 10%)'!Z:Z,'sets &amp; selections ( - 10%)'!I:I,0)</f>
        <v>0</v>
      </c>
      <c r="C201" s="46" t="s">
        <v>439</v>
      </c>
      <c r="D201">
        <f t="shared" si="9"/>
        <v>0</v>
      </c>
      <c r="E201">
        <v>10125</v>
      </c>
      <c r="F201">
        <f t="shared" si="15"/>
        <v>0</v>
      </c>
      <c r="G201" t="str">
        <f t="shared" si="16"/>
        <v>BP.VG</v>
      </c>
      <c r="H201" s="525" t="s">
        <v>114</v>
      </c>
      <c r="I201" t="s">
        <v>1260</v>
      </c>
    </row>
    <row r="202" spans="1:12">
      <c r="A202">
        <f>_xlfn.XLOOKUP(C202,'volume holds'!X:X,'volume holds'!G:G)</f>
        <v>0</v>
      </c>
      <c r="B202">
        <f>_xlfn.XLOOKUP(H202,'sets &amp; selections ( - 10%)'!Z:Z,'sets &amp; selections ( - 10%)'!I:I,0)</f>
        <v>0</v>
      </c>
      <c r="C202" s="47" t="s">
        <v>440</v>
      </c>
      <c r="D202">
        <f t="shared" si="9"/>
        <v>0</v>
      </c>
      <c r="E202">
        <v>10125</v>
      </c>
      <c r="F202">
        <f t="shared" si="15"/>
        <v>0</v>
      </c>
      <c r="G202" t="str">
        <f t="shared" si="16"/>
        <v>BP.VG</v>
      </c>
      <c r="H202" s="525" t="s">
        <v>114</v>
      </c>
      <c r="I202" t="s">
        <v>1260</v>
      </c>
    </row>
    <row r="203" spans="1:12">
      <c r="A203">
        <f>_xlfn.XLOOKUP(C203,'volume holds'!X:X,'volume holds'!G:G)</f>
        <v>0</v>
      </c>
      <c r="B203">
        <f>_xlfn.XLOOKUP(H203,'sets &amp; selections ( - 10%)'!Z:Z,'sets &amp; selections ( - 10%)'!I:I,0)</f>
        <v>0</v>
      </c>
      <c r="C203" s="46" t="s">
        <v>441</v>
      </c>
      <c r="D203">
        <f t="shared" si="9"/>
        <v>0</v>
      </c>
      <c r="E203">
        <v>10125</v>
      </c>
      <c r="F203">
        <f t="shared" si="15"/>
        <v>0</v>
      </c>
      <c r="G203" t="str">
        <f t="shared" si="16"/>
        <v>BP.VG</v>
      </c>
      <c r="H203" s="525" t="s">
        <v>114</v>
      </c>
      <c r="I203" t="s">
        <v>1260</v>
      </c>
    </row>
    <row r="204" spans="1:12">
      <c r="A204">
        <f>_xlfn.XLOOKUP(C204,'volume holds'!X:X,'volume holds'!G:G)</f>
        <v>0</v>
      </c>
      <c r="B204">
        <f>_xlfn.XLOOKUP(H204,'sets &amp; selections ( - 10%)'!Z:Z,'sets &amp; selections ( - 10%)'!I:I,0)</f>
        <v>0</v>
      </c>
      <c r="C204" s="47" t="s">
        <v>442</v>
      </c>
      <c r="D204">
        <f t="shared" si="9"/>
        <v>0</v>
      </c>
      <c r="E204">
        <v>10125</v>
      </c>
      <c r="F204">
        <f t="shared" si="15"/>
        <v>0</v>
      </c>
      <c r="G204" t="str">
        <f t="shared" si="16"/>
        <v>BP.VG</v>
      </c>
      <c r="H204" s="525" t="s">
        <v>114</v>
      </c>
      <c r="I204" t="s">
        <v>1260</v>
      </c>
    </row>
    <row r="205" spans="1:12">
      <c r="A205">
        <f>_xlfn.XLOOKUP(C205,'volume holds'!X:X,'volume holds'!G:G)</f>
        <v>0</v>
      </c>
      <c r="B205">
        <f>_xlfn.XLOOKUP(H205,'sets &amp; selections ( - 10%)'!Z:Z,'sets &amp; selections ( - 10%)'!I:I,0)</f>
        <v>0</v>
      </c>
      <c r="C205" s="46" t="s">
        <v>443</v>
      </c>
      <c r="D205">
        <f t="shared" si="9"/>
        <v>0</v>
      </c>
      <c r="E205">
        <v>10125</v>
      </c>
      <c r="F205">
        <f t="shared" si="15"/>
        <v>0</v>
      </c>
      <c r="G205" t="str">
        <f t="shared" si="16"/>
        <v>BP.VG</v>
      </c>
      <c r="H205" s="525" t="s">
        <v>114</v>
      </c>
      <c r="I205" t="s">
        <v>1260</v>
      </c>
    </row>
    <row r="206" spans="1:12">
      <c r="A206">
        <f>_xlfn.XLOOKUP(C206,'volume holds'!X:X,'volume holds'!G:G)</f>
        <v>0</v>
      </c>
      <c r="B206">
        <f>_xlfn.XLOOKUP(H206,'sets &amp; selections ( - 10%)'!Z:Z,'sets &amp; selections ( - 10%)'!I:I,0)</f>
        <v>0</v>
      </c>
      <c r="C206" s="47" t="s">
        <v>444</v>
      </c>
      <c r="D206">
        <f t="shared" si="9"/>
        <v>0</v>
      </c>
      <c r="E206">
        <v>10125</v>
      </c>
      <c r="F206">
        <f t="shared" si="15"/>
        <v>0</v>
      </c>
      <c r="G206" t="str">
        <f t="shared" si="16"/>
        <v>BP.VG</v>
      </c>
      <c r="H206" s="525" t="s">
        <v>114</v>
      </c>
      <c r="I206" t="s">
        <v>1260</v>
      </c>
    </row>
    <row r="207" spans="1:12">
      <c r="A207">
        <f>_xlfn.XLOOKUP(C207,'volume holds'!X:X,'volume holds'!G:G)</f>
        <v>0</v>
      </c>
      <c r="B207">
        <f>_xlfn.XLOOKUP(H207,'sets &amp; selections ( - 10%)'!Z:Z,'sets &amp; selections ( - 10%)'!I:I,0)</f>
        <v>0</v>
      </c>
      <c r="C207" s="47" t="s">
        <v>445</v>
      </c>
      <c r="D207">
        <f t="shared" si="9"/>
        <v>0</v>
      </c>
      <c r="E207">
        <v>10125</v>
      </c>
      <c r="F207">
        <f t="shared" si="15"/>
        <v>0</v>
      </c>
      <c r="G207" t="str">
        <f t="shared" si="16"/>
        <v>BP.VG</v>
      </c>
      <c r="H207" s="525" t="s">
        <v>114</v>
      </c>
      <c r="I207" t="s">
        <v>1260</v>
      </c>
    </row>
    <row r="208" spans="1:12">
      <c r="A208">
        <f>_xlfn.XLOOKUP(C208,'volume holds'!X:X,'volume holds'!G:G)</f>
        <v>0</v>
      </c>
      <c r="B208">
        <f>_xlfn.XLOOKUP(H208,'sets &amp; selections ( - 10%)'!Z:Z,'sets &amp; selections ( - 10%)'!I:I,0)</f>
        <v>0</v>
      </c>
      <c r="C208" s="46" t="s">
        <v>492</v>
      </c>
      <c r="D208">
        <f t="shared" si="9"/>
        <v>0</v>
      </c>
      <c r="E208">
        <v>10125</v>
      </c>
      <c r="F208">
        <f t="shared" si="15"/>
        <v>0</v>
      </c>
      <c r="G208" t="str">
        <f t="shared" si="16"/>
        <v>BP.VG</v>
      </c>
      <c r="H208" s="525" t="s">
        <v>120</v>
      </c>
      <c r="I208" t="s">
        <v>1261</v>
      </c>
    </row>
    <row r="209" spans="1:9">
      <c r="A209">
        <f>_xlfn.XLOOKUP(C209,'volume holds'!X:X,'volume holds'!G:G)</f>
        <v>0</v>
      </c>
      <c r="B209">
        <f>_xlfn.XLOOKUP(H209,'sets &amp; selections ( - 10%)'!Z:Z,'sets &amp; selections ( - 10%)'!I:I,0)</f>
        <v>0</v>
      </c>
      <c r="C209" s="47" t="s">
        <v>493</v>
      </c>
      <c r="D209">
        <f t="shared" si="9"/>
        <v>0</v>
      </c>
      <c r="E209">
        <v>10125</v>
      </c>
      <c r="F209">
        <f t="shared" si="15"/>
        <v>0</v>
      </c>
      <c r="G209" t="str">
        <f t="shared" si="16"/>
        <v>BP.VG</v>
      </c>
      <c r="H209" s="525" t="s">
        <v>120</v>
      </c>
      <c r="I209" t="s">
        <v>1261</v>
      </c>
    </row>
    <row r="210" spans="1:9">
      <c r="A210">
        <f>_xlfn.XLOOKUP(C210,'volume holds'!X:X,'volume holds'!G:G)</f>
        <v>0</v>
      </c>
      <c r="B210">
        <f>_xlfn.XLOOKUP(H210,'sets &amp; selections ( - 10%)'!Z:Z,'sets &amp; selections ( - 10%)'!I:I,0)</f>
        <v>0</v>
      </c>
      <c r="C210" s="47" t="s">
        <v>494</v>
      </c>
      <c r="D210">
        <f t="shared" si="9"/>
        <v>0</v>
      </c>
      <c r="E210">
        <v>10125</v>
      </c>
      <c r="F210">
        <f t="shared" si="15"/>
        <v>0</v>
      </c>
      <c r="G210" t="str">
        <f t="shared" si="16"/>
        <v>BP.VG</v>
      </c>
      <c r="H210" s="525" t="s">
        <v>120</v>
      </c>
      <c r="I210" t="s">
        <v>1261</v>
      </c>
    </row>
    <row r="211" spans="1:9">
      <c r="A211">
        <f>_xlfn.XLOOKUP(C211,'volume holds'!X:X,'volume holds'!G:G)</f>
        <v>0</v>
      </c>
      <c r="B211">
        <f>_xlfn.XLOOKUP(H211,'sets &amp; selections ( - 10%)'!Z:Z,'sets &amp; selections ( - 10%)'!I:I,0)</f>
        <v>0</v>
      </c>
      <c r="C211" s="46" t="s">
        <v>495</v>
      </c>
      <c r="D211">
        <f t="shared" ref="D211:D274" si="18">SUM(A211:B211)</f>
        <v>0</v>
      </c>
      <c r="E211">
        <v>10125</v>
      </c>
      <c r="F211">
        <f t="shared" si="15"/>
        <v>0</v>
      </c>
      <c r="G211" t="str">
        <f t="shared" si="16"/>
        <v>BP.VG</v>
      </c>
      <c r="H211" s="525" t="s">
        <v>120</v>
      </c>
      <c r="I211" t="s">
        <v>1261</v>
      </c>
    </row>
    <row r="212" spans="1:9">
      <c r="A212">
        <f>_xlfn.XLOOKUP(C212,'volume holds'!X:X,'volume holds'!G:G)</f>
        <v>0</v>
      </c>
      <c r="B212">
        <f>_xlfn.XLOOKUP(H212,'sets &amp; selections ( - 10%)'!Z:Z,'sets &amp; selections ( - 10%)'!I:I,0)</f>
        <v>0</v>
      </c>
      <c r="C212" s="47" t="s">
        <v>496</v>
      </c>
      <c r="D212">
        <f t="shared" si="18"/>
        <v>0</v>
      </c>
      <c r="E212">
        <v>10125</v>
      </c>
      <c r="F212">
        <f t="shared" si="15"/>
        <v>0</v>
      </c>
      <c r="G212" t="str">
        <f t="shared" si="16"/>
        <v>BP.VG</v>
      </c>
      <c r="H212" s="525" t="s">
        <v>120</v>
      </c>
      <c r="I212" t="s">
        <v>1261</v>
      </c>
    </row>
    <row r="213" spans="1:9">
      <c r="A213">
        <f>_xlfn.XLOOKUP(C213,'volume holds'!X:X,'volume holds'!G:G)</f>
        <v>0</v>
      </c>
      <c r="B213">
        <f>_xlfn.XLOOKUP(H213,'sets &amp; selections ( - 10%)'!Z:Z,'sets &amp; selections ( - 10%)'!I:I,0)</f>
        <v>0</v>
      </c>
      <c r="C213" s="46" t="s">
        <v>497</v>
      </c>
      <c r="D213">
        <f t="shared" si="18"/>
        <v>0</v>
      </c>
      <c r="E213">
        <v>10125</v>
      </c>
      <c r="F213">
        <f t="shared" si="15"/>
        <v>0</v>
      </c>
      <c r="G213" t="str">
        <f t="shared" si="16"/>
        <v>BP.VG</v>
      </c>
      <c r="H213" s="525" t="s">
        <v>120</v>
      </c>
      <c r="I213" t="s">
        <v>1261</v>
      </c>
    </row>
    <row r="214" spans="1:9">
      <c r="A214">
        <f>_xlfn.XLOOKUP(C214,'volume holds'!X:X,'volume holds'!G:G)</f>
        <v>0</v>
      </c>
      <c r="B214">
        <f>_xlfn.XLOOKUP(H214,'sets &amp; selections ( - 10%)'!Z:Z,'sets &amp; selections ( - 10%)'!I:I,0)</f>
        <v>0</v>
      </c>
      <c r="C214" s="47" t="s">
        <v>498</v>
      </c>
      <c r="D214">
        <f t="shared" si="18"/>
        <v>0</v>
      </c>
      <c r="E214">
        <v>10125</v>
      </c>
      <c r="F214">
        <f t="shared" si="15"/>
        <v>0</v>
      </c>
      <c r="G214" t="str">
        <f t="shared" si="16"/>
        <v>BP.VG</v>
      </c>
      <c r="H214" s="525" t="s">
        <v>120</v>
      </c>
      <c r="I214" t="s">
        <v>1261</v>
      </c>
    </row>
    <row r="215" spans="1:9">
      <c r="A215">
        <f>_xlfn.XLOOKUP(C215,'volume holds'!X:X,'volume holds'!G:G)</f>
        <v>0</v>
      </c>
      <c r="B215">
        <f>_xlfn.XLOOKUP(H215,'sets &amp; selections ( - 10%)'!Z:Z,'sets &amp; selections ( - 10%)'!I:I,0)</f>
        <v>0</v>
      </c>
      <c r="C215" s="47" t="s">
        <v>499</v>
      </c>
      <c r="D215">
        <f t="shared" si="18"/>
        <v>0</v>
      </c>
      <c r="E215">
        <v>10125</v>
      </c>
      <c r="F215">
        <f t="shared" si="15"/>
        <v>0</v>
      </c>
      <c r="G215" t="str">
        <f t="shared" si="16"/>
        <v>BP.VG</v>
      </c>
      <c r="H215" s="525" t="s">
        <v>120</v>
      </c>
      <c r="I215" t="s">
        <v>1261</v>
      </c>
    </row>
    <row r="216" spans="1:9">
      <c r="A216">
        <f>_xlfn.XLOOKUP(C216,'volume holds'!X:X,'volume holds'!G:G)</f>
        <v>0</v>
      </c>
      <c r="B216">
        <f>_xlfn.XLOOKUP(H216,'sets &amp; selections ( - 10%)'!Z:Z,'sets &amp; selections ( - 10%)'!I:I,0)</f>
        <v>0</v>
      </c>
      <c r="C216" s="46" t="s">
        <v>500</v>
      </c>
      <c r="D216">
        <f t="shared" si="18"/>
        <v>0</v>
      </c>
      <c r="E216">
        <v>10125</v>
      </c>
      <c r="F216">
        <f t="shared" si="15"/>
        <v>0</v>
      </c>
      <c r="G216" t="str">
        <f t="shared" si="16"/>
        <v>BP.VG</v>
      </c>
      <c r="H216" s="525" t="s">
        <v>120</v>
      </c>
      <c r="I216" t="s">
        <v>1261</v>
      </c>
    </row>
    <row r="217" spans="1:9">
      <c r="A217">
        <f>_xlfn.XLOOKUP(C217,'volume holds'!X:X,'volume holds'!G:G)</f>
        <v>0</v>
      </c>
      <c r="B217">
        <f>_xlfn.XLOOKUP(H217,'sets &amp; selections ( - 10%)'!Z:Z,'sets &amp; selections ( - 10%)'!I:I,0)</f>
        <v>0</v>
      </c>
      <c r="C217" s="47" t="s">
        <v>501</v>
      </c>
      <c r="D217">
        <f t="shared" si="18"/>
        <v>0</v>
      </c>
      <c r="E217">
        <v>10125</v>
      </c>
      <c r="F217">
        <f t="shared" si="15"/>
        <v>0</v>
      </c>
      <c r="G217" t="str">
        <f t="shared" si="16"/>
        <v>BP.VG</v>
      </c>
      <c r="H217" s="525" t="s">
        <v>120</v>
      </c>
      <c r="I217" t="s">
        <v>1261</v>
      </c>
    </row>
    <row r="218" spans="1:9">
      <c r="A218">
        <f>_xlfn.XLOOKUP(C218,'volume holds'!X:X,'volume holds'!H:H)</f>
        <v>0</v>
      </c>
      <c r="B218">
        <f>_xlfn.XLOOKUP(H218,'sets &amp; selections ( - 10%)'!Z:Z,'sets &amp; selections ( - 10%)'!J:J,0)</f>
        <v>0</v>
      </c>
      <c r="C218" s="47" t="s">
        <v>422</v>
      </c>
      <c r="D218">
        <f t="shared" si="18"/>
        <v>0</v>
      </c>
      <c r="E218">
        <v>10086</v>
      </c>
      <c r="F218">
        <f t="shared" si="15"/>
        <v>0</v>
      </c>
      <c r="G218" t="str">
        <f t="shared" si="16"/>
        <v>BP.VG</v>
      </c>
      <c r="H218" s="525" t="s">
        <v>103</v>
      </c>
      <c r="I218" t="s">
        <v>1256</v>
      </c>
    </row>
    <row r="219" spans="1:9">
      <c r="A219">
        <f>_xlfn.XLOOKUP(C219,'volume holds'!X:X,'volume holds'!H:H)</f>
        <v>0</v>
      </c>
      <c r="B219">
        <f>_xlfn.XLOOKUP(H219,'sets &amp; selections ( - 10%)'!Z:Z,'sets &amp; selections ( - 10%)'!J:J,0)</f>
        <v>0</v>
      </c>
      <c r="C219" s="46" t="s">
        <v>424</v>
      </c>
      <c r="D219">
        <f t="shared" si="18"/>
        <v>0</v>
      </c>
      <c r="E219">
        <v>10086</v>
      </c>
      <c r="F219">
        <f t="shared" si="15"/>
        <v>0</v>
      </c>
      <c r="G219" t="str">
        <f t="shared" si="16"/>
        <v>BP.VG</v>
      </c>
      <c r="H219" s="525" t="s">
        <v>103</v>
      </c>
      <c r="I219" t="s">
        <v>1256</v>
      </c>
    </row>
    <row r="220" spans="1:9">
      <c r="A220">
        <f>_xlfn.XLOOKUP(C220,'volume holds'!X:X,'volume holds'!H:H)</f>
        <v>0</v>
      </c>
      <c r="B220">
        <f>_xlfn.XLOOKUP(H220,'sets &amp; selections ( - 10%)'!Z:Z,'sets &amp; selections ( - 10%)'!J:J,0)</f>
        <v>0</v>
      </c>
      <c r="C220" s="47" t="s">
        <v>426</v>
      </c>
      <c r="D220">
        <f t="shared" si="18"/>
        <v>0</v>
      </c>
      <c r="E220">
        <v>10086</v>
      </c>
      <c r="F220">
        <f t="shared" si="15"/>
        <v>0</v>
      </c>
      <c r="G220" t="str">
        <f t="shared" si="16"/>
        <v>BP.VG</v>
      </c>
      <c r="H220" s="525" t="s">
        <v>103</v>
      </c>
      <c r="I220" t="s">
        <v>1256</v>
      </c>
    </row>
    <row r="221" spans="1:9">
      <c r="A221">
        <f>_xlfn.XLOOKUP(C221,'volume holds'!X:X,'volume holds'!H:H)</f>
        <v>0</v>
      </c>
      <c r="B221">
        <f>_xlfn.XLOOKUP(H221,'sets &amp; selections ( - 10%)'!Z:Z,'sets &amp; selections ( - 10%)'!J:J,0)</f>
        <v>0</v>
      </c>
      <c r="C221" s="46" t="s">
        <v>428</v>
      </c>
      <c r="D221">
        <f t="shared" si="18"/>
        <v>0</v>
      </c>
      <c r="E221">
        <v>10086</v>
      </c>
      <c r="F221">
        <f t="shared" si="15"/>
        <v>0</v>
      </c>
      <c r="G221" t="str">
        <f t="shared" si="16"/>
        <v>BP.VG</v>
      </c>
      <c r="H221" s="525" t="s">
        <v>103</v>
      </c>
      <c r="I221" t="s">
        <v>1256</v>
      </c>
    </row>
    <row r="222" spans="1:9">
      <c r="A222">
        <f>_xlfn.XLOOKUP(C222,'volume holds'!X:X,'volume holds'!H:H)</f>
        <v>0</v>
      </c>
      <c r="B222">
        <f>_xlfn.XLOOKUP(H222,'sets &amp; selections ( - 10%)'!Z:Z,'sets &amp; selections ( - 10%)'!J:J,0)</f>
        <v>0</v>
      </c>
      <c r="C222" s="47" t="s">
        <v>430</v>
      </c>
      <c r="D222">
        <f t="shared" si="18"/>
        <v>0</v>
      </c>
      <c r="E222">
        <v>10086</v>
      </c>
      <c r="F222">
        <f t="shared" si="15"/>
        <v>0</v>
      </c>
      <c r="G222" t="str">
        <f t="shared" si="16"/>
        <v>BP.VG</v>
      </c>
      <c r="H222" s="525" t="s">
        <v>103</v>
      </c>
      <c r="I222" t="s">
        <v>1256</v>
      </c>
    </row>
    <row r="223" spans="1:9">
      <c r="A223">
        <f>_xlfn.XLOOKUP(C223,'volume holds'!X:X,'volume holds'!H:H)</f>
        <v>0</v>
      </c>
      <c r="B223">
        <f>_xlfn.XLOOKUP(H223,'sets &amp; selections ( - 10%)'!Z:Z,'sets &amp; selections ( - 10%)'!J:J,0)</f>
        <v>0</v>
      </c>
      <c r="C223" s="46" t="s">
        <v>432</v>
      </c>
      <c r="D223">
        <f t="shared" si="18"/>
        <v>0</v>
      </c>
      <c r="E223">
        <v>10086</v>
      </c>
      <c r="F223">
        <f t="shared" si="15"/>
        <v>0</v>
      </c>
      <c r="G223" t="str">
        <f t="shared" si="16"/>
        <v>BP.VG</v>
      </c>
      <c r="H223" s="525" t="s">
        <v>103</v>
      </c>
      <c r="I223" t="s">
        <v>1256</v>
      </c>
    </row>
    <row r="224" spans="1:9">
      <c r="A224">
        <f>_xlfn.XLOOKUP(C224,'volume holds'!X:X,'volume holds'!H:H)</f>
        <v>0</v>
      </c>
      <c r="B224">
        <f>_xlfn.XLOOKUP(H224,'sets &amp; selections ( - 10%)'!Z:Z,'sets &amp; selections ( - 10%)'!J:J,0)</f>
        <v>0</v>
      </c>
      <c r="C224" s="47" t="s">
        <v>434</v>
      </c>
      <c r="D224">
        <f t="shared" si="18"/>
        <v>0</v>
      </c>
      <c r="E224">
        <v>10086</v>
      </c>
      <c r="F224">
        <f t="shared" si="15"/>
        <v>0</v>
      </c>
      <c r="G224" t="str">
        <f t="shared" si="16"/>
        <v>BP.VG</v>
      </c>
      <c r="H224" s="525" t="s">
        <v>103</v>
      </c>
      <c r="I224" t="s">
        <v>1256</v>
      </c>
    </row>
    <row r="225" spans="1:12">
      <c r="A225">
        <f>_xlfn.XLOOKUP(C225,'volume holds'!X:X,'volume holds'!H:H)</f>
        <v>0</v>
      </c>
      <c r="B225">
        <f>_xlfn.XLOOKUP(H225,'sets &amp; selections ( - 10%)'!Z:Z,'sets &amp; selections ( - 10%)'!J:J,0)</f>
        <v>0</v>
      </c>
      <c r="C225" s="46" t="s">
        <v>436</v>
      </c>
      <c r="D225">
        <f t="shared" si="18"/>
        <v>0</v>
      </c>
      <c r="E225">
        <v>10086</v>
      </c>
      <c r="F225">
        <f t="shared" si="15"/>
        <v>0</v>
      </c>
      <c r="G225" t="str">
        <f t="shared" si="16"/>
        <v>BP.VG</v>
      </c>
      <c r="H225" s="525" t="s">
        <v>103</v>
      </c>
      <c r="I225" t="s">
        <v>1256</v>
      </c>
    </row>
    <row r="226" spans="1:12">
      <c r="A226">
        <f>_xlfn.XLOOKUP(C226,'volume holds'!X:X,'volume holds'!H:H)</f>
        <v>0</v>
      </c>
      <c r="B226">
        <f t="shared" ref="B226:B227" si="19">SUM(H226:I226)</f>
        <v>0</v>
      </c>
      <c r="C226" s="47" t="s">
        <v>464</v>
      </c>
      <c r="D226">
        <f t="shared" si="18"/>
        <v>0</v>
      </c>
      <c r="E226">
        <v>10086</v>
      </c>
      <c r="F226">
        <f t="shared" si="15"/>
        <v>0</v>
      </c>
      <c r="G226" t="str">
        <f t="shared" si="16"/>
        <v>BP.VG</v>
      </c>
      <c r="H226">
        <f>_xlfn.XLOOKUP(J226,'sets &amp; selections ( - 10%)'!Z:Z,'sets &amp; selections ( - 10%)'!J:J,0)</f>
        <v>0</v>
      </c>
      <c r="I226" cm="1">
        <f t="array" ref="I226">_xlfn.XLOOKUP(K226,'sets &amp; selections ( - 10%)'!Z:Z,2*'sets &amp; selections ( - 10%)'!J:J,0)</f>
        <v>0</v>
      </c>
      <c r="J226" s="525" t="s">
        <v>109</v>
      </c>
      <c r="K226" s="525" t="s">
        <v>111</v>
      </c>
      <c r="L226" t="s">
        <v>1257</v>
      </c>
    </row>
    <row r="227" spans="1:12">
      <c r="A227">
        <f>_xlfn.XLOOKUP(C227,'volume holds'!X:X,'volume holds'!H:H)</f>
        <v>0</v>
      </c>
      <c r="B227">
        <f t="shared" si="19"/>
        <v>0</v>
      </c>
      <c r="C227" s="46" t="s">
        <v>466</v>
      </c>
      <c r="D227">
        <f t="shared" si="18"/>
        <v>0</v>
      </c>
      <c r="E227">
        <v>10086</v>
      </c>
      <c r="F227">
        <f t="shared" si="15"/>
        <v>0</v>
      </c>
      <c r="G227" t="str">
        <f t="shared" si="16"/>
        <v>BP.VG</v>
      </c>
      <c r="H227">
        <f>_xlfn.XLOOKUP(J227,'sets &amp; selections ( - 10%)'!Z:Z,'sets &amp; selections ( - 10%)'!J:J,0)</f>
        <v>0</v>
      </c>
      <c r="I227" cm="1">
        <f t="array" ref="I227">_xlfn.XLOOKUP(K227,'sets &amp; selections ( - 10%)'!Z:Z,2*'sets &amp; selections ( - 10%)'!J:J,0)</f>
        <v>0</v>
      </c>
      <c r="J227" s="525" t="s">
        <v>109</v>
      </c>
      <c r="K227" s="525" t="s">
        <v>111</v>
      </c>
      <c r="L227" t="s">
        <v>1257</v>
      </c>
    </row>
    <row r="228" spans="1:12">
      <c r="A228">
        <f>_xlfn.XLOOKUP(C228,'volume holds'!X:X,'volume holds'!H:H)</f>
        <v>0</v>
      </c>
      <c r="B228">
        <f>_xlfn.XLOOKUP(H228,'sets &amp; selections ( - 10%)'!Z:Z,'sets &amp; selections ( - 10%)'!J:J,0)</f>
        <v>0</v>
      </c>
      <c r="C228" s="47" t="s">
        <v>468</v>
      </c>
      <c r="D228">
        <f t="shared" si="18"/>
        <v>0</v>
      </c>
      <c r="E228">
        <v>10086</v>
      </c>
      <c r="F228">
        <f t="shared" si="15"/>
        <v>0</v>
      </c>
      <c r="G228" t="str">
        <f t="shared" si="16"/>
        <v>BP.VG</v>
      </c>
      <c r="H228" s="525" t="s">
        <v>109</v>
      </c>
      <c r="I228" t="s">
        <v>1258</v>
      </c>
    </row>
    <row r="229" spans="1:12">
      <c r="A229">
        <f>_xlfn.XLOOKUP(C229,'volume holds'!X:X,'volume holds'!H:H)</f>
        <v>0</v>
      </c>
      <c r="B229">
        <f t="shared" ref="B229:B230" si="20">SUM(H229:I229)</f>
        <v>0</v>
      </c>
      <c r="C229" s="46" t="s">
        <v>470</v>
      </c>
      <c r="D229">
        <f t="shared" si="18"/>
        <v>0</v>
      </c>
      <c r="E229">
        <v>10086</v>
      </c>
      <c r="F229">
        <f t="shared" si="15"/>
        <v>0</v>
      </c>
      <c r="G229" t="str">
        <f t="shared" si="16"/>
        <v>BP.VG</v>
      </c>
      <c r="H229">
        <f>_xlfn.XLOOKUP(J229,'sets &amp; selections ( - 10%)'!Z:Z,'sets &amp; selections ( - 10%)'!J:J,0)</f>
        <v>0</v>
      </c>
      <c r="I229" cm="1">
        <f t="array" ref="I229">_xlfn.XLOOKUP(K229,'sets &amp; selections ( - 10%)'!Z:Z,2*'sets &amp; selections ( - 10%)'!J:J,0)</f>
        <v>0</v>
      </c>
      <c r="J229" s="525" t="s">
        <v>109</v>
      </c>
      <c r="K229" s="525" t="s">
        <v>111</v>
      </c>
      <c r="L229" t="s">
        <v>1257</v>
      </c>
    </row>
    <row r="230" spans="1:12">
      <c r="A230">
        <f>_xlfn.XLOOKUP(C230,'volume holds'!X:X,'volume holds'!H:H)</f>
        <v>0</v>
      </c>
      <c r="B230">
        <f t="shared" si="20"/>
        <v>0</v>
      </c>
      <c r="C230" s="47" t="s">
        <v>472</v>
      </c>
      <c r="D230">
        <f t="shared" si="18"/>
        <v>0</v>
      </c>
      <c r="E230">
        <v>10086</v>
      </c>
      <c r="F230">
        <f t="shared" si="15"/>
        <v>0</v>
      </c>
      <c r="G230" t="str">
        <f t="shared" si="16"/>
        <v>BP.VG</v>
      </c>
      <c r="H230">
        <f>_xlfn.XLOOKUP(J230,'sets &amp; selections ( - 10%)'!Z:Z,'sets &amp; selections ( - 10%)'!J:J,0)</f>
        <v>0</v>
      </c>
      <c r="I230" cm="1">
        <f t="array" ref="I230">_xlfn.XLOOKUP(K230,'sets &amp; selections ( - 10%)'!Z:Z,2*'sets &amp; selections ( - 10%)'!J:J,0)</f>
        <v>0</v>
      </c>
      <c r="J230" s="525" t="s">
        <v>109</v>
      </c>
      <c r="K230" s="525" t="s">
        <v>111</v>
      </c>
      <c r="L230" t="s">
        <v>1257</v>
      </c>
    </row>
    <row r="231" spans="1:12">
      <c r="A231">
        <f>_xlfn.XLOOKUP(C231,'volume holds'!X:X,'volume holds'!H:H)</f>
        <v>0</v>
      </c>
      <c r="B231">
        <f>_xlfn.XLOOKUP(H231,'sets &amp; selections ( - 10%)'!Z:Z,'sets &amp; selections ( - 10%)'!J:J,0)</f>
        <v>0</v>
      </c>
      <c r="C231" s="46" t="s">
        <v>474</v>
      </c>
      <c r="D231">
        <f t="shared" si="18"/>
        <v>0</v>
      </c>
      <c r="E231">
        <v>10086</v>
      </c>
      <c r="F231">
        <f t="shared" si="15"/>
        <v>0</v>
      </c>
      <c r="G231" t="str">
        <f t="shared" si="16"/>
        <v>BP.VG</v>
      </c>
      <c r="H231" s="525" t="s">
        <v>109</v>
      </c>
      <c r="I231" t="s">
        <v>1258</v>
      </c>
    </row>
    <row r="232" spans="1:12">
      <c r="A232">
        <f>_xlfn.XLOOKUP(C232,'volume holds'!X:X,'volume holds'!H:H)</f>
        <v>0</v>
      </c>
      <c r="B232">
        <f t="shared" ref="B232:B234" si="21">SUM(H232:I232)</f>
        <v>0</v>
      </c>
      <c r="C232" s="47" t="s">
        <v>476</v>
      </c>
      <c r="D232">
        <f t="shared" si="18"/>
        <v>0</v>
      </c>
      <c r="E232">
        <v>10086</v>
      </c>
      <c r="F232">
        <f t="shared" si="15"/>
        <v>0</v>
      </c>
      <c r="G232" t="str">
        <f t="shared" si="16"/>
        <v>BP.VG</v>
      </c>
      <c r="H232">
        <f>_xlfn.XLOOKUP(J232,'sets &amp; selections ( - 10%)'!Z:Z,'sets &amp; selections ( - 10%)'!J:J,0)</f>
        <v>0</v>
      </c>
      <c r="I232">
        <f>_xlfn.XLOOKUP(K232,'sets &amp; selections ( - 10%)'!Z:Z,'sets &amp; selections ( - 10%)'!J:J,0)</f>
        <v>0</v>
      </c>
      <c r="J232" s="525" t="s">
        <v>109</v>
      </c>
      <c r="K232" s="525" t="s">
        <v>111</v>
      </c>
      <c r="L232" t="s">
        <v>1259</v>
      </c>
    </row>
    <row r="233" spans="1:12">
      <c r="A233">
        <f>_xlfn.XLOOKUP(C233,'volume holds'!X:X,'volume holds'!H:H)</f>
        <v>0</v>
      </c>
      <c r="B233">
        <f t="shared" si="21"/>
        <v>0</v>
      </c>
      <c r="C233" s="46" t="s">
        <v>478</v>
      </c>
      <c r="D233">
        <f t="shared" si="18"/>
        <v>0</v>
      </c>
      <c r="E233">
        <v>10086</v>
      </c>
      <c r="F233">
        <f t="shared" si="15"/>
        <v>0</v>
      </c>
      <c r="G233" t="str">
        <f t="shared" si="16"/>
        <v>BP.VG</v>
      </c>
      <c r="H233">
        <f>_xlfn.XLOOKUP(J233,'sets &amp; selections ( - 10%)'!Z:Z,'sets &amp; selections ( - 10%)'!J:J,0)</f>
        <v>0</v>
      </c>
      <c r="I233">
        <f>_xlfn.XLOOKUP(K233,'sets &amp; selections ( - 10%)'!Z:Z,'sets &amp; selections ( - 10%)'!J:J,0)</f>
        <v>0</v>
      </c>
      <c r="J233" s="525" t="s">
        <v>109</v>
      </c>
      <c r="K233" s="525" t="s">
        <v>111</v>
      </c>
      <c r="L233" t="s">
        <v>1259</v>
      </c>
    </row>
    <row r="234" spans="1:12">
      <c r="A234">
        <f>_xlfn.XLOOKUP(C234,'volume holds'!X:X,'volume holds'!H:H)</f>
        <v>0</v>
      </c>
      <c r="B234">
        <f t="shared" si="21"/>
        <v>0</v>
      </c>
      <c r="C234" s="47" t="s">
        <v>480</v>
      </c>
      <c r="D234">
        <f t="shared" si="18"/>
        <v>0</v>
      </c>
      <c r="E234">
        <v>10086</v>
      </c>
      <c r="F234">
        <f t="shared" si="15"/>
        <v>0</v>
      </c>
      <c r="G234" t="str">
        <f t="shared" si="16"/>
        <v>BP.VG</v>
      </c>
      <c r="H234">
        <f>_xlfn.XLOOKUP(J234,'sets &amp; selections ( - 10%)'!Z:Z,'sets &amp; selections ( - 10%)'!J:J,0)</f>
        <v>0</v>
      </c>
      <c r="I234">
        <f>_xlfn.XLOOKUP(K234,'sets &amp; selections ( - 10%)'!Z:Z,'sets &amp; selections ( - 10%)'!J:J,0)</f>
        <v>0</v>
      </c>
      <c r="J234" s="525" t="s">
        <v>109</v>
      </c>
      <c r="K234" s="525" t="s">
        <v>111</v>
      </c>
      <c r="L234" t="s">
        <v>1259</v>
      </c>
    </row>
    <row r="235" spans="1:12">
      <c r="A235">
        <f>_xlfn.XLOOKUP(C235,'volume holds'!X:X,'volume holds'!H:H)</f>
        <v>0</v>
      </c>
      <c r="B235">
        <f>_xlfn.XLOOKUP(H235,'sets &amp; selections ( - 10%)'!Z:Z,'sets &amp; selections ( - 10%)'!J:J,0)</f>
        <v>0</v>
      </c>
      <c r="C235" s="46" t="s">
        <v>482</v>
      </c>
      <c r="D235">
        <f t="shared" si="18"/>
        <v>0</v>
      </c>
      <c r="E235">
        <v>10086</v>
      </c>
      <c r="F235">
        <f t="shared" si="15"/>
        <v>0</v>
      </c>
      <c r="G235" t="str">
        <f t="shared" si="16"/>
        <v>BP.VG</v>
      </c>
      <c r="H235" s="525" t="s">
        <v>109</v>
      </c>
      <c r="I235" t="s">
        <v>1258</v>
      </c>
    </row>
    <row r="236" spans="1:12">
      <c r="A236">
        <f>_xlfn.XLOOKUP(C236,'volume holds'!X:X,'volume holds'!H:H)</f>
        <v>0</v>
      </c>
      <c r="B236">
        <f>_xlfn.XLOOKUP(H236,'sets &amp; selections ( - 10%)'!Z:Z,'sets &amp; selections ( - 10%)'!J:J,0)</f>
        <v>0</v>
      </c>
      <c r="C236" s="47" t="s">
        <v>438</v>
      </c>
      <c r="D236">
        <f t="shared" si="18"/>
        <v>0</v>
      </c>
      <c r="E236">
        <v>10127</v>
      </c>
      <c r="F236">
        <f t="shared" si="15"/>
        <v>0</v>
      </c>
      <c r="G236" t="str">
        <f t="shared" si="16"/>
        <v>BP.VG</v>
      </c>
      <c r="H236" s="525" t="s">
        <v>114</v>
      </c>
      <c r="I236" t="s">
        <v>1260</v>
      </c>
    </row>
    <row r="237" spans="1:12">
      <c r="A237">
        <f>_xlfn.XLOOKUP(C237,'volume holds'!X:X,'volume holds'!H:H)</f>
        <v>0</v>
      </c>
      <c r="B237">
        <f>_xlfn.XLOOKUP(H237,'sets &amp; selections ( - 10%)'!Z:Z,'sets &amp; selections ( - 10%)'!J:J,0)</f>
        <v>0</v>
      </c>
      <c r="C237" s="46" t="s">
        <v>439</v>
      </c>
      <c r="D237">
        <f t="shared" si="18"/>
        <v>0</v>
      </c>
      <c r="E237">
        <v>10127</v>
      </c>
      <c r="F237">
        <f t="shared" si="15"/>
        <v>0</v>
      </c>
      <c r="G237" t="str">
        <f t="shared" si="16"/>
        <v>BP.VG</v>
      </c>
      <c r="H237" s="525" t="s">
        <v>114</v>
      </c>
      <c r="I237" t="s">
        <v>1260</v>
      </c>
    </row>
    <row r="238" spans="1:12">
      <c r="A238">
        <f>_xlfn.XLOOKUP(C238,'volume holds'!X:X,'volume holds'!H:H)</f>
        <v>0</v>
      </c>
      <c r="B238">
        <f>_xlfn.XLOOKUP(H238,'sets &amp; selections ( - 10%)'!Z:Z,'sets &amp; selections ( - 10%)'!J:J,0)</f>
        <v>0</v>
      </c>
      <c r="C238" s="47" t="s">
        <v>440</v>
      </c>
      <c r="D238">
        <f t="shared" si="18"/>
        <v>0</v>
      </c>
      <c r="E238">
        <v>10127</v>
      </c>
      <c r="F238">
        <f t="shared" si="15"/>
        <v>0</v>
      </c>
      <c r="G238" t="str">
        <f t="shared" si="16"/>
        <v>BP.VG</v>
      </c>
      <c r="H238" s="525" t="s">
        <v>114</v>
      </c>
      <c r="I238" t="s">
        <v>1260</v>
      </c>
    </row>
    <row r="239" spans="1:12">
      <c r="A239">
        <f>_xlfn.XLOOKUP(C239,'volume holds'!X:X,'volume holds'!H:H)</f>
        <v>0</v>
      </c>
      <c r="B239">
        <f>_xlfn.XLOOKUP(H239,'sets &amp; selections ( - 10%)'!Z:Z,'sets &amp; selections ( - 10%)'!J:J,0)</f>
        <v>0</v>
      </c>
      <c r="C239" s="46" t="s">
        <v>441</v>
      </c>
      <c r="D239">
        <f t="shared" si="18"/>
        <v>0</v>
      </c>
      <c r="E239">
        <v>10127</v>
      </c>
      <c r="F239">
        <f t="shared" si="15"/>
        <v>0</v>
      </c>
      <c r="G239" t="str">
        <f t="shared" si="16"/>
        <v>BP.VG</v>
      </c>
      <c r="H239" s="525" t="s">
        <v>114</v>
      </c>
      <c r="I239" t="s">
        <v>1260</v>
      </c>
    </row>
    <row r="240" spans="1:12">
      <c r="A240">
        <f>_xlfn.XLOOKUP(C240,'volume holds'!X:X,'volume holds'!H:H)</f>
        <v>0</v>
      </c>
      <c r="B240">
        <f>_xlfn.XLOOKUP(H240,'sets &amp; selections ( - 10%)'!Z:Z,'sets &amp; selections ( - 10%)'!J:J,0)</f>
        <v>0</v>
      </c>
      <c r="C240" s="47" t="s">
        <v>442</v>
      </c>
      <c r="D240">
        <f t="shared" si="18"/>
        <v>0</v>
      </c>
      <c r="E240">
        <v>10127</v>
      </c>
      <c r="F240">
        <f t="shared" si="15"/>
        <v>0</v>
      </c>
      <c r="G240" t="str">
        <f t="shared" si="16"/>
        <v>BP.VG</v>
      </c>
      <c r="H240" s="525" t="s">
        <v>114</v>
      </c>
      <c r="I240" t="s">
        <v>1260</v>
      </c>
    </row>
    <row r="241" spans="1:9">
      <c r="A241">
        <f>_xlfn.XLOOKUP(C241,'volume holds'!X:X,'volume holds'!H:H)</f>
        <v>0</v>
      </c>
      <c r="B241">
        <f>_xlfn.XLOOKUP(H241,'sets &amp; selections ( - 10%)'!Z:Z,'sets &amp; selections ( - 10%)'!J:J,0)</f>
        <v>0</v>
      </c>
      <c r="C241" s="46" t="s">
        <v>443</v>
      </c>
      <c r="D241">
        <f t="shared" si="18"/>
        <v>0</v>
      </c>
      <c r="E241">
        <v>10127</v>
      </c>
      <c r="F241">
        <f t="shared" si="15"/>
        <v>0</v>
      </c>
      <c r="G241" t="str">
        <f t="shared" si="16"/>
        <v>BP.VG</v>
      </c>
      <c r="H241" s="525" t="s">
        <v>114</v>
      </c>
      <c r="I241" t="s">
        <v>1260</v>
      </c>
    </row>
    <row r="242" spans="1:9">
      <c r="A242">
        <f>_xlfn.XLOOKUP(C242,'volume holds'!X:X,'volume holds'!H:H)</f>
        <v>0</v>
      </c>
      <c r="B242">
        <f>_xlfn.XLOOKUP(H242,'sets &amp; selections ( - 10%)'!Z:Z,'sets &amp; selections ( - 10%)'!J:J,0)</f>
        <v>0</v>
      </c>
      <c r="C242" s="47" t="s">
        <v>444</v>
      </c>
      <c r="D242">
        <f t="shared" si="18"/>
        <v>0</v>
      </c>
      <c r="E242">
        <v>10127</v>
      </c>
      <c r="F242">
        <f t="shared" si="15"/>
        <v>0</v>
      </c>
      <c r="G242" t="str">
        <f t="shared" si="16"/>
        <v>BP.VG</v>
      </c>
      <c r="H242" s="525" t="s">
        <v>114</v>
      </c>
      <c r="I242" t="s">
        <v>1260</v>
      </c>
    </row>
    <row r="243" spans="1:9">
      <c r="A243">
        <f>_xlfn.XLOOKUP(C243,'volume holds'!X:X,'volume holds'!H:H)</f>
        <v>0</v>
      </c>
      <c r="B243">
        <f>_xlfn.XLOOKUP(H243,'sets &amp; selections ( - 10%)'!Z:Z,'sets &amp; selections ( - 10%)'!J:J,0)</f>
        <v>0</v>
      </c>
      <c r="C243" s="47" t="s">
        <v>445</v>
      </c>
      <c r="D243">
        <f t="shared" si="18"/>
        <v>0</v>
      </c>
      <c r="E243">
        <v>10127</v>
      </c>
      <c r="F243">
        <f t="shared" si="15"/>
        <v>0</v>
      </c>
      <c r="G243" t="str">
        <f t="shared" si="16"/>
        <v>BP.VG</v>
      </c>
      <c r="H243" s="525" t="s">
        <v>114</v>
      </c>
      <c r="I243" t="s">
        <v>1260</v>
      </c>
    </row>
    <row r="244" spans="1:9">
      <c r="A244">
        <f>_xlfn.XLOOKUP(C244,'volume holds'!X:X,'volume holds'!H:H)</f>
        <v>0</v>
      </c>
      <c r="B244">
        <f>_xlfn.XLOOKUP(H244,'sets &amp; selections ( - 10%)'!Z:Z,'sets &amp; selections ( - 10%)'!J:J,0)</f>
        <v>0</v>
      </c>
      <c r="C244" s="46" t="s">
        <v>492</v>
      </c>
      <c r="D244">
        <f t="shared" si="18"/>
        <v>0</v>
      </c>
      <c r="E244">
        <v>10127</v>
      </c>
      <c r="F244">
        <f t="shared" si="15"/>
        <v>0</v>
      </c>
      <c r="G244" t="str">
        <f t="shared" si="16"/>
        <v>BP.VG</v>
      </c>
      <c r="H244" s="525" t="s">
        <v>120</v>
      </c>
      <c r="I244" t="s">
        <v>1261</v>
      </c>
    </row>
    <row r="245" spans="1:9">
      <c r="A245">
        <f>_xlfn.XLOOKUP(C245,'volume holds'!X:X,'volume holds'!H:H)</f>
        <v>0</v>
      </c>
      <c r="B245">
        <f>_xlfn.XLOOKUP(H245,'sets &amp; selections ( - 10%)'!Z:Z,'sets &amp; selections ( - 10%)'!J:J,0)</f>
        <v>0</v>
      </c>
      <c r="C245" s="47" t="s">
        <v>493</v>
      </c>
      <c r="D245">
        <f t="shared" si="18"/>
        <v>0</v>
      </c>
      <c r="E245">
        <v>10127</v>
      </c>
      <c r="F245">
        <f t="shared" si="15"/>
        <v>0</v>
      </c>
      <c r="G245" t="str">
        <f t="shared" si="16"/>
        <v>BP.VG</v>
      </c>
      <c r="H245" s="525" t="s">
        <v>120</v>
      </c>
      <c r="I245" t="s">
        <v>1261</v>
      </c>
    </row>
    <row r="246" spans="1:9">
      <c r="A246">
        <f>_xlfn.XLOOKUP(C246,'volume holds'!X:X,'volume holds'!H:H)</f>
        <v>0</v>
      </c>
      <c r="B246">
        <f>_xlfn.XLOOKUP(H246,'sets &amp; selections ( - 10%)'!Z:Z,'sets &amp; selections ( - 10%)'!J:J,0)</f>
        <v>0</v>
      </c>
      <c r="C246" s="47" t="s">
        <v>494</v>
      </c>
      <c r="D246">
        <f t="shared" si="18"/>
        <v>0</v>
      </c>
      <c r="E246">
        <v>10127</v>
      </c>
      <c r="F246">
        <f t="shared" si="15"/>
        <v>0</v>
      </c>
      <c r="G246" t="str">
        <f t="shared" si="16"/>
        <v>BP.VG</v>
      </c>
      <c r="H246" s="525" t="s">
        <v>120</v>
      </c>
      <c r="I246" t="s">
        <v>1261</v>
      </c>
    </row>
    <row r="247" spans="1:9">
      <c r="A247">
        <f>_xlfn.XLOOKUP(C247,'volume holds'!X:X,'volume holds'!H:H)</f>
        <v>0</v>
      </c>
      <c r="B247">
        <f>_xlfn.XLOOKUP(H247,'sets &amp; selections ( - 10%)'!Z:Z,'sets &amp; selections ( - 10%)'!J:J,0)</f>
        <v>0</v>
      </c>
      <c r="C247" s="46" t="s">
        <v>495</v>
      </c>
      <c r="D247">
        <f t="shared" si="18"/>
        <v>0</v>
      </c>
      <c r="E247">
        <v>10127</v>
      </c>
      <c r="F247">
        <f t="shared" si="15"/>
        <v>0</v>
      </c>
      <c r="G247" t="str">
        <f t="shared" si="16"/>
        <v>BP.VG</v>
      </c>
      <c r="H247" s="525" t="s">
        <v>120</v>
      </c>
      <c r="I247" t="s">
        <v>1261</v>
      </c>
    </row>
    <row r="248" spans="1:9">
      <c r="A248">
        <f>_xlfn.XLOOKUP(C248,'volume holds'!X:X,'volume holds'!H:H)</f>
        <v>0</v>
      </c>
      <c r="B248">
        <f>_xlfn.XLOOKUP(H248,'sets &amp; selections ( - 10%)'!Z:Z,'sets &amp; selections ( - 10%)'!J:J,0)</f>
        <v>0</v>
      </c>
      <c r="C248" s="47" t="s">
        <v>496</v>
      </c>
      <c r="D248">
        <f t="shared" si="18"/>
        <v>0</v>
      </c>
      <c r="E248">
        <v>10127</v>
      </c>
      <c r="F248">
        <f t="shared" si="15"/>
        <v>0</v>
      </c>
      <c r="G248" t="str">
        <f t="shared" si="16"/>
        <v>BP.VG</v>
      </c>
      <c r="H248" s="525" t="s">
        <v>120</v>
      </c>
      <c r="I248" t="s">
        <v>1261</v>
      </c>
    </row>
    <row r="249" spans="1:9">
      <c r="A249">
        <f>_xlfn.XLOOKUP(C249,'volume holds'!X:X,'volume holds'!H:H)</f>
        <v>0</v>
      </c>
      <c r="B249">
        <f>_xlfn.XLOOKUP(H249,'sets &amp; selections ( - 10%)'!Z:Z,'sets &amp; selections ( - 10%)'!J:J,0)</f>
        <v>0</v>
      </c>
      <c r="C249" s="46" t="s">
        <v>497</v>
      </c>
      <c r="D249">
        <f t="shared" si="18"/>
        <v>0</v>
      </c>
      <c r="E249">
        <v>10127</v>
      </c>
      <c r="F249">
        <f t="shared" si="15"/>
        <v>0</v>
      </c>
      <c r="G249" t="str">
        <f t="shared" si="16"/>
        <v>BP.VG</v>
      </c>
      <c r="H249" s="525" t="s">
        <v>120</v>
      </c>
      <c r="I249" t="s">
        <v>1261</v>
      </c>
    </row>
    <row r="250" spans="1:9">
      <c r="A250">
        <f>_xlfn.XLOOKUP(C250,'volume holds'!X:X,'volume holds'!H:H)</f>
        <v>0</v>
      </c>
      <c r="B250">
        <f>_xlfn.XLOOKUP(H250,'sets &amp; selections ( - 10%)'!Z:Z,'sets &amp; selections ( - 10%)'!J:J,0)</f>
        <v>0</v>
      </c>
      <c r="C250" s="47" t="s">
        <v>498</v>
      </c>
      <c r="D250">
        <f t="shared" si="18"/>
        <v>0</v>
      </c>
      <c r="E250">
        <v>10127</v>
      </c>
      <c r="F250">
        <f t="shared" si="15"/>
        <v>0</v>
      </c>
      <c r="G250" t="str">
        <f t="shared" si="16"/>
        <v>BP.VG</v>
      </c>
      <c r="H250" s="525" t="s">
        <v>120</v>
      </c>
      <c r="I250" t="s">
        <v>1261</v>
      </c>
    </row>
    <row r="251" spans="1:9">
      <c r="A251">
        <f>_xlfn.XLOOKUP(C251,'volume holds'!X:X,'volume holds'!H:H)</f>
        <v>0</v>
      </c>
      <c r="B251">
        <f>_xlfn.XLOOKUP(H251,'sets &amp; selections ( - 10%)'!Z:Z,'sets &amp; selections ( - 10%)'!J:J,0)</f>
        <v>0</v>
      </c>
      <c r="C251" s="47" t="s">
        <v>499</v>
      </c>
      <c r="D251">
        <f t="shared" si="18"/>
        <v>0</v>
      </c>
      <c r="E251">
        <v>10127</v>
      </c>
      <c r="F251">
        <f t="shared" si="15"/>
        <v>0</v>
      </c>
      <c r="G251" t="str">
        <f t="shared" si="16"/>
        <v>BP.VG</v>
      </c>
      <c r="H251" s="525" t="s">
        <v>120</v>
      </c>
      <c r="I251" t="s">
        <v>1261</v>
      </c>
    </row>
    <row r="252" spans="1:9">
      <c r="A252">
        <f>_xlfn.XLOOKUP(C252,'volume holds'!X:X,'volume holds'!H:H)</f>
        <v>0</v>
      </c>
      <c r="B252">
        <f>_xlfn.XLOOKUP(H252,'sets &amp; selections ( - 10%)'!Z:Z,'sets &amp; selections ( - 10%)'!J:J,0)</f>
        <v>0</v>
      </c>
      <c r="C252" s="46" t="s">
        <v>500</v>
      </c>
      <c r="D252">
        <f t="shared" si="18"/>
        <v>0</v>
      </c>
      <c r="E252">
        <v>10127</v>
      </c>
      <c r="F252">
        <f t="shared" si="15"/>
        <v>0</v>
      </c>
      <c r="G252" t="str">
        <f t="shared" si="16"/>
        <v>BP.VG</v>
      </c>
      <c r="H252" s="525" t="s">
        <v>120</v>
      </c>
      <c r="I252" t="s">
        <v>1261</v>
      </c>
    </row>
    <row r="253" spans="1:9">
      <c r="A253">
        <f>_xlfn.XLOOKUP(C253,'volume holds'!X:X,'volume holds'!H:H)</f>
        <v>0</v>
      </c>
      <c r="B253">
        <f>_xlfn.XLOOKUP(H253,'sets &amp; selections ( - 10%)'!Z:Z,'sets &amp; selections ( - 10%)'!J:J,0)</f>
        <v>0</v>
      </c>
      <c r="C253" s="47" t="s">
        <v>501</v>
      </c>
      <c r="D253">
        <f t="shared" si="18"/>
        <v>0</v>
      </c>
      <c r="E253">
        <v>10127</v>
      </c>
      <c r="F253">
        <f t="shared" si="15"/>
        <v>0</v>
      </c>
      <c r="G253" t="str">
        <f t="shared" si="16"/>
        <v>BP.VG</v>
      </c>
      <c r="H253" s="525" t="s">
        <v>120</v>
      </c>
      <c r="I253" t="s">
        <v>1261</v>
      </c>
    </row>
    <row r="254" spans="1:9">
      <c r="A254">
        <f>_xlfn.XLOOKUP(C254,'volume holds'!X:X,'volume holds'!I:I)</f>
        <v>0</v>
      </c>
      <c r="B254">
        <f>_xlfn.XLOOKUP(H254,'sets &amp; selections ( - 10%)'!Z:Z,'sets &amp; selections ( - 10%)'!K:K,0)</f>
        <v>0</v>
      </c>
      <c r="C254" s="47" t="s">
        <v>422</v>
      </c>
      <c r="D254">
        <f t="shared" si="18"/>
        <v>0</v>
      </c>
      <c r="E254">
        <v>10088</v>
      </c>
      <c r="F254">
        <f t="shared" si="15"/>
        <v>0</v>
      </c>
      <c r="G254" t="str">
        <f t="shared" si="16"/>
        <v>BP.VG</v>
      </c>
      <c r="H254" s="525" t="s">
        <v>103</v>
      </c>
      <c r="I254" t="s">
        <v>1256</v>
      </c>
    </row>
    <row r="255" spans="1:9">
      <c r="A255">
        <f>_xlfn.XLOOKUP(C255,'volume holds'!X:X,'volume holds'!I:I)</f>
        <v>0</v>
      </c>
      <c r="B255">
        <f>_xlfn.XLOOKUP(H255,'sets &amp; selections ( - 10%)'!Z:Z,'sets &amp; selections ( - 10%)'!K:K,0)</f>
        <v>0</v>
      </c>
      <c r="C255" s="46" t="s">
        <v>424</v>
      </c>
      <c r="D255">
        <f t="shared" si="18"/>
        <v>0</v>
      </c>
      <c r="E255">
        <v>10088</v>
      </c>
      <c r="F255">
        <f t="shared" si="15"/>
        <v>0</v>
      </c>
      <c r="G255" t="str">
        <f t="shared" si="16"/>
        <v>BP.VG</v>
      </c>
      <c r="H255" s="525" t="s">
        <v>103</v>
      </c>
      <c r="I255" t="s">
        <v>1256</v>
      </c>
    </row>
    <row r="256" spans="1:9">
      <c r="A256">
        <f>_xlfn.XLOOKUP(C256,'volume holds'!X:X,'volume holds'!I:I)</f>
        <v>0</v>
      </c>
      <c r="B256">
        <f>_xlfn.XLOOKUP(H256,'sets &amp; selections ( - 10%)'!Z:Z,'sets &amp; selections ( - 10%)'!K:K,0)</f>
        <v>0</v>
      </c>
      <c r="C256" s="47" t="s">
        <v>426</v>
      </c>
      <c r="D256">
        <f t="shared" si="18"/>
        <v>0</v>
      </c>
      <c r="E256">
        <v>10088</v>
      </c>
      <c r="F256">
        <f t="shared" si="15"/>
        <v>0</v>
      </c>
      <c r="G256" t="str">
        <f t="shared" si="16"/>
        <v>BP.VG</v>
      </c>
      <c r="H256" s="525" t="s">
        <v>103</v>
      </c>
      <c r="I256" t="s">
        <v>1256</v>
      </c>
    </row>
    <row r="257" spans="1:12">
      <c r="A257">
        <f>_xlfn.XLOOKUP(C257,'volume holds'!X:X,'volume holds'!I:I)</f>
        <v>0</v>
      </c>
      <c r="B257">
        <f>_xlfn.XLOOKUP(H257,'sets &amp; selections ( - 10%)'!Z:Z,'sets &amp; selections ( - 10%)'!K:K,0)</f>
        <v>0</v>
      </c>
      <c r="C257" s="46" t="s">
        <v>428</v>
      </c>
      <c r="D257">
        <f t="shared" si="18"/>
        <v>0</v>
      </c>
      <c r="E257">
        <v>10088</v>
      </c>
      <c r="F257">
        <f t="shared" si="15"/>
        <v>0</v>
      </c>
      <c r="G257" t="str">
        <f t="shared" si="16"/>
        <v>BP.VG</v>
      </c>
      <c r="H257" s="525" t="s">
        <v>103</v>
      </c>
      <c r="I257" t="s">
        <v>1256</v>
      </c>
    </row>
    <row r="258" spans="1:12">
      <c r="A258">
        <f>_xlfn.XLOOKUP(C258,'volume holds'!X:X,'volume holds'!I:I)</f>
        <v>0</v>
      </c>
      <c r="B258">
        <f>_xlfn.XLOOKUP(H258,'sets &amp; selections ( - 10%)'!Z:Z,'sets &amp; selections ( - 10%)'!K:K,0)</f>
        <v>0</v>
      </c>
      <c r="C258" s="47" t="s">
        <v>430</v>
      </c>
      <c r="D258">
        <f t="shared" si="18"/>
        <v>0</v>
      </c>
      <c r="E258">
        <v>10088</v>
      </c>
      <c r="F258">
        <f t="shared" si="15"/>
        <v>0</v>
      </c>
      <c r="G258" t="str">
        <f t="shared" si="16"/>
        <v>BP.VG</v>
      </c>
      <c r="H258" s="525" t="s">
        <v>103</v>
      </c>
      <c r="I258" t="s">
        <v>1256</v>
      </c>
    </row>
    <row r="259" spans="1:12">
      <c r="A259">
        <f>_xlfn.XLOOKUP(C259,'volume holds'!X:X,'volume holds'!I:I)</f>
        <v>0</v>
      </c>
      <c r="B259">
        <f>_xlfn.XLOOKUP(H259,'sets &amp; selections ( - 10%)'!Z:Z,'sets &amp; selections ( - 10%)'!K:K,0)</f>
        <v>0</v>
      </c>
      <c r="C259" s="46" t="s">
        <v>432</v>
      </c>
      <c r="D259">
        <f t="shared" si="18"/>
        <v>0</v>
      </c>
      <c r="E259">
        <v>10088</v>
      </c>
      <c r="F259">
        <f t="shared" ref="F259:F322" si="22">IF(B259&gt;0,10*B259/D259,0)</f>
        <v>0</v>
      </c>
      <c r="G259" t="str">
        <f t="shared" ref="G259:G322" si="23">LEFT(C259,5)</f>
        <v>BP.VG</v>
      </c>
      <c r="H259" s="525" t="s">
        <v>103</v>
      </c>
      <c r="I259" t="s">
        <v>1256</v>
      </c>
    </row>
    <row r="260" spans="1:12">
      <c r="A260">
        <f>_xlfn.XLOOKUP(C260,'volume holds'!X:X,'volume holds'!I:I)</f>
        <v>0</v>
      </c>
      <c r="B260">
        <f>_xlfn.XLOOKUP(H260,'sets &amp; selections ( - 10%)'!Z:Z,'sets &amp; selections ( - 10%)'!K:K,0)</f>
        <v>0</v>
      </c>
      <c r="C260" s="47" t="s">
        <v>434</v>
      </c>
      <c r="D260">
        <f t="shared" si="18"/>
        <v>0</v>
      </c>
      <c r="E260">
        <v>10088</v>
      </c>
      <c r="F260">
        <f t="shared" si="22"/>
        <v>0</v>
      </c>
      <c r="G260" t="str">
        <f t="shared" si="23"/>
        <v>BP.VG</v>
      </c>
      <c r="H260" s="525" t="s">
        <v>103</v>
      </c>
      <c r="I260" t="s">
        <v>1256</v>
      </c>
    </row>
    <row r="261" spans="1:12">
      <c r="A261">
        <f>_xlfn.XLOOKUP(C261,'volume holds'!X:X,'volume holds'!I:I)</f>
        <v>0</v>
      </c>
      <c r="B261">
        <f>_xlfn.XLOOKUP(H261,'sets &amp; selections ( - 10%)'!Z:Z,'sets &amp; selections ( - 10%)'!K:K,0)</f>
        <v>0</v>
      </c>
      <c r="C261" s="46" t="s">
        <v>436</v>
      </c>
      <c r="D261">
        <f t="shared" si="18"/>
        <v>0</v>
      </c>
      <c r="E261">
        <v>10088</v>
      </c>
      <c r="F261">
        <f t="shared" si="22"/>
        <v>0</v>
      </c>
      <c r="G261" t="str">
        <f t="shared" si="23"/>
        <v>BP.VG</v>
      </c>
      <c r="H261" s="525" t="s">
        <v>103</v>
      </c>
      <c r="I261" t="s">
        <v>1256</v>
      </c>
    </row>
    <row r="262" spans="1:12">
      <c r="A262">
        <f>_xlfn.XLOOKUP(C262,'volume holds'!X:X,'volume holds'!I:I)</f>
        <v>0</v>
      </c>
      <c r="B262">
        <f t="shared" ref="B262:B263" si="24">SUM(H262:I262)</f>
        <v>0</v>
      </c>
      <c r="C262" s="47" t="s">
        <v>464</v>
      </c>
      <c r="D262">
        <f t="shared" si="18"/>
        <v>0</v>
      </c>
      <c r="E262">
        <v>10088</v>
      </c>
      <c r="F262">
        <f t="shared" si="22"/>
        <v>0</v>
      </c>
      <c r="G262" t="str">
        <f t="shared" si="23"/>
        <v>BP.VG</v>
      </c>
      <c r="H262">
        <f>_xlfn.XLOOKUP(J262,'sets &amp; selections ( - 10%)'!Z:Z,'sets &amp; selections ( - 10%)'!K:K,0)</f>
        <v>0</v>
      </c>
      <c r="I262" cm="1">
        <f t="array" ref="I262">_xlfn.XLOOKUP(K262,'sets &amp; selections ( - 10%)'!Z:Z,2*'sets &amp; selections ( - 10%)'!K:K,0)</f>
        <v>0</v>
      </c>
      <c r="J262" s="525" t="s">
        <v>109</v>
      </c>
      <c r="K262" s="525" t="s">
        <v>111</v>
      </c>
      <c r="L262" t="s">
        <v>1257</v>
      </c>
    </row>
    <row r="263" spans="1:12">
      <c r="A263">
        <f>_xlfn.XLOOKUP(C263,'volume holds'!X:X,'volume holds'!I:I)</f>
        <v>0</v>
      </c>
      <c r="B263">
        <f t="shared" si="24"/>
        <v>0</v>
      </c>
      <c r="C263" s="46" t="s">
        <v>466</v>
      </c>
      <c r="D263">
        <f t="shared" si="18"/>
        <v>0</v>
      </c>
      <c r="E263">
        <v>10088</v>
      </c>
      <c r="F263">
        <f t="shared" si="22"/>
        <v>0</v>
      </c>
      <c r="G263" t="str">
        <f t="shared" si="23"/>
        <v>BP.VG</v>
      </c>
      <c r="H263">
        <f>_xlfn.XLOOKUP(J263,'sets &amp; selections ( - 10%)'!Z:Z,'sets &amp; selections ( - 10%)'!K:K,0)</f>
        <v>0</v>
      </c>
      <c r="I263" cm="1">
        <f t="array" ref="I263">_xlfn.XLOOKUP(K263,'sets &amp; selections ( - 10%)'!Z:Z,2*'sets &amp; selections ( - 10%)'!K:K,0)</f>
        <v>0</v>
      </c>
      <c r="J263" s="525" t="s">
        <v>109</v>
      </c>
      <c r="K263" s="525" t="s">
        <v>111</v>
      </c>
      <c r="L263" t="s">
        <v>1257</v>
      </c>
    </row>
    <row r="264" spans="1:12">
      <c r="A264">
        <f>_xlfn.XLOOKUP(C264,'volume holds'!X:X,'volume holds'!I:I)</f>
        <v>0</v>
      </c>
      <c r="B264">
        <f>_xlfn.XLOOKUP(H264,'sets &amp; selections ( - 10%)'!Z:Z,'sets &amp; selections ( - 10%)'!K:K,0)</f>
        <v>0</v>
      </c>
      <c r="C264" s="47" t="s">
        <v>468</v>
      </c>
      <c r="D264">
        <f t="shared" si="18"/>
        <v>0</v>
      </c>
      <c r="E264">
        <v>10088</v>
      </c>
      <c r="F264">
        <f t="shared" si="22"/>
        <v>0</v>
      </c>
      <c r="G264" t="str">
        <f t="shared" si="23"/>
        <v>BP.VG</v>
      </c>
      <c r="H264" s="525" t="s">
        <v>109</v>
      </c>
      <c r="I264" t="s">
        <v>1258</v>
      </c>
    </row>
    <row r="265" spans="1:12">
      <c r="A265">
        <f>_xlfn.XLOOKUP(C265,'volume holds'!X:X,'volume holds'!I:I)</f>
        <v>0</v>
      </c>
      <c r="B265">
        <f t="shared" ref="B265:B266" si="25">SUM(H265:I265)</f>
        <v>0</v>
      </c>
      <c r="C265" s="46" t="s">
        <v>470</v>
      </c>
      <c r="D265">
        <f t="shared" si="18"/>
        <v>0</v>
      </c>
      <c r="E265">
        <v>10088</v>
      </c>
      <c r="F265">
        <f t="shared" si="22"/>
        <v>0</v>
      </c>
      <c r="G265" t="str">
        <f t="shared" si="23"/>
        <v>BP.VG</v>
      </c>
      <c r="H265">
        <f>_xlfn.XLOOKUP(J265,'sets &amp; selections ( - 10%)'!Z:Z,'sets &amp; selections ( - 10%)'!K:K,0)</f>
        <v>0</v>
      </c>
      <c r="I265" cm="1">
        <f t="array" ref="I265">_xlfn.XLOOKUP(K265,'sets &amp; selections ( - 10%)'!Z:Z,2*'sets &amp; selections ( - 10%)'!K:K,0)</f>
        <v>0</v>
      </c>
      <c r="J265" s="525" t="s">
        <v>109</v>
      </c>
      <c r="K265" s="525" t="s">
        <v>111</v>
      </c>
      <c r="L265" t="s">
        <v>1257</v>
      </c>
    </row>
    <row r="266" spans="1:12">
      <c r="A266">
        <f>_xlfn.XLOOKUP(C266,'volume holds'!X:X,'volume holds'!I:I)</f>
        <v>0</v>
      </c>
      <c r="B266">
        <f t="shared" si="25"/>
        <v>0</v>
      </c>
      <c r="C266" s="47" t="s">
        <v>472</v>
      </c>
      <c r="D266">
        <f t="shared" si="18"/>
        <v>0</v>
      </c>
      <c r="E266">
        <v>10088</v>
      </c>
      <c r="F266">
        <f t="shared" si="22"/>
        <v>0</v>
      </c>
      <c r="G266" t="str">
        <f t="shared" si="23"/>
        <v>BP.VG</v>
      </c>
      <c r="H266">
        <f>_xlfn.XLOOKUP(J266,'sets &amp; selections ( - 10%)'!Z:Z,'sets &amp; selections ( - 10%)'!K:K,0)</f>
        <v>0</v>
      </c>
      <c r="I266" cm="1">
        <f t="array" ref="I266">_xlfn.XLOOKUP(K266,'sets &amp; selections ( - 10%)'!Z:Z,2*'sets &amp; selections ( - 10%)'!K:K,0)</f>
        <v>0</v>
      </c>
      <c r="J266" s="525" t="s">
        <v>109</v>
      </c>
      <c r="K266" s="525" t="s">
        <v>111</v>
      </c>
      <c r="L266" t="s">
        <v>1257</v>
      </c>
    </row>
    <row r="267" spans="1:12">
      <c r="A267">
        <f>_xlfn.XLOOKUP(C267,'volume holds'!X:X,'volume holds'!I:I)</f>
        <v>0</v>
      </c>
      <c r="B267">
        <f>_xlfn.XLOOKUP(H267,'sets &amp; selections ( - 10%)'!Z:Z,'sets &amp; selections ( - 10%)'!K:K,0)</f>
        <v>0</v>
      </c>
      <c r="C267" s="46" t="s">
        <v>474</v>
      </c>
      <c r="D267">
        <f t="shared" si="18"/>
        <v>0</v>
      </c>
      <c r="E267">
        <v>10088</v>
      </c>
      <c r="F267">
        <f t="shared" si="22"/>
        <v>0</v>
      </c>
      <c r="G267" t="str">
        <f t="shared" si="23"/>
        <v>BP.VG</v>
      </c>
      <c r="H267" s="525" t="s">
        <v>109</v>
      </c>
      <c r="I267" t="s">
        <v>1258</v>
      </c>
    </row>
    <row r="268" spans="1:12">
      <c r="A268">
        <f>_xlfn.XLOOKUP(C268,'volume holds'!X:X,'volume holds'!I:I)</f>
        <v>0</v>
      </c>
      <c r="B268">
        <f t="shared" ref="B268:B270" si="26">SUM(H268:I268)</f>
        <v>0</v>
      </c>
      <c r="C268" s="47" t="s">
        <v>476</v>
      </c>
      <c r="D268">
        <f t="shared" si="18"/>
        <v>0</v>
      </c>
      <c r="E268">
        <v>10088</v>
      </c>
      <c r="F268">
        <f t="shared" si="22"/>
        <v>0</v>
      </c>
      <c r="G268" t="str">
        <f t="shared" si="23"/>
        <v>BP.VG</v>
      </c>
      <c r="H268">
        <f>_xlfn.XLOOKUP(J268,'sets &amp; selections ( - 10%)'!Z:Z,'sets &amp; selections ( - 10%)'!K:K,0)</f>
        <v>0</v>
      </c>
      <c r="I268">
        <f>_xlfn.XLOOKUP(K268,'sets &amp; selections ( - 10%)'!Z:Z,'sets &amp; selections ( - 10%)'!K:K,0)</f>
        <v>0</v>
      </c>
      <c r="J268" s="525" t="s">
        <v>109</v>
      </c>
      <c r="K268" s="525" t="s">
        <v>111</v>
      </c>
      <c r="L268" t="s">
        <v>1259</v>
      </c>
    </row>
    <row r="269" spans="1:12">
      <c r="A269">
        <f>_xlfn.XLOOKUP(C269,'volume holds'!X:X,'volume holds'!I:I)</f>
        <v>0</v>
      </c>
      <c r="B269">
        <f t="shared" si="26"/>
        <v>0</v>
      </c>
      <c r="C269" s="46" t="s">
        <v>478</v>
      </c>
      <c r="D269">
        <f t="shared" si="18"/>
        <v>0</v>
      </c>
      <c r="E269">
        <v>10088</v>
      </c>
      <c r="F269">
        <f t="shared" si="22"/>
        <v>0</v>
      </c>
      <c r="G269" t="str">
        <f t="shared" si="23"/>
        <v>BP.VG</v>
      </c>
      <c r="H269">
        <f>_xlfn.XLOOKUP(J269,'sets &amp; selections ( - 10%)'!Z:Z,'sets &amp; selections ( - 10%)'!K:K,0)</f>
        <v>0</v>
      </c>
      <c r="I269">
        <f>_xlfn.XLOOKUP(K269,'sets &amp; selections ( - 10%)'!Z:Z,'sets &amp; selections ( - 10%)'!K:K,0)</f>
        <v>0</v>
      </c>
      <c r="J269" s="525" t="s">
        <v>109</v>
      </c>
      <c r="K269" s="525" t="s">
        <v>111</v>
      </c>
      <c r="L269" t="s">
        <v>1259</v>
      </c>
    </row>
    <row r="270" spans="1:12">
      <c r="A270">
        <f>_xlfn.XLOOKUP(C270,'volume holds'!X:X,'volume holds'!I:I)</f>
        <v>0</v>
      </c>
      <c r="B270">
        <f t="shared" si="26"/>
        <v>0</v>
      </c>
      <c r="C270" s="47" t="s">
        <v>480</v>
      </c>
      <c r="D270">
        <f t="shared" si="18"/>
        <v>0</v>
      </c>
      <c r="E270">
        <v>10088</v>
      </c>
      <c r="F270">
        <f t="shared" si="22"/>
        <v>0</v>
      </c>
      <c r="G270" t="str">
        <f t="shared" si="23"/>
        <v>BP.VG</v>
      </c>
      <c r="H270">
        <f>_xlfn.XLOOKUP(J270,'sets &amp; selections ( - 10%)'!Z:Z,'sets &amp; selections ( - 10%)'!K:K,0)</f>
        <v>0</v>
      </c>
      <c r="I270">
        <f>_xlfn.XLOOKUP(K270,'sets &amp; selections ( - 10%)'!Z:Z,'sets &amp; selections ( - 10%)'!K:K,0)</f>
        <v>0</v>
      </c>
      <c r="J270" s="525" t="s">
        <v>109</v>
      </c>
      <c r="K270" s="525" t="s">
        <v>111</v>
      </c>
      <c r="L270" t="s">
        <v>1259</v>
      </c>
    </row>
    <row r="271" spans="1:12">
      <c r="A271">
        <f>_xlfn.XLOOKUP(C271,'volume holds'!X:X,'volume holds'!I:I)</f>
        <v>0</v>
      </c>
      <c r="B271">
        <f>_xlfn.XLOOKUP(H271,'sets &amp; selections ( - 10%)'!Z:Z,'sets &amp; selections ( - 10%)'!K:K,0)</f>
        <v>0</v>
      </c>
      <c r="C271" s="46" t="s">
        <v>482</v>
      </c>
      <c r="D271">
        <f t="shared" si="18"/>
        <v>0</v>
      </c>
      <c r="E271">
        <v>10088</v>
      </c>
      <c r="F271">
        <f t="shared" si="22"/>
        <v>0</v>
      </c>
      <c r="G271" t="str">
        <f t="shared" si="23"/>
        <v>BP.VG</v>
      </c>
      <c r="H271" s="525" t="s">
        <v>109</v>
      </c>
      <c r="I271" t="s">
        <v>1258</v>
      </c>
    </row>
    <row r="272" spans="1:12">
      <c r="A272">
        <f>_xlfn.XLOOKUP(C272,'volume holds'!X:X,'volume holds'!I:I)</f>
        <v>0</v>
      </c>
      <c r="B272">
        <f>_xlfn.XLOOKUP(H272,'sets &amp; selections ( - 10%)'!Z:Z,'sets &amp; selections ( - 10%)'!K:K,0)</f>
        <v>0</v>
      </c>
      <c r="C272" s="47" t="s">
        <v>438</v>
      </c>
      <c r="D272">
        <f t="shared" si="18"/>
        <v>0</v>
      </c>
      <c r="E272">
        <v>10129</v>
      </c>
      <c r="F272">
        <f t="shared" si="22"/>
        <v>0</v>
      </c>
      <c r="G272" t="str">
        <f t="shared" si="23"/>
        <v>BP.VG</v>
      </c>
      <c r="H272" s="525" t="s">
        <v>114</v>
      </c>
      <c r="I272" t="s">
        <v>1260</v>
      </c>
    </row>
    <row r="273" spans="1:9">
      <c r="A273">
        <f>_xlfn.XLOOKUP(C273,'volume holds'!X:X,'volume holds'!I:I)</f>
        <v>0</v>
      </c>
      <c r="B273">
        <f>_xlfn.XLOOKUP(H273,'sets &amp; selections ( - 10%)'!Z:Z,'sets &amp; selections ( - 10%)'!K:K,0)</f>
        <v>0</v>
      </c>
      <c r="C273" s="46" t="s">
        <v>439</v>
      </c>
      <c r="D273">
        <f t="shared" si="18"/>
        <v>0</v>
      </c>
      <c r="E273">
        <v>10129</v>
      </c>
      <c r="F273">
        <f t="shared" si="22"/>
        <v>0</v>
      </c>
      <c r="G273" t="str">
        <f t="shared" si="23"/>
        <v>BP.VG</v>
      </c>
      <c r="H273" s="525" t="s">
        <v>114</v>
      </c>
      <c r="I273" t="s">
        <v>1260</v>
      </c>
    </row>
    <row r="274" spans="1:9">
      <c r="A274">
        <f>_xlfn.XLOOKUP(C274,'volume holds'!X:X,'volume holds'!I:I)</f>
        <v>0</v>
      </c>
      <c r="B274">
        <f>_xlfn.XLOOKUP(H274,'sets &amp; selections ( - 10%)'!Z:Z,'sets &amp; selections ( - 10%)'!K:K,0)</f>
        <v>0</v>
      </c>
      <c r="C274" s="47" t="s">
        <v>440</v>
      </c>
      <c r="D274">
        <f t="shared" si="18"/>
        <v>0</v>
      </c>
      <c r="E274">
        <v>10129</v>
      </c>
      <c r="F274">
        <f t="shared" si="22"/>
        <v>0</v>
      </c>
      <c r="G274" t="str">
        <f t="shared" si="23"/>
        <v>BP.VG</v>
      </c>
      <c r="H274" s="525" t="s">
        <v>114</v>
      </c>
      <c r="I274" t="s">
        <v>1260</v>
      </c>
    </row>
    <row r="275" spans="1:9">
      <c r="A275">
        <f>_xlfn.XLOOKUP(C275,'volume holds'!X:X,'volume holds'!I:I)</f>
        <v>0</v>
      </c>
      <c r="B275">
        <f>_xlfn.XLOOKUP(H275,'sets &amp; selections ( - 10%)'!Z:Z,'sets &amp; selections ( - 10%)'!K:K,0)</f>
        <v>0</v>
      </c>
      <c r="C275" s="46" t="s">
        <v>441</v>
      </c>
      <c r="D275">
        <f t="shared" ref="D275:D338" si="27">SUM(A275:B275)</f>
        <v>0</v>
      </c>
      <c r="E275">
        <v>10129</v>
      </c>
      <c r="F275">
        <f t="shared" si="22"/>
        <v>0</v>
      </c>
      <c r="G275" t="str">
        <f t="shared" si="23"/>
        <v>BP.VG</v>
      </c>
      <c r="H275" s="525" t="s">
        <v>114</v>
      </c>
      <c r="I275" t="s">
        <v>1260</v>
      </c>
    </row>
    <row r="276" spans="1:9">
      <c r="A276">
        <f>_xlfn.XLOOKUP(C276,'volume holds'!X:X,'volume holds'!I:I)</f>
        <v>0</v>
      </c>
      <c r="B276">
        <f>_xlfn.XLOOKUP(H276,'sets &amp; selections ( - 10%)'!Z:Z,'sets &amp; selections ( - 10%)'!K:K,0)</f>
        <v>0</v>
      </c>
      <c r="C276" s="47" t="s">
        <v>442</v>
      </c>
      <c r="D276">
        <f t="shared" si="27"/>
        <v>0</v>
      </c>
      <c r="E276">
        <v>10129</v>
      </c>
      <c r="F276">
        <f t="shared" si="22"/>
        <v>0</v>
      </c>
      <c r="G276" t="str">
        <f t="shared" si="23"/>
        <v>BP.VG</v>
      </c>
      <c r="H276" s="525" t="s">
        <v>114</v>
      </c>
      <c r="I276" t="s">
        <v>1260</v>
      </c>
    </row>
    <row r="277" spans="1:9">
      <c r="A277">
        <f>_xlfn.XLOOKUP(C277,'volume holds'!X:X,'volume holds'!I:I)</f>
        <v>0</v>
      </c>
      <c r="B277">
        <f>_xlfn.XLOOKUP(H277,'sets &amp; selections ( - 10%)'!Z:Z,'sets &amp; selections ( - 10%)'!K:K,0)</f>
        <v>0</v>
      </c>
      <c r="C277" s="46" t="s">
        <v>443</v>
      </c>
      <c r="D277">
        <f t="shared" si="27"/>
        <v>0</v>
      </c>
      <c r="E277">
        <v>10129</v>
      </c>
      <c r="F277">
        <f t="shared" si="22"/>
        <v>0</v>
      </c>
      <c r="G277" t="str">
        <f t="shared" si="23"/>
        <v>BP.VG</v>
      </c>
      <c r="H277" s="525" t="s">
        <v>114</v>
      </c>
      <c r="I277" t="s">
        <v>1260</v>
      </c>
    </row>
    <row r="278" spans="1:9">
      <c r="A278">
        <f>_xlfn.XLOOKUP(C278,'volume holds'!X:X,'volume holds'!I:I)</f>
        <v>0</v>
      </c>
      <c r="B278">
        <f>_xlfn.XLOOKUP(H278,'sets &amp; selections ( - 10%)'!Z:Z,'sets &amp; selections ( - 10%)'!K:K,0)</f>
        <v>0</v>
      </c>
      <c r="C278" s="47" t="s">
        <v>444</v>
      </c>
      <c r="D278">
        <f t="shared" si="27"/>
        <v>0</v>
      </c>
      <c r="E278">
        <v>10129</v>
      </c>
      <c r="F278">
        <f t="shared" si="22"/>
        <v>0</v>
      </c>
      <c r="G278" t="str">
        <f t="shared" si="23"/>
        <v>BP.VG</v>
      </c>
      <c r="H278" s="525" t="s">
        <v>114</v>
      </c>
      <c r="I278" t="s">
        <v>1260</v>
      </c>
    </row>
    <row r="279" spans="1:9">
      <c r="A279">
        <f>_xlfn.XLOOKUP(C279,'volume holds'!X:X,'volume holds'!I:I)</f>
        <v>0</v>
      </c>
      <c r="B279">
        <f>_xlfn.XLOOKUP(H279,'sets &amp; selections ( - 10%)'!Z:Z,'sets &amp; selections ( - 10%)'!K:K,0)</f>
        <v>0</v>
      </c>
      <c r="C279" s="47" t="s">
        <v>445</v>
      </c>
      <c r="D279">
        <f t="shared" si="27"/>
        <v>0</v>
      </c>
      <c r="E279">
        <v>10129</v>
      </c>
      <c r="F279">
        <f t="shared" si="22"/>
        <v>0</v>
      </c>
      <c r="G279" t="str">
        <f t="shared" si="23"/>
        <v>BP.VG</v>
      </c>
      <c r="H279" s="525" t="s">
        <v>114</v>
      </c>
      <c r="I279" t="s">
        <v>1260</v>
      </c>
    </row>
    <row r="280" spans="1:9">
      <c r="A280">
        <f>_xlfn.XLOOKUP(C280,'volume holds'!X:X,'volume holds'!I:I)</f>
        <v>0</v>
      </c>
      <c r="B280">
        <f>_xlfn.XLOOKUP(H280,'sets &amp; selections ( - 10%)'!Z:Z,'sets &amp; selections ( - 10%)'!K:K,0)</f>
        <v>0</v>
      </c>
      <c r="C280" s="46" t="s">
        <v>492</v>
      </c>
      <c r="D280">
        <f t="shared" si="27"/>
        <v>0</v>
      </c>
      <c r="E280">
        <v>10129</v>
      </c>
      <c r="F280">
        <f t="shared" si="22"/>
        <v>0</v>
      </c>
      <c r="G280" t="str">
        <f t="shared" si="23"/>
        <v>BP.VG</v>
      </c>
      <c r="H280" s="525" t="s">
        <v>120</v>
      </c>
      <c r="I280" t="s">
        <v>1261</v>
      </c>
    </row>
    <row r="281" spans="1:9">
      <c r="A281">
        <f>_xlfn.XLOOKUP(C281,'volume holds'!X:X,'volume holds'!I:I)</f>
        <v>0</v>
      </c>
      <c r="B281">
        <f>_xlfn.XLOOKUP(H281,'sets &amp; selections ( - 10%)'!Z:Z,'sets &amp; selections ( - 10%)'!K:K,0)</f>
        <v>0</v>
      </c>
      <c r="C281" s="47" t="s">
        <v>493</v>
      </c>
      <c r="D281">
        <f t="shared" si="27"/>
        <v>0</v>
      </c>
      <c r="E281">
        <v>10129</v>
      </c>
      <c r="F281">
        <f t="shared" si="22"/>
        <v>0</v>
      </c>
      <c r="G281" t="str">
        <f t="shared" si="23"/>
        <v>BP.VG</v>
      </c>
      <c r="H281" s="525" t="s">
        <v>120</v>
      </c>
      <c r="I281" t="s">
        <v>1261</v>
      </c>
    </row>
    <row r="282" spans="1:9">
      <c r="A282">
        <f>_xlfn.XLOOKUP(C282,'volume holds'!X:X,'volume holds'!I:I)</f>
        <v>0</v>
      </c>
      <c r="B282">
        <f>_xlfn.XLOOKUP(H282,'sets &amp; selections ( - 10%)'!Z:Z,'sets &amp; selections ( - 10%)'!K:K,0)</f>
        <v>0</v>
      </c>
      <c r="C282" s="47" t="s">
        <v>494</v>
      </c>
      <c r="D282">
        <f t="shared" si="27"/>
        <v>0</v>
      </c>
      <c r="E282">
        <v>10129</v>
      </c>
      <c r="F282">
        <f t="shared" si="22"/>
        <v>0</v>
      </c>
      <c r="G282" t="str">
        <f t="shared" si="23"/>
        <v>BP.VG</v>
      </c>
      <c r="H282" s="525" t="s">
        <v>120</v>
      </c>
      <c r="I282" t="s">
        <v>1261</v>
      </c>
    </row>
    <row r="283" spans="1:9">
      <c r="A283">
        <f>_xlfn.XLOOKUP(C283,'volume holds'!X:X,'volume holds'!I:I)</f>
        <v>0</v>
      </c>
      <c r="B283">
        <f>_xlfn.XLOOKUP(H283,'sets &amp; selections ( - 10%)'!Z:Z,'sets &amp; selections ( - 10%)'!K:K,0)</f>
        <v>0</v>
      </c>
      <c r="C283" s="46" t="s">
        <v>495</v>
      </c>
      <c r="D283">
        <f t="shared" si="27"/>
        <v>0</v>
      </c>
      <c r="E283">
        <v>10129</v>
      </c>
      <c r="F283">
        <f t="shared" si="22"/>
        <v>0</v>
      </c>
      <c r="G283" t="str">
        <f t="shared" si="23"/>
        <v>BP.VG</v>
      </c>
      <c r="H283" s="525" t="s">
        <v>120</v>
      </c>
      <c r="I283" t="s">
        <v>1261</v>
      </c>
    </row>
    <row r="284" spans="1:9">
      <c r="A284">
        <f>_xlfn.XLOOKUP(C284,'volume holds'!X:X,'volume holds'!I:I)</f>
        <v>0</v>
      </c>
      <c r="B284">
        <f>_xlfn.XLOOKUP(H284,'sets &amp; selections ( - 10%)'!Z:Z,'sets &amp; selections ( - 10%)'!K:K,0)</f>
        <v>0</v>
      </c>
      <c r="C284" s="47" t="s">
        <v>496</v>
      </c>
      <c r="D284">
        <f t="shared" si="27"/>
        <v>0</v>
      </c>
      <c r="E284">
        <v>10129</v>
      </c>
      <c r="F284">
        <f t="shared" si="22"/>
        <v>0</v>
      </c>
      <c r="G284" t="str">
        <f t="shared" si="23"/>
        <v>BP.VG</v>
      </c>
      <c r="H284" s="525" t="s">
        <v>120</v>
      </c>
      <c r="I284" t="s">
        <v>1261</v>
      </c>
    </row>
    <row r="285" spans="1:9">
      <c r="A285">
        <f>_xlfn.XLOOKUP(C285,'volume holds'!X:X,'volume holds'!I:I)</f>
        <v>0</v>
      </c>
      <c r="B285">
        <f>_xlfn.XLOOKUP(H285,'sets &amp; selections ( - 10%)'!Z:Z,'sets &amp; selections ( - 10%)'!K:K,0)</f>
        <v>0</v>
      </c>
      <c r="C285" s="46" t="s">
        <v>497</v>
      </c>
      <c r="D285">
        <f t="shared" si="27"/>
        <v>0</v>
      </c>
      <c r="E285">
        <v>10129</v>
      </c>
      <c r="F285">
        <f t="shared" si="22"/>
        <v>0</v>
      </c>
      <c r="G285" t="str">
        <f t="shared" si="23"/>
        <v>BP.VG</v>
      </c>
      <c r="H285" s="525" t="s">
        <v>120</v>
      </c>
      <c r="I285" t="s">
        <v>1261</v>
      </c>
    </row>
    <row r="286" spans="1:9">
      <c r="A286">
        <f>_xlfn.XLOOKUP(C286,'volume holds'!X:X,'volume holds'!I:I)</f>
        <v>0</v>
      </c>
      <c r="B286">
        <f>_xlfn.XLOOKUP(H286,'sets &amp; selections ( - 10%)'!Z:Z,'sets &amp; selections ( - 10%)'!K:K,0)</f>
        <v>0</v>
      </c>
      <c r="C286" s="47" t="s">
        <v>498</v>
      </c>
      <c r="D286">
        <f t="shared" si="27"/>
        <v>0</v>
      </c>
      <c r="E286">
        <v>10129</v>
      </c>
      <c r="F286">
        <f t="shared" si="22"/>
        <v>0</v>
      </c>
      <c r="G286" t="str">
        <f t="shared" si="23"/>
        <v>BP.VG</v>
      </c>
      <c r="H286" s="525" t="s">
        <v>120</v>
      </c>
      <c r="I286" t="s">
        <v>1261</v>
      </c>
    </row>
    <row r="287" spans="1:9">
      <c r="A287">
        <f>_xlfn.XLOOKUP(C287,'volume holds'!X:X,'volume holds'!I:I)</f>
        <v>0</v>
      </c>
      <c r="B287">
        <f>_xlfn.XLOOKUP(H287,'sets &amp; selections ( - 10%)'!Z:Z,'sets &amp; selections ( - 10%)'!K:K,0)</f>
        <v>0</v>
      </c>
      <c r="C287" s="47" t="s">
        <v>499</v>
      </c>
      <c r="D287">
        <f t="shared" si="27"/>
        <v>0</v>
      </c>
      <c r="E287">
        <v>10129</v>
      </c>
      <c r="F287">
        <f t="shared" si="22"/>
        <v>0</v>
      </c>
      <c r="G287" t="str">
        <f t="shared" si="23"/>
        <v>BP.VG</v>
      </c>
      <c r="H287" s="525" t="s">
        <v>120</v>
      </c>
      <c r="I287" t="s">
        <v>1261</v>
      </c>
    </row>
    <row r="288" spans="1:9">
      <c r="A288">
        <f>_xlfn.XLOOKUP(C288,'volume holds'!X:X,'volume holds'!I:I)</f>
        <v>0</v>
      </c>
      <c r="B288">
        <f>_xlfn.XLOOKUP(H288,'sets &amp; selections ( - 10%)'!Z:Z,'sets &amp; selections ( - 10%)'!K:K,0)</f>
        <v>0</v>
      </c>
      <c r="C288" s="46" t="s">
        <v>500</v>
      </c>
      <c r="D288">
        <f t="shared" si="27"/>
        <v>0</v>
      </c>
      <c r="E288">
        <v>10129</v>
      </c>
      <c r="F288">
        <f t="shared" si="22"/>
        <v>0</v>
      </c>
      <c r="G288" t="str">
        <f t="shared" si="23"/>
        <v>BP.VG</v>
      </c>
      <c r="H288" s="525" t="s">
        <v>120</v>
      </c>
      <c r="I288" t="s">
        <v>1261</v>
      </c>
    </row>
    <row r="289" spans="1:12">
      <c r="A289">
        <f>_xlfn.XLOOKUP(C289,'volume holds'!X:X,'volume holds'!I:I)</f>
        <v>0</v>
      </c>
      <c r="B289">
        <f>_xlfn.XLOOKUP(H289,'sets &amp; selections ( - 10%)'!Z:Z,'sets &amp; selections ( - 10%)'!K:K,0)</f>
        <v>0</v>
      </c>
      <c r="C289" s="47" t="s">
        <v>501</v>
      </c>
      <c r="D289">
        <f t="shared" si="27"/>
        <v>0</v>
      </c>
      <c r="E289">
        <v>10129</v>
      </c>
      <c r="F289">
        <f t="shared" si="22"/>
        <v>0</v>
      </c>
      <c r="G289" t="str">
        <f t="shared" si="23"/>
        <v>BP.VG</v>
      </c>
      <c r="H289" s="525" t="s">
        <v>120</v>
      </c>
      <c r="I289" t="s">
        <v>1261</v>
      </c>
    </row>
    <row r="290" spans="1:12">
      <c r="A290">
        <f>_xlfn.XLOOKUP(C290,'volume holds'!X:X,'volume holds'!J:J)</f>
        <v>0</v>
      </c>
      <c r="B290">
        <f>_xlfn.XLOOKUP(H290,'sets &amp; selections ( - 10%)'!Z:Z,'sets &amp; selections ( - 10%)'!L:L,0)</f>
        <v>0</v>
      </c>
      <c r="C290" s="47" t="s">
        <v>422</v>
      </c>
      <c r="D290">
        <f t="shared" si="27"/>
        <v>0</v>
      </c>
      <c r="E290">
        <v>10089</v>
      </c>
      <c r="F290">
        <f t="shared" si="22"/>
        <v>0</v>
      </c>
      <c r="G290" t="str">
        <f t="shared" si="23"/>
        <v>BP.VG</v>
      </c>
      <c r="H290" s="525" t="s">
        <v>103</v>
      </c>
      <c r="I290" t="s">
        <v>1256</v>
      </c>
    </row>
    <row r="291" spans="1:12">
      <c r="A291">
        <f>_xlfn.XLOOKUP(C291,'volume holds'!X:X,'volume holds'!J:J)</f>
        <v>0</v>
      </c>
      <c r="B291">
        <f>_xlfn.XLOOKUP(H291,'sets &amp; selections ( - 10%)'!Z:Z,'sets &amp; selections ( - 10%)'!L:L,0)</f>
        <v>0</v>
      </c>
      <c r="C291" s="46" t="s">
        <v>424</v>
      </c>
      <c r="D291">
        <f t="shared" si="27"/>
        <v>0</v>
      </c>
      <c r="E291">
        <v>10089</v>
      </c>
      <c r="F291">
        <f t="shared" si="22"/>
        <v>0</v>
      </c>
      <c r="G291" t="str">
        <f t="shared" si="23"/>
        <v>BP.VG</v>
      </c>
      <c r="H291" s="525" t="s">
        <v>103</v>
      </c>
      <c r="I291" t="s">
        <v>1256</v>
      </c>
    </row>
    <row r="292" spans="1:12">
      <c r="A292">
        <f>_xlfn.XLOOKUP(C292,'volume holds'!X:X,'volume holds'!J:J)</f>
        <v>0</v>
      </c>
      <c r="B292">
        <f>_xlfn.XLOOKUP(H292,'sets &amp; selections ( - 10%)'!Z:Z,'sets &amp; selections ( - 10%)'!L:L,0)</f>
        <v>0</v>
      </c>
      <c r="C292" s="47" t="s">
        <v>426</v>
      </c>
      <c r="D292">
        <f t="shared" si="27"/>
        <v>0</v>
      </c>
      <c r="E292">
        <v>10089</v>
      </c>
      <c r="F292">
        <f t="shared" si="22"/>
        <v>0</v>
      </c>
      <c r="G292" t="str">
        <f t="shared" si="23"/>
        <v>BP.VG</v>
      </c>
      <c r="H292" s="525" t="s">
        <v>103</v>
      </c>
      <c r="I292" t="s">
        <v>1256</v>
      </c>
    </row>
    <row r="293" spans="1:12">
      <c r="A293">
        <f>_xlfn.XLOOKUP(C293,'volume holds'!X:X,'volume holds'!J:J)</f>
        <v>0</v>
      </c>
      <c r="B293">
        <f>_xlfn.XLOOKUP(H293,'sets &amp; selections ( - 10%)'!Z:Z,'sets &amp; selections ( - 10%)'!L:L,0)</f>
        <v>0</v>
      </c>
      <c r="C293" s="46" t="s">
        <v>428</v>
      </c>
      <c r="D293">
        <f t="shared" si="27"/>
        <v>0</v>
      </c>
      <c r="E293">
        <v>10089</v>
      </c>
      <c r="F293">
        <f t="shared" si="22"/>
        <v>0</v>
      </c>
      <c r="G293" t="str">
        <f t="shared" si="23"/>
        <v>BP.VG</v>
      </c>
      <c r="H293" s="525" t="s">
        <v>103</v>
      </c>
      <c r="I293" t="s">
        <v>1256</v>
      </c>
    </row>
    <row r="294" spans="1:12">
      <c r="A294">
        <f>_xlfn.XLOOKUP(C294,'volume holds'!X:X,'volume holds'!J:J)</f>
        <v>0</v>
      </c>
      <c r="B294">
        <f>_xlfn.XLOOKUP(H294,'sets &amp; selections ( - 10%)'!Z:Z,'sets &amp; selections ( - 10%)'!L:L,0)</f>
        <v>0</v>
      </c>
      <c r="C294" s="47" t="s">
        <v>430</v>
      </c>
      <c r="D294">
        <f t="shared" si="27"/>
        <v>0</v>
      </c>
      <c r="E294">
        <v>10089</v>
      </c>
      <c r="F294">
        <f t="shared" si="22"/>
        <v>0</v>
      </c>
      <c r="G294" t="str">
        <f t="shared" si="23"/>
        <v>BP.VG</v>
      </c>
      <c r="H294" s="525" t="s">
        <v>103</v>
      </c>
      <c r="I294" t="s">
        <v>1256</v>
      </c>
    </row>
    <row r="295" spans="1:12">
      <c r="A295">
        <f>_xlfn.XLOOKUP(C295,'volume holds'!X:X,'volume holds'!J:J)</f>
        <v>0</v>
      </c>
      <c r="B295">
        <f>_xlfn.XLOOKUP(H295,'sets &amp; selections ( - 10%)'!Z:Z,'sets &amp; selections ( - 10%)'!L:L,0)</f>
        <v>0</v>
      </c>
      <c r="C295" s="46" t="s">
        <v>432</v>
      </c>
      <c r="D295">
        <f t="shared" si="27"/>
        <v>0</v>
      </c>
      <c r="E295">
        <v>10089</v>
      </c>
      <c r="F295">
        <f t="shared" si="22"/>
        <v>0</v>
      </c>
      <c r="G295" t="str">
        <f t="shared" si="23"/>
        <v>BP.VG</v>
      </c>
      <c r="H295" s="525" t="s">
        <v>103</v>
      </c>
      <c r="I295" t="s">
        <v>1256</v>
      </c>
    </row>
    <row r="296" spans="1:12">
      <c r="A296">
        <f>_xlfn.XLOOKUP(C296,'volume holds'!X:X,'volume holds'!J:J)</f>
        <v>0</v>
      </c>
      <c r="B296">
        <f>_xlfn.XLOOKUP(H296,'sets &amp; selections ( - 10%)'!Z:Z,'sets &amp; selections ( - 10%)'!L:L,0)</f>
        <v>0</v>
      </c>
      <c r="C296" s="47" t="s">
        <v>434</v>
      </c>
      <c r="D296">
        <f t="shared" si="27"/>
        <v>0</v>
      </c>
      <c r="E296">
        <v>10089</v>
      </c>
      <c r="F296">
        <f t="shared" si="22"/>
        <v>0</v>
      </c>
      <c r="G296" t="str">
        <f t="shared" si="23"/>
        <v>BP.VG</v>
      </c>
      <c r="H296" s="525" t="s">
        <v>103</v>
      </c>
      <c r="I296" t="s">
        <v>1256</v>
      </c>
    </row>
    <row r="297" spans="1:12">
      <c r="A297">
        <f>_xlfn.XLOOKUP(C297,'volume holds'!X:X,'volume holds'!J:J)</f>
        <v>0</v>
      </c>
      <c r="B297">
        <f>_xlfn.XLOOKUP(H297,'sets &amp; selections ( - 10%)'!Z:Z,'sets &amp; selections ( - 10%)'!L:L,0)</f>
        <v>0</v>
      </c>
      <c r="C297" s="46" t="s">
        <v>436</v>
      </c>
      <c r="D297">
        <f t="shared" si="27"/>
        <v>0</v>
      </c>
      <c r="E297">
        <v>10089</v>
      </c>
      <c r="F297">
        <f t="shared" si="22"/>
        <v>0</v>
      </c>
      <c r="G297" t="str">
        <f t="shared" si="23"/>
        <v>BP.VG</v>
      </c>
      <c r="H297" s="525" t="s">
        <v>103</v>
      </c>
      <c r="I297" t="s">
        <v>1256</v>
      </c>
    </row>
    <row r="298" spans="1:12">
      <c r="A298">
        <f>_xlfn.XLOOKUP(C298,'volume holds'!X:X,'volume holds'!J:J)</f>
        <v>0</v>
      </c>
      <c r="B298">
        <f t="shared" ref="B298:B299" si="28">SUM(H298:I298)</f>
        <v>0</v>
      </c>
      <c r="C298" s="47" t="s">
        <v>464</v>
      </c>
      <c r="D298">
        <f t="shared" si="27"/>
        <v>0</v>
      </c>
      <c r="E298">
        <v>10089</v>
      </c>
      <c r="F298">
        <f t="shared" si="22"/>
        <v>0</v>
      </c>
      <c r="G298" t="str">
        <f t="shared" si="23"/>
        <v>BP.VG</v>
      </c>
      <c r="H298">
        <f>_xlfn.XLOOKUP(J298,'sets &amp; selections ( - 10%)'!Z:Z,'sets &amp; selections ( - 10%)'!L:L,0)</f>
        <v>0</v>
      </c>
      <c r="I298" cm="1">
        <f t="array" ref="I298">_xlfn.XLOOKUP(K298,'sets &amp; selections ( - 10%)'!Z:Z,2*'sets &amp; selections ( - 10%)'!L:L,0)</f>
        <v>0</v>
      </c>
      <c r="J298" s="525" t="s">
        <v>109</v>
      </c>
      <c r="K298" s="525" t="s">
        <v>111</v>
      </c>
      <c r="L298" t="s">
        <v>1257</v>
      </c>
    </row>
    <row r="299" spans="1:12">
      <c r="A299">
        <f>_xlfn.XLOOKUP(C299,'volume holds'!X:X,'volume holds'!J:J)</f>
        <v>0</v>
      </c>
      <c r="B299">
        <f t="shared" si="28"/>
        <v>0</v>
      </c>
      <c r="C299" s="46" t="s">
        <v>466</v>
      </c>
      <c r="D299">
        <f t="shared" si="27"/>
        <v>0</v>
      </c>
      <c r="E299">
        <v>10089</v>
      </c>
      <c r="F299">
        <f t="shared" si="22"/>
        <v>0</v>
      </c>
      <c r="G299" t="str">
        <f t="shared" si="23"/>
        <v>BP.VG</v>
      </c>
      <c r="H299">
        <f>_xlfn.XLOOKUP(J299,'sets &amp; selections ( - 10%)'!Z:Z,'sets &amp; selections ( - 10%)'!L:L,0)</f>
        <v>0</v>
      </c>
      <c r="I299" cm="1">
        <f t="array" ref="I299">_xlfn.XLOOKUP(K299,'sets &amp; selections ( - 10%)'!Z:Z,2*'sets &amp; selections ( - 10%)'!L:L,0)</f>
        <v>0</v>
      </c>
      <c r="J299" s="525" t="s">
        <v>109</v>
      </c>
      <c r="K299" s="525" t="s">
        <v>111</v>
      </c>
      <c r="L299" t="s">
        <v>1257</v>
      </c>
    </row>
    <row r="300" spans="1:12">
      <c r="A300">
        <f>_xlfn.XLOOKUP(C300,'volume holds'!X:X,'volume holds'!J:J)</f>
        <v>0</v>
      </c>
      <c r="B300">
        <f>_xlfn.XLOOKUP(H300,'sets &amp; selections ( - 10%)'!Z:Z,'sets &amp; selections ( - 10%)'!L:L,0)</f>
        <v>0</v>
      </c>
      <c r="C300" s="47" t="s">
        <v>468</v>
      </c>
      <c r="D300">
        <f t="shared" si="27"/>
        <v>0</v>
      </c>
      <c r="E300">
        <v>10089</v>
      </c>
      <c r="F300">
        <f t="shared" si="22"/>
        <v>0</v>
      </c>
      <c r="G300" t="str">
        <f t="shared" si="23"/>
        <v>BP.VG</v>
      </c>
      <c r="H300" s="525" t="s">
        <v>109</v>
      </c>
      <c r="I300" t="s">
        <v>1258</v>
      </c>
    </row>
    <row r="301" spans="1:12">
      <c r="A301">
        <f>_xlfn.XLOOKUP(C301,'volume holds'!X:X,'volume holds'!J:J)</f>
        <v>0</v>
      </c>
      <c r="B301">
        <f t="shared" ref="B301:B302" si="29">SUM(H301:I301)</f>
        <v>0</v>
      </c>
      <c r="C301" s="46" t="s">
        <v>470</v>
      </c>
      <c r="D301">
        <f t="shared" si="27"/>
        <v>0</v>
      </c>
      <c r="E301">
        <v>10089</v>
      </c>
      <c r="F301">
        <f t="shared" si="22"/>
        <v>0</v>
      </c>
      <c r="G301" t="str">
        <f t="shared" si="23"/>
        <v>BP.VG</v>
      </c>
      <c r="H301">
        <f>_xlfn.XLOOKUP(J301,'sets &amp; selections ( - 10%)'!Z:Z,'sets &amp; selections ( - 10%)'!L:L,0)</f>
        <v>0</v>
      </c>
      <c r="I301" cm="1">
        <f t="array" ref="I301">_xlfn.XLOOKUP(K301,'sets &amp; selections ( - 10%)'!Z:Z,2*'sets &amp; selections ( - 10%)'!L:L,0)</f>
        <v>0</v>
      </c>
      <c r="J301" s="525" t="s">
        <v>109</v>
      </c>
      <c r="K301" s="525" t="s">
        <v>111</v>
      </c>
      <c r="L301" t="s">
        <v>1257</v>
      </c>
    </row>
    <row r="302" spans="1:12">
      <c r="A302">
        <f>_xlfn.XLOOKUP(C302,'volume holds'!X:X,'volume holds'!J:J)</f>
        <v>0</v>
      </c>
      <c r="B302">
        <f t="shared" si="29"/>
        <v>0</v>
      </c>
      <c r="C302" s="47" t="s">
        <v>472</v>
      </c>
      <c r="D302">
        <f t="shared" si="27"/>
        <v>0</v>
      </c>
      <c r="E302">
        <v>10089</v>
      </c>
      <c r="F302">
        <f t="shared" si="22"/>
        <v>0</v>
      </c>
      <c r="G302" t="str">
        <f t="shared" si="23"/>
        <v>BP.VG</v>
      </c>
      <c r="H302">
        <f>_xlfn.XLOOKUP(J302,'sets &amp; selections ( - 10%)'!Z:Z,'sets &amp; selections ( - 10%)'!L:L,0)</f>
        <v>0</v>
      </c>
      <c r="I302" cm="1">
        <f t="array" ref="I302">_xlfn.XLOOKUP(K302,'sets &amp; selections ( - 10%)'!Z:Z,2*'sets &amp; selections ( - 10%)'!L:L,0)</f>
        <v>0</v>
      </c>
      <c r="J302" s="525" t="s">
        <v>109</v>
      </c>
      <c r="K302" s="525" t="s">
        <v>111</v>
      </c>
      <c r="L302" t="s">
        <v>1257</v>
      </c>
    </row>
    <row r="303" spans="1:12">
      <c r="A303">
        <f>_xlfn.XLOOKUP(C303,'volume holds'!X:X,'volume holds'!J:J)</f>
        <v>0</v>
      </c>
      <c r="B303">
        <f>_xlfn.XLOOKUP(H303,'sets &amp; selections ( - 10%)'!Z:Z,'sets &amp; selections ( - 10%)'!L:L,0)</f>
        <v>0</v>
      </c>
      <c r="C303" s="46" t="s">
        <v>474</v>
      </c>
      <c r="D303">
        <f t="shared" si="27"/>
        <v>0</v>
      </c>
      <c r="E303">
        <v>10089</v>
      </c>
      <c r="F303">
        <f t="shared" si="22"/>
        <v>0</v>
      </c>
      <c r="G303" t="str">
        <f t="shared" si="23"/>
        <v>BP.VG</v>
      </c>
      <c r="H303" s="525" t="s">
        <v>109</v>
      </c>
      <c r="I303" t="s">
        <v>1258</v>
      </c>
    </row>
    <row r="304" spans="1:12">
      <c r="A304">
        <f>_xlfn.XLOOKUP(C304,'volume holds'!X:X,'volume holds'!J:J)</f>
        <v>0</v>
      </c>
      <c r="B304">
        <f t="shared" ref="B304:B306" si="30">SUM(H304:I304)</f>
        <v>0</v>
      </c>
      <c r="C304" s="47" t="s">
        <v>476</v>
      </c>
      <c r="D304">
        <f t="shared" si="27"/>
        <v>0</v>
      </c>
      <c r="E304">
        <v>10089</v>
      </c>
      <c r="F304">
        <f t="shared" si="22"/>
        <v>0</v>
      </c>
      <c r="G304" t="str">
        <f t="shared" si="23"/>
        <v>BP.VG</v>
      </c>
      <c r="H304">
        <f>_xlfn.XLOOKUP(J304,'sets &amp; selections ( - 10%)'!Z:Z,'sets &amp; selections ( - 10%)'!L:L,0)</f>
        <v>0</v>
      </c>
      <c r="I304">
        <f>_xlfn.XLOOKUP(K304,'sets &amp; selections ( - 10%)'!Z:Z,'sets &amp; selections ( - 10%)'!L:L,0)</f>
        <v>0</v>
      </c>
      <c r="J304" s="525" t="s">
        <v>109</v>
      </c>
      <c r="K304" s="525" t="s">
        <v>111</v>
      </c>
      <c r="L304" t="s">
        <v>1259</v>
      </c>
    </row>
    <row r="305" spans="1:12">
      <c r="A305">
        <f>_xlfn.XLOOKUP(C305,'volume holds'!X:X,'volume holds'!J:J)</f>
        <v>0</v>
      </c>
      <c r="B305">
        <f t="shared" si="30"/>
        <v>0</v>
      </c>
      <c r="C305" s="46" t="s">
        <v>478</v>
      </c>
      <c r="D305">
        <f t="shared" si="27"/>
        <v>0</v>
      </c>
      <c r="E305">
        <v>10089</v>
      </c>
      <c r="F305">
        <f t="shared" si="22"/>
        <v>0</v>
      </c>
      <c r="G305" t="str">
        <f t="shared" si="23"/>
        <v>BP.VG</v>
      </c>
      <c r="H305">
        <f>_xlfn.XLOOKUP(J305,'sets &amp; selections ( - 10%)'!Z:Z,'sets &amp; selections ( - 10%)'!L:L,0)</f>
        <v>0</v>
      </c>
      <c r="I305">
        <f>_xlfn.XLOOKUP(K305,'sets &amp; selections ( - 10%)'!Z:Z,'sets &amp; selections ( - 10%)'!L:L,0)</f>
        <v>0</v>
      </c>
      <c r="J305" s="525" t="s">
        <v>109</v>
      </c>
      <c r="K305" s="525" t="s">
        <v>111</v>
      </c>
      <c r="L305" t="s">
        <v>1259</v>
      </c>
    </row>
    <row r="306" spans="1:12">
      <c r="A306">
        <f>_xlfn.XLOOKUP(C306,'volume holds'!X:X,'volume holds'!J:J)</f>
        <v>0</v>
      </c>
      <c r="B306">
        <f t="shared" si="30"/>
        <v>0</v>
      </c>
      <c r="C306" s="47" t="s">
        <v>480</v>
      </c>
      <c r="D306">
        <f t="shared" si="27"/>
        <v>0</v>
      </c>
      <c r="E306">
        <v>10089</v>
      </c>
      <c r="F306">
        <f t="shared" si="22"/>
        <v>0</v>
      </c>
      <c r="G306" t="str">
        <f t="shared" si="23"/>
        <v>BP.VG</v>
      </c>
      <c r="H306">
        <f>_xlfn.XLOOKUP(J306,'sets &amp; selections ( - 10%)'!Z:Z,'sets &amp; selections ( - 10%)'!L:L,0)</f>
        <v>0</v>
      </c>
      <c r="I306">
        <f>_xlfn.XLOOKUP(K306,'sets &amp; selections ( - 10%)'!Z:Z,'sets &amp; selections ( - 10%)'!L:L,0)</f>
        <v>0</v>
      </c>
      <c r="J306" s="525" t="s">
        <v>109</v>
      </c>
      <c r="K306" s="525" t="s">
        <v>111</v>
      </c>
      <c r="L306" t="s">
        <v>1259</v>
      </c>
    </row>
    <row r="307" spans="1:12">
      <c r="A307">
        <f>_xlfn.XLOOKUP(C307,'volume holds'!X:X,'volume holds'!J:J)</f>
        <v>0</v>
      </c>
      <c r="B307">
        <f>_xlfn.XLOOKUP(H307,'sets &amp; selections ( - 10%)'!Z:Z,'sets &amp; selections ( - 10%)'!L:L,0)</f>
        <v>0</v>
      </c>
      <c r="C307" s="46" t="s">
        <v>482</v>
      </c>
      <c r="D307">
        <f t="shared" si="27"/>
        <v>0</v>
      </c>
      <c r="E307">
        <v>10089</v>
      </c>
      <c r="F307">
        <f t="shared" si="22"/>
        <v>0</v>
      </c>
      <c r="G307" t="str">
        <f t="shared" si="23"/>
        <v>BP.VG</v>
      </c>
      <c r="H307" s="525" t="s">
        <v>109</v>
      </c>
      <c r="I307" t="s">
        <v>1258</v>
      </c>
    </row>
    <row r="308" spans="1:12">
      <c r="A308">
        <f>_xlfn.XLOOKUP(C308,'volume holds'!X:X,'volume holds'!J:J)</f>
        <v>0</v>
      </c>
      <c r="B308">
        <f>_xlfn.XLOOKUP(H308,'sets &amp; selections ( - 10%)'!Z:Z,'sets &amp; selections ( - 10%)'!L:L,0)</f>
        <v>0</v>
      </c>
      <c r="C308" s="47" t="s">
        <v>438</v>
      </c>
      <c r="D308">
        <f t="shared" si="27"/>
        <v>0</v>
      </c>
      <c r="E308">
        <v>10130</v>
      </c>
      <c r="F308">
        <f t="shared" si="22"/>
        <v>0</v>
      </c>
      <c r="G308" t="str">
        <f t="shared" si="23"/>
        <v>BP.VG</v>
      </c>
      <c r="H308" s="525" t="s">
        <v>114</v>
      </c>
      <c r="I308" t="s">
        <v>1260</v>
      </c>
    </row>
    <row r="309" spans="1:12">
      <c r="A309">
        <f>_xlfn.XLOOKUP(C309,'volume holds'!X:X,'volume holds'!J:J)</f>
        <v>0</v>
      </c>
      <c r="B309">
        <f>_xlfn.XLOOKUP(H309,'sets &amp; selections ( - 10%)'!Z:Z,'sets &amp; selections ( - 10%)'!L:L,0)</f>
        <v>0</v>
      </c>
      <c r="C309" s="46" t="s">
        <v>439</v>
      </c>
      <c r="D309">
        <f t="shared" si="27"/>
        <v>0</v>
      </c>
      <c r="E309">
        <v>10130</v>
      </c>
      <c r="F309">
        <f t="shared" si="22"/>
        <v>0</v>
      </c>
      <c r="G309" t="str">
        <f t="shared" si="23"/>
        <v>BP.VG</v>
      </c>
      <c r="H309" s="525" t="s">
        <v>114</v>
      </c>
      <c r="I309" t="s">
        <v>1260</v>
      </c>
    </row>
    <row r="310" spans="1:12">
      <c r="A310">
        <f>_xlfn.XLOOKUP(C310,'volume holds'!X:X,'volume holds'!J:J)</f>
        <v>0</v>
      </c>
      <c r="B310">
        <f>_xlfn.XLOOKUP(H310,'sets &amp; selections ( - 10%)'!Z:Z,'sets &amp; selections ( - 10%)'!L:L,0)</f>
        <v>0</v>
      </c>
      <c r="C310" s="47" t="s">
        <v>440</v>
      </c>
      <c r="D310">
        <f t="shared" si="27"/>
        <v>0</v>
      </c>
      <c r="E310">
        <v>10130</v>
      </c>
      <c r="F310">
        <f t="shared" si="22"/>
        <v>0</v>
      </c>
      <c r="G310" t="str">
        <f t="shared" si="23"/>
        <v>BP.VG</v>
      </c>
      <c r="H310" s="525" t="s">
        <v>114</v>
      </c>
      <c r="I310" t="s">
        <v>1260</v>
      </c>
    </row>
    <row r="311" spans="1:12">
      <c r="A311">
        <f>_xlfn.XLOOKUP(C311,'volume holds'!X:X,'volume holds'!J:J)</f>
        <v>0</v>
      </c>
      <c r="B311">
        <f>_xlfn.XLOOKUP(H311,'sets &amp; selections ( - 10%)'!Z:Z,'sets &amp; selections ( - 10%)'!L:L,0)</f>
        <v>0</v>
      </c>
      <c r="C311" s="46" t="s">
        <v>441</v>
      </c>
      <c r="D311">
        <f t="shared" si="27"/>
        <v>0</v>
      </c>
      <c r="E311">
        <v>10130</v>
      </c>
      <c r="F311">
        <f t="shared" si="22"/>
        <v>0</v>
      </c>
      <c r="G311" t="str">
        <f t="shared" si="23"/>
        <v>BP.VG</v>
      </c>
      <c r="H311" s="525" t="s">
        <v>114</v>
      </c>
      <c r="I311" t="s">
        <v>1260</v>
      </c>
    </row>
    <row r="312" spans="1:12">
      <c r="A312">
        <f>_xlfn.XLOOKUP(C312,'volume holds'!X:X,'volume holds'!J:J)</f>
        <v>0</v>
      </c>
      <c r="B312">
        <f>_xlfn.XLOOKUP(H312,'sets &amp; selections ( - 10%)'!Z:Z,'sets &amp; selections ( - 10%)'!L:L,0)</f>
        <v>0</v>
      </c>
      <c r="C312" s="47" t="s">
        <v>442</v>
      </c>
      <c r="D312">
        <f t="shared" si="27"/>
        <v>0</v>
      </c>
      <c r="E312">
        <v>10130</v>
      </c>
      <c r="F312">
        <f t="shared" si="22"/>
        <v>0</v>
      </c>
      <c r="G312" t="str">
        <f t="shared" si="23"/>
        <v>BP.VG</v>
      </c>
      <c r="H312" s="525" t="s">
        <v>114</v>
      </c>
      <c r="I312" t="s">
        <v>1260</v>
      </c>
    </row>
    <row r="313" spans="1:12">
      <c r="A313">
        <f>_xlfn.XLOOKUP(C313,'volume holds'!X:X,'volume holds'!J:J)</f>
        <v>0</v>
      </c>
      <c r="B313">
        <f>_xlfn.XLOOKUP(H313,'sets &amp; selections ( - 10%)'!Z:Z,'sets &amp; selections ( - 10%)'!L:L,0)</f>
        <v>0</v>
      </c>
      <c r="C313" s="46" t="s">
        <v>443</v>
      </c>
      <c r="D313">
        <f t="shared" si="27"/>
        <v>0</v>
      </c>
      <c r="E313">
        <v>10130</v>
      </c>
      <c r="F313">
        <f t="shared" si="22"/>
        <v>0</v>
      </c>
      <c r="G313" t="str">
        <f t="shared" si="23"/>
        <v>BP.VG</v>
      </c>
      <c r="H313" s="525" t="s">
        <v>114</v>
      </c>
      <c r="I313" t="s">
        <v>1260</v>
      </c>
    </row>
    <row r="314" spans="1:12">
      <c r="A314">
        <f>_xlfn.XLOOKUP(C314,'volume holds'!X:X,'volume holds'!J:J)</f>
        <v>0</v>
      </c>
      <c r="B314">
        <f>_xlfn.XLOOKUP(H314,'sets &amp; selections ( - 10%)'!Z:Z,'sets &amp; selections ( - 10%)'!L:L,0)</f>
        <v>0</v>
      </c>
      <c r="C314" s="47" t="s">
        <v>444</v>
      </c>
      <c r="D314">
        <f t="shared" si="27"/>
        <v>0</v>
      </c>
      <c r="E314">
        <v>10130</v>
      </c>
      <c r="F314">
        <f t="shared" si="22"/>
        <v>0</v>
      </c>
      <c r="G314" t="str">
        <f t="shared" si="23"/>
        <v>BP.VG</v>
      </c>
      <c r="H314" s="525" t="s">
        <v>114</v>
      </c>
      <c r="I314" t="s">
        <v>1260</v>
      </c>
    </row>
    <row r="315" spans="1:12">
      <c r="A315">
        <f>_xlfn.XLOOKUP(C315,'volume holds'!X:X,'volume holds'!J:J)</f>
        <v>0</v>
      </c>
      <c r="B315">
        <f>_xlfn.XLOOKUP(H315,'sets &amp; selections ( - 10%)'!Z:Z,'sets &amp; selections ( - 10%)'!L:L,0)</f>
        <v>0</v>
      </c>
      <c r="C315" s="47" t="s">
        <v>445</v>
      </c>
      <c r="D315">
        <f t="shared" si="27"/>
        <v>0</v>
      </c>
      <c r="E315">
        <v>10130</v>
      </c>
      <c r="F315">
        <f t="shared" si="22"/>
        <v>0</v>
      </c>
      <c r="G315" t="str">
        <f t="shared" si="23"/>
        <v>BP.VG</v>
      </c>
      <c r="H315" s="525" t="s">
        <v>114</v>
      </c>
      <c r="I315" t="s">
        <v>1260</v>
      </c>
    </row>
    <row r="316" spans="1:12">
      <c r="A316">
        <f>_xlfn.XLOOKUP(C316,'volume holds'!X:X,'volume holds'!J:J)</f>
        <v>0</v>
      </c>
      <c r="B316">
        <f>_xlfn.XLOOKUP(H316,'sets &amp; selections ( - 10%)'!Z:Z,'sets &amp; selections ( - 10%)'!L:L,0)</f>
        <v>0</v>
      </c>
      <c r="C316" s="46" t="s">
        <v>492</v>
      </c>
      <c r="D316">
        <f t="shared" si="27"/>
        <v>0</v>
      </c>
      <c r="E316">
        <v>10130</v>
      </c>
      <c r="F316">
        <f t="shared" si="22"/>
        <v>0</v>
      </c>
      <c r="G316" t="str">
        <f t="shared" si="23"/>
        <v>BP.VG</v>
      </c>
      <c r="H316" s="525" t="s">
        <v>120</v>
      </c>
      <c r="I316" t="s">
        <v>1261</v>
      </c>
    </row>
    <row r="317" spans="1:12">
      <c r="A317">
        <f>_xlfn.XLOOKUP(C317,'volume holds'!X:X,'volume holds'!J:J)</f>
        <v>0</v>
      </c>
      <c r="B317">
        <f>_xlfn.XLOOKUP(H317,'sets &amp; selections ( - 10%)'!Z:Z,'sets &amp; selections ( - 10%)'!L:L,0)</f>
        <v>0</v>
      </c>
      <c r="C317" s="47" t="s">
        <v>493</v>
      </c>
      <c r="D317">
        <f t="shared" si="27"/>
        <v>0</v>
      </c>
      <c r="E317">
        <v>10130</v>
      </c>
      <c r="F317">
        <f t="shared" si="22"/>
        <v>0</v>
      </c>
      <c r="G317" t="str">
        <f t="shared" si="23"/>
        <v>BP.VG</v>
      </c>
      <c r="H317" s="525" t="s">
        <v>120</v>
      </c>
      <c r="I317" t="s">
        <v>1261</v>
      </c>
    </row>
    <row r="318" spans="1:12">
      <c r="A318">
        <f>_xlfn.XLOOKUP(C318,'volume holds'!X:X,'volume holds'!J:J)</f>
        <v>0</v>
      </c>
      <c r="B318">
        <f>_xlfn.XLOOKUP(H318,'sets &amp; selections ( - 10%)'!Z:Z,'sets &amp; selections ( - 10%)'!L:L,0)</f>
        <v>0</v>
      </c>
      <c r="C318" s="47" t="s">
        <v>494</v>
      </c>
      <c r="D318">
        <f t="shared" si="27"/>
        <v>0</v>
      </c>
      <c r="E318">
        <v>10130</v>
      </c>
      <c r="F318">
        <f t="shared" si="22"/>
        <v>0</v>
      </c>
      <c r="G318" t="str">
        <f t="shared" si="23"/>
        <v>BP.VG</v>
      </c>
      <c r="H318" s="525" t="s">
        <v>120</v>
      </c>
      <c r="I318" t="s">
        <v>1261</v>
      </c>
    </row>
    <row r="319" spans="1:12">
      <c r="A319">
        <f>_xlfn.XLOOKUP(C319,'volume holds'!X:X,'volume holds'!J:J)</f>
        <v>0</v>
      </c>
      <c r="B319">
        <f>_xlfn.XLOOKUP(H319,'sets &amp; selections ( - 10%)'!Z:Z,'sets &amp; selections ( - 10%)'!L:L,0)</f>
        <v>0</v>
      </c>
      <c r="C319" s="46" t="s">
        <v>495</v>
      </c>
      <c r="D319">
        <f t="shared" si="27"/>
        <v>0</v>
      </c>
      <c r="E319">
        <v>10130</v>
      </c>
      <c r="F319">
        <f t="shared" si="22"/>
        <v>0</v>
      </c>
      <c r="G319" t="str">
        <f t="shared" si="23"/>
        <v>BP.VG</v>
      </c>
      <c r="H319" s="525" t="s">
        <v>120</v>
      </c>
      <c r="I319" t="s">
        <v>1261</v>
      </c>
    </row>
    <row r="320" spans="1:12">
      <c r="A320">
        <f>_xlfn.XLOOKUP(C320,'volume holds'!X:X,'volume holds'!J:J)</f>
        <v>0</v>
      </c>
      <c r="B320">
        <f>_xlfn.XLOOKUP(H320,'sets &amp; selections ( - 10%)'!Z:Z,'sets &amp; selections ( - 10%)'!L:L,0)</f>
        <v>0</v>
      </c>
      <c r="C320" s="47" t="s">
        <v>496</v>
      </c>
      <c r="D320">
        <f t="shared" si="27"/>
        <v>0</v>
      </c>
      <c r="E320">
        <v>10130</v>
      </c>
      <c r="F320">
        <f t="shared" si="22"/>
        <v>0</v>
      </c>
      <c r="G320" t="str">
        <f t="shared" si="23"/>
        <v>BP.VG</v>
      </c>
      <c r="H320" s="525" t="s">
        <v>120</v>
      </c>
      <c r="I320" t="s">
        <v>1261</v>
      </c>
    </row>
    <row r="321" spans="1:12">
      <c r="A321">
        <f>_xlfn.XLOOKUP(C321,'volume holds'!X:X,'volume holds'!J:J)</f>
        <v>0</v>
      </c>
      <c r="B321">
        <f>_xlfn.XLOOKUP(H321,'sets &amp; selections ( - 10%)'!Z:Z,'sets &amp; selections ( - 10%)'!L:L,0)</f>
        <v>0</v>
      </c>
      <c r="C321" s="46" t="s">
        <v>497</v>
      </c>
      <c r="D321">
        <f t="shared" si="27"/>
        <v>0</v>
      </c>
      <c r="E321">
        <v>10130</v>
      </c>
      <c r="F321">
        <f t="shared" si="22"/>
        <v>0</v>
      </c>
      <c r="G321" t="str">
        <f t="shared" si="23"/>
        <v>BP.VG</v>
      </c>
      <c r="H321" s="525" t="s">
        <v>120</v>
      </c>
      <c r="I321" t="s">
        <v>1261</v>
      </c>
    </row>
    <row r="322" spans="1:12">
      <c r="A322">
        <f>_xlfn.XLOOKUP(C322,'volume holds'!X:X,'volume holds'!J:J)</f>
        <v>0</v>
      </c>
      <c r="B322">
        <f>_xlfn.XLOOKUP(H322,'sets &amp; selections ( - 10%)'!Z:Z,'sets &amp; selections ( - 10%)'!L:L,0)</f>
        <v>0</v>
      </c>
      <c r="C322" s="47" t="s">
        <v>498</v>
      </c>
      <c r="D322">
        <f t="shared" si="27"/>
        <v>0</v>
      </c>
      <c r="E322">
        <v>10130</v>
      </c>
      <c r="F322">
        <f t="shared" si="22"/>
        <v>0</v>
      </c>
      <c r="G322" t="str">
        <f t="shared" si="23"/>
        <v>BP.VG</v>
      </c>
      <c r="H322" s="525" t="s">
        <v>120</v>
      </c>
      <c r="I322" t="s">
        <v>1261</v>
      </c>
    </row>
    <row r="323" spans="1:12">
      <c r="A323">
        <f>_xlfn.XLOOKUP(C323,'volume holds'!X:X,'volume holds'!J:J)</f>
        <v>0</v>
      </c>
      <c r="B323">
        <f>_xlfn.XLOOKUP(H323,'sets &amp; selections ( - 10%)'!Z:Z,'sets &amp; selections ( - 10%)'!L:L,0)</f>
        <v>0</v>
      </c>
      <c r="C323" s="47" t="s">
        <v>499</v>
      </c>
      <c r="D323">
        <f t="shared" si="27"/>
        <v>0</v>
      </c>
      <c r="E323">
        <v>10130</v>
      </c>
      <c r="F323">
        <f t="shared" ref="F323:F386" si="31">IF(B323&gt;0,10*B323/D323,0)</f>
        <v>0</v>
      </c>
      <c r="G323" t="str">
        <f t="shared" ref="G323:G386" si="32">LEFT(C323,5)</f>
        <v>BP.VG</v>
      </c>
      <c r="H323" s="525" t="s">
        <v>120</v>
      </c>
      <c r="I323" t="s">
        <v>1261</v>
      </c>
    </row>
    <row r="324" spans="1:12">
      <c r="A324">
        <f>_xlfn.XLOOKUP(C324,'volume holds'!X:X,'volume holds'!J:J)</f>
        <v>0</v>
      </c>
      <c r="B324">
        <f>_xlfn.XLOOKUP(H324,'sets &amp; selections ( - 10%)'!Z:Z,'sets &amp; selections ( - 10%)'!L:L,0)</f>
        <v>0</v>
      </c>
      <c r="C324" s="46" t="s">
        <v>500</v>
      </c>
      <c r="D324">
        <f t="shared" si="27"/>
        <v>0</v>
      </c>
      <c r="E324">
        <v>10130</v>
      </c>
      <c r="F324">
        <f t="shared" si="31"/>
        <v>0</v>
      </c>
      <c r="G324" t="str">
        <f t="shared" si="32"/>
        <v>BP.VG</v>
      </c>
      <c r="H324" s="525" t="s">
        <v>120</v>
      </c>
      <c r="I324" t="s">
        <v>1261</v>
      </c>
    </row>
    <row r="325" spans="1:12">
      <c r="A325">
        <f>_xlfn.XLOOKUP(C325,'volume holds'!X:X,'volume holds'!J:J)</f>
        <v>0</v>
      </c>
      <c r="B325">
        <f>_xlfn.XLOOKUP(H325,'sets &amp; selections ( - 10%)'!Z:Z,'sets &amp; selections ( - 10%)'!L:L,0)</f>
        <v>0</v>
      </c>
      <c r="C325" s="47" t="s">
        <v>501</v>
      </c>
      <c r="D325">
        <f t="shared" si="27"/>
        <v>0</v>
      </c>
      <c r="E325">
        <v>10130</v>
      </c>
      <c r="F325">
        <f t="shared" si="31"/>
        <v>0</v>
      </c>
      <c r="G325" t="str">
        <f t="shared" si="32"/>
        <v>BP.VG</v>
      </c>
      <c r="H325" s="525" t="s">
        <v>120</v>
      </c>
      <c r="I325" t="s">
        <v>1261</v>
      </c>
    </row>
    <row r="326" spans="1:12">
      <c r="A326">
        <f>_xlfn.XLOOKUP(C326,'volume holds'!X:X,'volume holds'!K:K)</f>
        <v>0</v>
      </c>
      <c r="B326">
        <f>_xlfn.XLOOKUP(H326,'sets &amp; selections ( - 10%)'!Z:Z,'sets &amp; selections ( - 10%)'!M:M,0)</f>
        <v>0</v>
      </c>
      <c r="C326" s="47" t="s">
        <v>422</v>
      </c>
      <c r="D326">
        <f t="shared" si="27"/>
        <v>0</v>
      </c>
      <c r="E326">
        <v>10090</v>
      </c>
      <c r="F326">
        <f t="shared" si="31"/>
        <v>0</v>
      </c>
      <c r="G326" t="str">
        <f t="shared" si="32"/>
        <v>BP.VG</v>
      </c>
      <c r="H326" s="525" t="s">
        <v>103</v>
      </c>
      <c r="I326" t="s">
        <v>1256</v>
      </c>
    </row>
    <row r="327" spans="1:12">
      <c r="A327">
        <f>_xlfn.XLOOKUP(C327,'volume holds'!X:X,'volume holds'!K:K)</f>
        <v>0</v>
      </c>
      <c r="B327">
        <f>_xlfn.XLOOKUP(H327,'sets &amp; selections ( - 10%)'!Z:Z,'sets &amp; selections ( - 10%)'!M:M,0)</f>
        <v>0</v>
      </c>
      <c r="C327" s="46" t="s">
        <v>424</v>
      </c>
      <c r="D327">
        <f t="shared" si="27"/>
        <v>0</v>
      </c>
      <c r="E327">
        <v>10090</v>
      </c>
      <c r="F327">
        <f t="shared" si="31"/>
        <v>0</v>
      </c>
      <c r="G327" t="str">
        <f t="shared" si="32"/>
        <v>BP.VG</v>
      </c>
      <c r="H327" s="525" t="s">
        <v>103</v>
      </c>
      <c r="I327" t="s">
        <v>1256</v>
      </c>
    </row>
    <row r="328" spans="1:12">
      <c r="A328">
        <f>_xlfn.XLOOKUP(C328,'volume holds'!X:X,'volume holds'!K:K)</f>
        <v>0</v>
      </c>
      <c r="B328">
        <f>_xlfn.XLOOKUP(H328,'sets &amp; selections ( - 10%)'!Z:Z,'sets &amp; selections ( - 10%)'!M:M,0)</f>
        <v>0</v>
      </c>
      <c r="C328" s="47" t="s">
        <v>426</v>
      </c>
      <c r="D328">
        <f t="shared" si="27"/>
        <v>0</v>
      </c>
      <c r="E328">
        <v>10090</v>
      </c>
      <c r="F328">
        <f t="shared" si="31"/>
        <v>0</v>
      </c>
      <c r="G328" t="str">
        <f t="shared" si="32"/>
        <v>BP.VG</v>
      </c>
      <c r="H328" s="525" t="s">
        <v>103</v>
      </c>
      <c r="I328" t="s">
        <v>1256</v>
      </c>
    </row>
    <row r="329" spans="1:12">
      <c r="A329">
        <f>_xlfn.XLOOKUP(C329,'volume holds'!X:X,'volume holds'!K:K)</f>
        <v>0</v>
      </c>
      <c r="B329">
        <f>_xlfn.XLOOKUP(H329,'sets &amp; selections ( - 10%)'!Z:Z,'sets &amp; selections ( - 10%)'!M:M,0)</f>
        <v>0</v>
      </c>
      <c r="C329" s="46" t="s">
        <v>428</v>
      </c>
      <c r="D329">
        <f t="shared" si="27"/>
        <v>0</v>
      </c>
      <c r="E329">
        <v>10090</v>
      </c>
      <c r="F329">
        <f t="shared" si="31"/>
        <v>0</v>
      </c>
      <c r="G329" t="str">
        <f t="shared" si="32"/>
        <v>BP.VG</v>
      </c>
      <c r="H329" s="525" t="s">
        <v>103</v>
      </c>
      <c r="I329" t="s">
        <v>1256</v>
      </c>
    </row>
    <row r="330" spans="1:12">
      <c r="A330">
        <f>_xlfn.XLOOKUP(C330,'volume holds'!X:X,'volume holds'!K:K)</f>
        <v>0</v>
      </c>
      <c r="B330">
        <f>_xlfn.XLOOKUP(H330,'sets &amp; selections ( - 10%)'!Z:Z,'sets &amp; selections ( - 10%)'!M:M,0)</f>
        <v>0</v>
      </c>
      <c r="C330" s="47" t="s">
        <v>430</v>
      </c>
      <c r="D330">
        <f t="shared" si="27"/>
        <v>0</v>
      </c>
      <c r="E330">
        <v>10090</v>
      </c>
      <c r="F330">
        <f t="shared" si="31"/>
        <v>0</v>
      </c>
      <c r="G330" t="str">
        <f t="shared" si="32"/>
        <v>BP.VG</v>
      </c>
      <c r="H330" s="525" t="s">
        <v>103</v>
      </c>
      <c r="I330" t="s">
        <v>1256</v>
      </c>
    </row>
    <row r="331" spans="1:12">
      <c r="A331">
        <f>_xlfn.XLOOKUP(C331,'volume holds'!X:X,'volume holds'!K:K)</f>
        <v>0</v>
      </c>
      <c r="B331">
        <f>_xlfn.XLOOKUP(H331,'sets &amp; selections ( - 10%)'!Z:Z,'sets &amp; selections ( - 10%)'!M:M,0)</f>
        <v>0</v>
      </c>
      <c r="C331" s="46" t="s">
        <v>432</v>
      </c>
      <c r="D331">
        <f t="shared" si="27"/>
        <v>0</v>
      </c>
      <c r="E331">
        <v>10090</v>
      </c>
      <c r="F331">
        <f t="shared" si="31"/>
        <v>0</v>
      </c>
      <c r="G331" t="str">
        <f t="shared" si="32"/>
        <v>BP.VG</v>
      </c>
      <c r="H331" s="525" t="s">
        <v>103</v>
      </c>
      <c r="I331" t="s">
        <v>1256</v>
      </c>
    </row>
    <row r="332" spans="1:12">
      <c r="A332">
        <f>_xlfn.XLOOKUP(C332,'volume holds'!X:X,'volume holds'!K:K)</f>
        <v>0</v>
      </c>
      <c r="B332">
        <f>_xlfn.XLOOKUP(H332,'sets &amp; selections ( - 10%)'!Z:Z,'sets &amp; selections ( - 10%)'!M:M,0)</f>
        <v>0</v>
      </c>
      <c r="C332" s="47" t="s">
        <v>434</v>
      </c>
      <c r="D332">
        <f t="shared" si="27"/>
        <v>0</v>
      </c>
      <c r="E332">
        <v>10090</v>
      </c>
      <c r="F332">
        <f t="shared" si="31"/>
        <v>0</v>
      </c>
      <c r="G332" t="str">
        <f t="shared" si="32"/>
        <v>BP.VG</v>
      </c>
      <c r="H332" s="525" t="s">
        <v>103</v>
      </c>
      <c r="I332" t="s">
        <v>1256</v>
      </c>
    </row>
    <row r="333" spans="1:12">
      <c r="A333">
        <f>_xlfn.XLOOKUP(C333,'volume holds'!X:X,'volume holds'!K:K)</f>
        <v>0</v>
      </c>
      <c r="B333">
        <f>_xlfn.XLOOKUP(H333,'sets &amp; selections ( - 10%)'!Z:Z,'sets &amp; selections ( - 10%)'!M:M,0)</f>
        <v>0</v>
      </c>
      <c r="C333" s="46" t="s">
        <v>436</v>
      </c>
      <c r="D333">
        <f t="shared" si="27"/>
        <v>0</v>
      </c>
      <c r="E333">
        <v>10090</v>
      </c>
      <c r="F333">
        <f t="shared" si="31"/>
        <v>0</v>
      </c>
      <c r="G333" t="str">
        <f t="shared" si="32"/>
        <v>BP.VG</v>
      </c>
      <c r="H333" s="525" t="s">
        <v>103</v>
      </c>
      <c r="I333" t="s">
        <v>1256</v>
      </c>
    </row>
    <row r="334" spans="1:12">
      <c r="A334">
        <f>_xlfn.XLOOKUP(C334,'volume holds'!X:X,'volume holds'!K:K)</f>
        <v>0</v>
      </c>
      <c r="B334">
        <f t="shared" ref="B334:B335" si="33">SUM(H334:I334)</f>
        <v>0</v>
      </c>
      <c r="C334" s="47" t="s">
        <v>464</v>
      </c>
      <c r="D334">
        <f t="shared" si="27"/>
        <v>0</v>
      </c>
      <c r="E334">
        <v>10090</v>
      </c>
      <c r="F334">
        <f t="shared" si="31"/>
        <v>0</v>
      </c>
      <c r="G334" t="str">
        <f t="shared" si="32"/>
        <v>BP.VG</v>
      </c>
      <c r="H334">
        <f>_xlfn.XLOOKUP(J334,'sets &amp; selections ( - 10%)'!Z:Z,'sets &amp; selections ( - 10%)'!M:M,0)</f>
        <v>0</v>
      </c>
      <c r="I334" cm="1">
        <f t="array" ref="I334">_xlfn.XLOOKUP(K334,'sets &amp; selections ( - 10%)'!Z:Z,2*'sets &amp; selections ( - 10%)'!M:M,0)</f>
        <v>0</v>
      </c>
      <c r="J334" s="525" t="s">
        <v>109</v>
      </c>
      <c r="K334" s="525" t="s">
        <v>111</v>
      </c>
      <c r="L334" t="s">
        <v>1257</v>
      </c>
    </row>
    <row r="335" spans="1:12">
      <c r="A335">
        <f>_xlfn.XLOOKUP(C335,'volume holds'!X:X,'volume holds'!K:K)</f>
        <v>0</v>
      </c>
      <c r="B335">
        <f t="shared" si="33"/>
        <v>0</v>
      </c>
      <c r="C335" s="46" t="s">
        <v>466</v>
      </c>
      <c r="D335">
        <f t="shared" si="27"/>
        <v>0</v>
      </c>
      <c r="E335">
        <v>10090</v>
      </c>
      <c r="F335">
        <f t="shared" si="31"/>
        <v>0</v>
      </c>
      <c r="G335" t="str">
        <f t="shared" si="32"/>
        <v>BP.VG</v>
      </c>
      <c r="H335">
        <f>_xlfn.XLOOKUP(J335,'sets &amp; selections ( - 10%)'!Z:Z,'sets &amp; selections ( - 10%)'!M:M,0)</f>
        <v>0</v>
      </c>
      <c r="I335" cm="1">
        <f t="array" ref="I335">_xlfn.XLOOKUP(K335,'sets &amp; selections ( - 10%)'!Z:Z,2*'sets &amp; selections ( - 10%)'!M:M,0)</f>
        <v>0</v>
      </c>
      <c r="J335" s="525" t="s">
        <v>109</v>
      </c>
      <c r="K335" s="525" t="s">
        <v>111</v>
      </c>
      <c r="L335" t="s">
        <v>1257</v>
      </c>
    </row>
    <row r="336" spans="1:12">
      <c r="A336">
        <f>_xlfn.XLOOKUP(C336,'volume holds'!X:X,'volume holds'!K:K)</f>
        <v>0</v>
      </c>
      <c r="B336">
        <f>_xlfn.XLOOKUP(H336,'sets &amp; selections ( - 10%)'!Z:Z,'sets &amp; selections ( - 10%)'!M:M,0)</f>
        <v>0</v>
      </c>
      <c r="C336" s="47" t="s">
        <v>468</v>
      </c>
      <c r="D336">
        <f t="shared" si="27"/>
        <v>0</v>
      </c>
      <c r="E336">
        <v>10090</v>
      </c>
      <c r="F336">
        <f t="shared" si="31"/>
        <v>0</v>
      </c>
      <c r="G336" t="str">
        <f t="shared" si="32"/>
        <v>BP.VG</v>
      </c>
      <c r="H336" s="525" t="s">
        <v>109</v>
      </c>
      <c r="I336" t="s">
        <v>1258</v>
      </c>
    </row>
    <row r="337" spans="1:12">
      <c r="A337">
        <f>_xlfn.XLOOKUP(C337,'volume holds'!X:X,'volume holds'!K:K)</f>
        <v>0</v>
      </c>
      <c r="B337">
        <f t="shared" ref="B337:B338" si="34">SUM(H337:I337)</f>
        <v>0</v>
      </c>
      <c r="C337" s="46" t="s">
        <v>470</v>
      </c>
      <c r="D337">
        <f t="shared" si="27"/>
        <v>0</v>
      </c>
      <c r="E337">
        <v>10090</v>
      </c>
      <c r="F337">
        <f t="shared" si="31"/>
        <v>0</v>
      </c>
      <c r="G337" t="str">
        <f t="shared" si="32"/>
        <v>BP.VG</v>
      </c>
      <c r="H337">
        <f>_xlfn.XLOOKUP(J337,'sets &amp; selections ( - 10%)'!Z:Z,'sets &amp; selections ( - 10%)'!M:M,0)</f>
        <v>0</v>
      </c>
      <c r="I337" cm="1">
        <f t="array" ref="I337">_xlfn.XLOOKUP(K337,'sets &amp; selections ( - 10%)'!Z:Z,2*'sets &amp; selections ( - 10%)'!M:M,0)</f>
        <v>0</v>
      </c>
      <c r="J337" s="525" t="s">
        <v>109</v>
      </c>
      <c r="K337" s="525" t="s">
        <v>111</v>
      </c>
      <c r="L337" t="s">
        <v>1257</v>
      </c>
    </row>
    <row r="338" spans="1:12">
      <c r="A338">
        <f>_xlfn.XLOOKUP(C338,'volume holds'!X:X,'volume holds'!K:K)</f>
        <v>0</v>
      </c>
      <c r="B338">
        <f t="shared" si="34"/>
        <v>0</v>
      </c>
      <c r="C338" s="47" t="s">
        <v>472</v>
      </c>
      <c r="D338">
        <f t="shared" si="27"/>
        <v>0</v>
      </c>
      <c r="E338">
        <v>10090</v>
      </c>
      <c r="F338">
        <f t="shared" si="31"/>
        <v>0</v>
      </c>
      <c r="G338" t="str">
        <f t="shared" si="32"/>
        <v>BP.VG</v>
      </c>
      <c r="H338">
        <f>_xlfn.XLOOKUP(J338,'sets &amp; selections ( - 10%)'!Z:Z,'sets &amp; selections ( - 10%)'!M:M,0)</f>
        <v>0</v>
      </c>
      <c r="I338" cm="1">
        <f t="array" ref="I338">_xlfn.XLOOKUP(K338,'sets &amp; selections ( - 10%)'!Z:Z,2*'sets &amp; selections ( - 10%)'!M:M,0)</f>
        <v>0</v>
      </c>
      <c r="J338" s="525" t="s">
        <v>109</v>
      </c>
      <c r="K338" s="525" t="s">
        <v>111</v>
      </c>
      <c r="L338" t="s">
        <v>1257</v>
      </c>
    </row>
    <row r="339" spans="1:12">
      <c r="A339">
        <f>_xlfn.XLOOKUP(C339,'volume holds'!X:X,'volume holds'!K:K)</f>
        <v>0</v>
      </c>
      <c r="B339">
        <f>_xlfn.XLOOKUP(H339,'sets &amp; selections ( - 10%)'!Z:Z,'sets &amp; selections ( - 10%)'!M:M,0)</f>
        <v>0</v>
      </c>
      <c r="C339" s="46" t="s">
        <v>474</v>
      </c>
      <c r="D339">
        <f t="shared" ref="D339:D402" si="35">SUM(A339:B339)</f>
        <v>0</v>
      </c>
      <c r="E339">
        <v>10090</v>
      </c>
      <c r="F339">
        <f t="shared" si="31"/>
        <v>0</v>
      </c>
      <c r="G339" t="str">
        <f t="shared" si="32"/>
        <v>BP.VG</v>
      </c>
      <c r="H339" s="525" t="s">
        <v>109</v>
      </c>
      <c r="I339" t="s">
        <v>1258</v>
      </c>
    </row>
    <row r="340" spans="1:12">
      <c r="A340">
        <f>_xlfn.XLOOKUP(C340,'volume holds'!X:X,'volume holds'!K:K)</f>
        <v>0</v>
      </c>
      <c r="B340">
        <f t="shared" ref="B340:B342" si="36">SUM(H340:I340)</f>
        <v>0</v>
      </c>
      <c r="C340" s="47" t="s">
        <v>476</v>
      </c>
      <c r="D340">
        <f t="shared" si="35"/>
        <v>0</v>
      </c>
      <c r="E340">
        <v>10090</v>
      </c>
      <c r="F340">
        <f t="shared" si="31"/>
        <v>0</v>
      </c>
      <c r="G340" t="str">
        <f t="shared" si="32"/>
        <v>BP.VG</v>
      </c>
      <c r="H340">
        <f>_xlfn.XLOOKUP(J340,'sets &amp; selections ( - 10%)'!Z:Z,'sets &amp; selections ( - 10%)'!M:M,0)</f>
        <v>0</v>
      </c>
      <c r="I340">
        <f>_xlfn.XLOOKUP(K340,'sets &amp; selections ( - 10%)'!Z:Z,'sets &amp; selections ( - 10%)'!M:M,0)</f>
        <v>0</v>
      </c>
      <c r="J340" s="525" t="s">
        <v>109</v>
      </c>
      <c r="K340" s="525" t="s">
        <v>111</v>
      </c>
      <c r="L340" t="s">
        <v>1259</v>
      </c>
    </row>
    <row r="341" spans="1:12">
      <c r="A341">
        <f>_xlfn.XLOOKUP(C341,'volume holds'!X:X,'volume holds'!K:K)</f>
        <v>0</v>
      </c>
      <c r="B341">
        <f t="shared" si="36"/>
        <v>0</v>
      </c>
      <c r="C341" s="46" t="s">
        <v>478</v>
      </c>
      <c r="D341">
        <f t="shared" si="35"/>
        <v>0</v>
      </c>
      <c r="E341">
        <v>10090</v>
      </c>
      <c r="F341">
        <f t="shared" si="31"/>
        <v>0</v>
      </c>
      <c r="G341" t="str">
        <f t="shared" si="32"/>
        <v>BP.VG</v>
      </c>
      <c r="H341">
        <f>_xlfn.XLOOKUP(J341,'sets &amp; selections ( - 10%)'!Z:Z,'sets &amp; selections ( - 10%)'!M:M,0)</f>
        <v>0</v>
      </c>
      <c r="I341">
        <f>_xlfn.XLOOKUP(K341,'sets &amp; selections ( - 10%)'!Z:Z,'sets &amp; selections ( - 10%)'!M:M,0)</f>
        <v>0</v>
      </c>
      <c r="J341" s="525" t="s">
        <v>109</v>
      </c>
      <c r="K341" s="525" t="s">
        <v>111</v>
      </c>
      <c r="L341" t="s">
        <v>1259</v>
      </c>
    </row>
    <row r="342" spans="1:12">
      <c r="A342">
        <f>_xlfn.XLOOKUP(C342,'volume holds'!X:X,'volume holds'!K:K)</f>
        <v>0</v>
      </c>
      <c r="B342">
        <f t="shared" si="36"/>
        <v>0</v>
      </c>
      <c r="C342" s="47" t="s">
        <v>480</v>
      </c>
      <c r="D342">
        <f t="shared" si="35"/>
        <v>0</v>
      </c>
      <c r="E342">
        <v>10090</v>
      </c>
      <c r="F342">
        <f t="shared" si="31"/>
        <v>0</v>
      </c>
      <c r="G342" t="str">
        <f t="shared" si="32"/>
        <v>BP.VG</v>
      </c>
      <c r="H342">
        <f>_xlfn.XLOOKUP(J342,'sets &amp; selections ( - 10%)'!Z:Z,'sets &amp; selections ( - 10%)'!M:M,0)</f>
        <v>0</v>
      </c>
      <c r="I342">
        <f>_xlfn.XLOOKUP(K342,'sets &amp; selections ( - 10%)'!Z:Z,'sets &amp; selections ( - 10%)'!M:M,0)</f>
        <v>0</v>
      </c>
      <c r="J342" s="525" t="s">
        <v>109</v>
      </c>
      <c r="K342" s="525" t="s">
        <v>111</v>
      </c>
      <c r="L342" t="s">
        <v>1259</v>
      </c>
    </row>
    <row r="343" spans="1:12">
      <c r="A343">
        <f>_xlfn.XLOOKUP(C343,'volume holds'!X:X,'volume holds'!K:K)</f>
        <v>0</v>
      </c>
      <c r="B343">
        <f>_xlfn.XLOOKUP(H343,'sets &amp; selections ( - 10%)'!Z:Z,'sets &amp; selections ( - 10%)'!M:M,0)</f>
        <v>0</v>
      </c>
      <c r="C343" s="46" t="s">
        <v>482</v>
      </c>
      <c r="D343">
        <f t="shared" si="35"/>
        <v>0</v>
      </c>
      <c r="E343">
        <v>10090</v>
      </c>
      <c r="F343">
        <f t="shared" si="31"/>
        <v>0</v>
      </c>
      <c r="G343" t="str">
        <f t="shared" si="32"/>
        <v>BP.VG</v>
      </c>
      <c r="H343" s="525" t="s">
        <v>109</v>
      </c>
      <c r="I343" t="s">
        <v>1258</v>
      </c>
    </row>
    <row r="344" spans="1:12">
      <c r="A344">
        <f>_xlfn.XLOOKUP(C344,'volume holds'!X:X,'volume holds'!K:K)</f>
        <v>0</v>
      </c>
      <c r="B344">
        <f>_xlfn.XLOOKUP(H344,'sets &amp; selections ( - 10%)'!Z:Z,'sets &amp; selections ( - 10%)'!M:M,0)</f>
        <v>0</v>
      </c>
      <c r="C344" s="47" t="s">
        <v>438</v>
      </c>
      <c r="D344">
        <f t="shared" si="35"/>
        <v>0</v>
      </c>
      <c r="E344">
        <v>10139</v>
      </c>
      <c r="F344">
        <f t="shared" si="31"/>
        <v>0</v>
      </c>
      <c r="G344" t="str">
        <f t="shared" si="32"/>
        <v>BP.VG</v>
      </c>
      <c r="H344" s="525" t="s">
        <v>114</v>
      </c>
      <c r="I344" t="s">
        <v>1260</v>
      </c>
    </row>
    <row r="345" spans="1:12">
      <c r="A345">
        <f>_xlfn.XLOOKUP(C345,'volume holds'!X:X,'volume holds'!K:K)</f>
        <v>0</v>
      </c>
      <c r="B345">
        <f>_xlfn.XLOOKUP(H345,'sets &amp; selections ( - 10%)'!Z:Z,'sets &amp; selections ( - 10%)'!M:M,0)</f>
        <v>0</v>
      </c>
      <c r="C345" s="46" t="s">
        <v>439</v>
      </c>
      <c r="D345">
        <f t="shared" si="35"/>
        <v>0</v>
      </c>
      <c r="E345">
        <v>10139</v>
      </c>
      <c r="F345">
        <f t="shared" si="31"/>
        <v>0</v>
      </c>
      <c r="G345" t="str">
        <f t="shared" si="32"/>
        <v>BP.VG</v>
      </c>
      <c r="H345" s="525" t="s">
        <v>114</v>
      </c>
      <c r="I345" t="s">
        <v>1260</v>
      </c>
    </row>
    <row r="346" spans="1:12">
      <c r="A346">
        <f>_xlfn.XLOOKUP(C346,'volume holds'!X:X,'volume holds'!K:K)</f>
        <v>0</v>
      </c>
      <c r="B346">
        <f>_xlfn.XLOOKUP(H346,'sets &amp; selections ( - 10%)'!Z:Z,'sets &amp; selections ( - 10%)'!M:M,0)</f>
        <v>0</v>
      </c>
      <c r="C346" s="47" t="s">
        <v>440</v>
      </c>
      <c r="D346">
        <f t="shared" si="35"/>
        <v>0</v>
      </c>
      <c r="E346">
        <v>10139</v>
      </c>
      <c r="F346">
        <f t="shared" si="31"/>
        <v>0</v>
      </c>
      <c r="G346" t="str">
        <f t="shared" si="32"/>
        <v>BP.VG</v>
      </c>
      <c r="H346" s="525" t="s">
        <v>114</v>
      </c>
      <c r="I346" t="s">
        <v>1260</v>
      </c>
    </row>
    <row r="347" spans="1:12">
      <c r="A347">
        <f>_xlfn.XLOOKUP(C347,'volume holds'!X:X,'volume holds'!K:K)</f>
        <v>0</v>
      </c>
      <c r="B347">
        <f>_xlfn.XLOOKUP(H347,'sets &amp; selections ( - 10%)'!Z:Z,'sets &amp; selections ( - 10%)'!M:M,0)</f>
        <v>0</v>
      </c>
      <c r="C347" s="46" t="s">
        <v>441</v>
      </c>
      <c r="D347">
        <f t="shared" si="35"/>
        <v>0</v>
      </c>
      <c r="E347">
        <v>10139</v>
      </c>
      <c r="F347">
        <f t="shared" si="31"/>
        <v>0</v>
      </c>
      <c r="G347" t="str">
        <f t="shared" si="32"/>
        <v>BP.VG</v>
      </c>
      <c r="H347" s="525" t="s">
        <v>114</v>
      </c>
      <c r="I347" t="s">
        <v>1260</v>
      </c>
    </row>
    <row r="348" spans="1:12">
      <c r="A348">
        <f>_xlfn.XLOOKUP(C348,'volume holds'!X:X,'volume holds'!K:K)</f>
        <v>0</v>
      </c>
      <c r="B348">
        <f>_xlfn.XLOOKUP(H348,'sets &amp; selections ( - 10%)'!Z:Z,'sets &amp; selections ( - 10%)'!M:M,0)</f>
        <v>0</v>
      </c>
      <c r="C348" s="47" t="s">
        <v>442</v>
      </c>
      <c r="D348">
        <f t="shared" si="35"/>
        <v>0</v>
      </c>
      <c r="E348">
        <v>10139</v>
      </c>
      <c r="F348">
        <f t="shared" si="31"/>
        <v>0</v>
      </c>
      <c r="G348" t="str">
        <f t="shared" si="32"/>
        <v>BP.VG</v>
      </c>
      <c r="H348" s="525" t="s">
        <v>114</v>
      </c>
      <c r="I348" t="s">
        <v>1260</v>
      </c>
    </row>
    <row r="349" spans="1:12">
      <c r="A349">
        <f>_xlfn.XLOOKUP(C349,'volume holds'!X:X,'volume holds'!K:K)</f>
        <v>0</v>
      </c>
      <c r="B349">
        <f>_xlfn.XLOOKUP(H349,'sets &amp; selections ( - 10%)'!Z:Z,'sets &amp; selections ( - 10%)'!M:M,0)</f>
        <v>0</v>
      </c>
      <c r="C349" s="46" t="s">
        <v>443</v>
      </c>
      <c r="D349">
        <f t="shared" si="35"/>
        <v>0</v>
      </c>
      <c r="E349">
        <v>10139</v>
      </c>
      <c r="F349">
        <f t="shared" si="31"/>
        <v>0</v>
      </c>
      <c r="G349" t="str">
        <f t="shared" si="32"/>
        <v>BP.VG</v>
      </c>
      <c r="H349" s="525" t="s">
        <v>114</v>
      </c>
      <c r="I349" t="s">
        <v>1260</v>
      </c>
    </row>
    <row r="350" spans="1:12">
      <c r="A350">
        <f>_xlfn.XLOOKUP(C350,'volume holds'!X:X,'volume holds'!K:K)</f>
        <v>0</v>
      </c>
      <c r="B350">
        <f>_xlfn.XLOOKUP(H350,'sets &amp; selections ( - 10%)'!Z:Z,'sets &amp; selections ( - 10%)'!M:M,0)</f>
        <v>0</v>
      </c>
      <c r="C350" s="47" t="s">
        <v>444</v>
      </c>
      <c r="D350">
        <f t="shared" si="35"/>
        <v>0</v>
      </c>
      <c r="E350">
        <v>10139</v>
      </c>
      <c r="F350">
        <f t="shared" si="31"/>
        <v>0</v>
      </c>
      <c r="G350" t="str">
        <f t="shared" si="32"/>
        <v>BP.VG</v>
      </c>
      <c r="H350" s="525" t="s">
        <v>114</v>
      </c>
      <c r="I350" t="s">
        <v>1260</v>
      </c>
    </row>
    <row r="351" spans="1:12">
      <c r="A351">
        <f>_xlfn.XLOOKUP(C351,'volume holds'!X:X,'volume holds'!K:K)</f>
        <v>0</v>
      </c>
      <c r="B351">
        <f>_xlfn.XLOOKUP(H351,'sets &amp; selections ( - 10%)'!Z:Z,'sets &amp; selections ( - 10%)'!M:M,0)</f>
        <v>0</v>
      </c>
      <c r="C351" s="47" t="s">
        <v>445</v>
      </c>
      <c r="D351">
        <f t="shared" si="35"/>
        <v>0</v>
      </c>
      <c r="E351">
        <v>10139</v>
      </c>
      <c r="F351">
        <f t="shared" si="31"/>
        <v>0</v>
      </c>
      <c r="G351" t="str">
        <f t="shared" si="32"/>
        <v>BP.VG</v>
      </c>
      <c r="H351" s="525" t="s">
        <v>114</v>
      </c>
      <c r="I351" t="s">
        <v>1260</v>
      </c>
    </row>
    <row r="352" spans="1:12">
      <c r="A352">
        <f>_xlfn.XLOOKUP(C352,'volume holds'!X:X,'volume holds'!K:K)</f>
        <v>0</v>
      </c>
      <c r="B352">
        <f>_xlfn.XLOOKUP(H352,'sets &amp; selections ( - 10%)'!Z:Z,'sets &amp; selections ( - 10%)'!M:M,0)</f>
        <v>0</v>
      </c>
      <c r="C352" s="46" t="s">
        <v>492</v>
      </c>
      <c r="D352">
        <f t="shared" si="35"/>
        <v>0</v>
      </c>
      <c r="E352">
        <v>10139</v>
      </c>
      <c r="F352">
        <f t="shared" si="31"/>
        <v>0</v>
      </c>
      <c r="G352" t="str">
        <f t="shared" si="32"/>
        <v>BP.VG</v>
      </c>
      <c r="H352" s="525" t="s">
        <v>120</v>
      </c>
      <c r="I352" t="s">
        <v>1261</v>
      </c>
    </row>
    <row r="353" spans="1:9">
      <c r="A353">
        <f>_xlfn.XLOOKUP(C353,'volume holds'!X:X,'volume holds'!K:K)</f>
        <v>0</v>
      </c>
      <c r="B353">
        <f>_xlfn.XLOOKUP(H353,'sets &amp; selections ( - 10%)'!Z:Z,'sets &amp; selections ( - 10%)'!M:M,0)</f>
        <v>0</v>
      </c>
      <c r="C353" s="47" t="s">
        <v>493</v>
      </c>
      <c r="D353">
        <f t="shared" si="35"/>
        <v>0</v>
      </c>
      <c r="E353">
        <v>10139</v>
      </c>
      <c r="F353">
        <f t="shared" si="31"/>
        <v>0</v>
      </c>
      <c r="G353" t="str">
        <f t="shared" si="32"/>
        <v>BP.VG</v>
      </c>
      <c r="H353" s="525" t="s">
        <v>120</v>
      </c>
      <c r="I353" t="s">
        <v>1261</v>
      </c>
    </row>
    <row r="354" spans="1:9">
      <c r="A354">
        <f>_xlfn.XLOOKUP(C354,'volume holds'!X:X,'volume holds'!K:K)</f>
        <v>0</v>
      </c>
      <c r="B354">
        <f>_xlfn.XLOOKUP(H354,'sets &amp; selections ( - 10%)'!Z:Z,'sets &amp; selections ( - 10%)'!M:M,0)</f>
        <v>0</v>
      </c>
      <c r="C354" s="47" t="s">
        <v>494</v>
      </c>
      <c r="D354">
        <f t="shared" si="35"/>
        <v>0</v>
      </c>
      <c r="E354">
        <v>10139</v>
      </c>
      <c r="F354">
        <f t="shared" si="31"/>
        <v>0</v>
      </c>
      <c r="G354" t="str">
        <f t="shared" si="32"/>
        <v>BP.VG</v>
      </c>
      <c r="H354" s="525" t="s">
        <v>120</v>
      </c>
      <c r="I354" t="s">
        <v>1261</v>
      </c>
    </row>
    <row r="355" spans="1:9">
      <c r="A355">
        <f>_xlfn.XLOOKUP(C355,'volume holds'!X:X,'volume holds'!K:K)</f>
        <v>0</v>
      </c>
      <c r="B355">
        <f>_xlfn.XLOOKUP(H355,'sets &amp; selections ( - 10%)'!Z:Z,'sets &amp; selections ( - 10%)'!M:M,0)</f>
        <v>0</v>
      </c>
      <c r="C355" s="46" t="s">
        <v>495</v>
      </c>
      <c r="D355">
        <f t="shared" si="35"/>
        <v>0</v>
      </c>
      <c r="E355">
        <v>10139</v>
      </c>
      <c r="F355">
        <f t="shared" si="31"/>
        <v>0</v>
      </c>
      <c r="G355" t="str">
        <f t="shared" si="32"/>
        <v>BP.VG</v>
      </c>
      <c r="H355" s="525" t="s">
        <v>120</v>
      </c>
      <c r="I355" t="s">
        <v>1261</v>
      </c>
    </row>
    <row r="356" spans="1:9">
      <c r="A356">
        <f>_xlfn.XLOOKUP(C356,'volume holds'!X:X,'volume holds'!K:K)</f>
        <v>0</v>
      </c>
      <c r="B356">
        <f>_xlfn.XLOOKUP(H356,'sets &amp; selections ( - 10%)'!Z:Z,'sets &amp; selections ( - 10%)'!M:M,0)</f>
        <v>0</v>
      </c>
      <c r="C356" s="47" t="s">
        <v>496</v>
      </c>
      <c r="D356">
        <f t="shared" si="35"/>
        <v>0</v>
      </c>
      <c r="E356">
        <v>10139</v>
      </c>
      <c r="F356">
        <f t="shared" si="31"/>
        <v>0</v>
      </c>
      <c r="G356" t="str">
        <f t="shared" si="32"/>
        <v>BP.VG</v>
      </c>
      <c r="H356" s="525" t="s">
        <v>120</v>
      </c>
      <c r="I356" t="s">
        <v>1261</v>
      </c>
    </row>
    <row r="357" spans="1:9">
      <c r="A357">
        <f>_xlfn.XLOOKUP(C357,'volume holds'!X:X,'volume holds'!K:K)</f>
        <v>0</v>
      </c>
      <c r="B357">
        <f>_xlfn.XLOOKUP(H357,'sets &amp; selections ( - 10%)'!Z:Z,'sets &amp; selections ( - 10%)'!M:M,0)</f>
        <v>0</v>
      </c>
      <c r="C357" s="46" t="s">
        <v>497</v>
      </c>
      <c r="D357">
        <f t="shared" si="35"/>
        <v>0</v>
      </c>
      <c r="E357">
        <v>10139</v>
      </c>
      <c r="F357">
        <f t="shared" si="31"/>
        <v>0</v>
      </c>
      <c r="G357" t="str">
        <f t="shared" si="32"/>
        <v>BP.VG</v>
      </c>
      <c r="H357" s="525" t="s">
        <v>120</v>
      </c>
      <c r="I357" t="s">
        <v>1261</v>
      </c>
    </row>
    <row r="358" spans="1:9">
      <c r="A358">
        <f>_xlfn.XLOOKUP(C358,'volume holds'!X:X,'volume holds'!K:K)</f>
        <v>0</v>
      </c>
      <c r="B358">
        <f>_xlfn.XLOOKUP(H358,'sets &amp; selections ( - 10%)'!Z:Z,'sets &amp; selections ( - 10%)'!M:M,0)</f>
        <v>0</v>
      </c>
      <c r="C358" s="47" t="s">
        <v>498</v>
      </c>
      <c r="D358">
        <f t="shared" si="35"/>
        <v>0</v>
      </c>
      <c r="E358">
        <v>10139</v>
      </c>
      <c r="F358">
        <f t="shared" si="31"/>
        <v>0</v>
      </c>
      <c r="G358" t="str">
        <f t="shared" si="32"/>
        <v>BP.VG</v>
      </c>
      <c r="H358" s="525" t="s">
        <v>120</v>
      </c>
      <c r="I358" t="s">
        <v>1261</v>
      </c>
    </row>
    <row r="359" spans="1:9">
      <c r="A359">
        <f>_xlfn.XLOOKUP(C359,'volume holds'!X:X,'volume holds'!K:K)</f>
        <v>0</v>
      </c>
      <c r="B359">
        <f>_xlfn.XLOOKUP(H359,'sets &amp; selections ( - 10%)'!Z:Z,'sets &amp; selections ( - 10%)'!M:M,0)</f>
        <v>0</v>
      </c>
      <c r="C359" s="47" t="s">
        <v>499</v>
      </c>
      <c r="D359">
        <f t="shared" si="35"/>
        <v>0</v>
      </c>
      <c r="E359">
        <v>10139</v>
      </c>
      <c r="F359">
        <f t="shared" si="31"/>
        <v>0</v>
      </c>
      <c r="G359" t="str">
        <f t="shared" si="32"/>
        <v>BP.VG</v>
      </c>
      <c r="H359" s="525" t="s">
        <v>120</v>
      </c>
      <c r="I359" t="s">
        <v>1261</v>
      </c>
    </row>
    <row r="360" spans="1:9">
      <c r="A360">
        <f>_xlfn.XLOOKUP(C360,'volume holds'!X:X,'volume holds'!K:K)</f>
        <v>0</v>
      </c>
      <c r="B360">
        <f>_xlfn.XLOOKUP(H360,'sets &amp; selections ( - 10%)'!Z:Z,'sets &amp; selections ( - 10%)'!M:M,0)</f>
        <v>0</v>
      </c>
      <c r="C360" s="46" t="s">
        <v>500</v>
      </c>
      <c r="D360">
        <f t="shared" si="35"/>
        <v>0</v>
      </c>
      <c r="E360">
        <v>10139</v>
      </c>
      <c r="F360">
        <f t="shared" si="31"/>
        <v>0</v>
      </c>
      <c r="G360" t="str">
        <f t="shared" si="32"/>
        <v>BP.VG</v>
      </c>
      <c r="H360" s="525" t="s">
        <v>120</v>
      </c>
      <c r="I360" t="s">
        <v>1261</v>
      </c>
    </row>
    <row r="361" spans="1:9">
      <c r="A361">
        <f>_xlfn.XLOOKUP(C361,'volume holds'!X:X,'volume holds'!K:K)</f>
        <v>0</v>
      </c>
      <c r="B361">
        <f>_xlfn.XLOOKUP(H361,'sets &amp; selections ( - 10%)'!Z:Z,'sets &amp; selections ( - 10%)'!M:M,0)</f>
        <v>0</v>
      </c>
      <c r="C361" s="47" t="s">
        <v>501</v>
      </c>
      <c r="D361">
        <f t="shared" si="35"/>
        <v>0</v>
      </c>
      <c r="E361">
        <v>10139</v>
      </c>
      <c r="F361">
        <f t="shared" si="31"/>
        <v>0</v>
      </c>
      <c r="G361" t="str">
        <f t="shared" si="32"/>
        <v>BP.VG</v>
      </c>
      <c r="H361" s="525" t="s">
        <v>120</v>
      </c>
      <c r="I361" t="s">
        <v>1261</v>
      </c>
    </row>
    <row r="362" spans="1:9">
      <c r="A362">
        <f>_xlfn.XLOOKUP(C362,'volume holds'!X:X,'volume holds'!L:L)</f>
        <v>0</v>
      </c>
      <c r="B362">
        <f>_xlfn.XLOOKUP(H362,'sets &amp; selections ( - 10%)'!Z:Z,'sets &amp; selections ( - 10%)'!N:N,0)</f>
        <v>0</v>
      </c>
      <c r="C362" s="47" t="s">
        <v>422</v>
      </c>
      <c r="D362">
        <f t="shared" si="35"/>
        <v>0</v>
      </c>
      <c r="E362">
        <v>10091</v>
      </c>
      <c r="F362">
        <f t="shared" si="31"/>
        <v>0</v>
      </c>
      <c r="G362" t="str">
        <f t="shared" si="32"/>
        <v>BP.VG</v>
      </c>
      <c r="H362" s="525" t="s">
        <v>103</v>
      </c>
      <c r="I362" t="s">
        <v>1256</v>
      </c>
    </row>
    <row r="363" spans="1:9">
      <c r="A363">
        <f>_xlfn.XLOOKUP(C363,'volume holds'!X:X,'volume holds'!L:L)</f>
        <v>0</v>
      </c>
      <c r="B363">
        <f>_xlfn.XLOOKUP(H363,'sets &amp; selections ( - 10%)'!Z:Z,'sets &amp; selections ( - 10%)'!N:N,0)</f>
        <v>0</v>
      </c>
      <c r="C363" s="46" t="s">
        <v>424</v>
      </c>
      <c r="D363">
        <f t="shared" si="35"/>
        <v>0</v>
      </c>
      <c r="E363">
        <v>10091</v>
      </c>
      <c r="F363">
        <f t="shared" si="31"/>
        <v>0</v>
      </c>
      <c r="G363" t="str">
        <f t="shared" si="32"/>
        <v>BP.VG</v>
      </c>
      <c r="H363" s="525" t="s">
        <v>103</v>
      </c>
      <c r="I363" t="s">
        <v>1256</v>
      </c>
    </row>
    <row r="364" spans="1:9">
      <c r="A364">
        <f>_xlfn.XLOOKUP(C364,'volume holds'!X:X,'volume holds'!L:L)</f>
        <v>0</v>
      </c>
      <c r="B364">
        <f>_xlfn.XLOOKUP(H364,'sets &amp; selections ( - 10%)'!Z:Z,'sets &amp; selections ( - 10%)'!N:N,0)</f>
        <v>0</v>
      </c>
      <c r="C364" s="47" t="s">
        <v>426</v>
      </c>
      <c r="D364">
        <f t="shared" si="35"/>
        <v>0</v>
      </c>
      <c r="E364">
        <v>10091</v>
      </c>
      <c r="F364">
        <f t="shared" si="31"/>
        <v>0</v>
      </c>
      <c r="G364" t="str">
        <f t="shared" si="32"/>
        <v>BP.VG</v>
      </c>
      <c r="H364" s="525" t="s">
        <v>103</v>
      </c>
      <c r="I364" t="s">
        <v>1256</v>
      </c>
    </row>
    <row r="365" spans="1:9">
      <c r="A365">
        <f>_xlfn.XLOOKUP(C365,'volume holds'!X:X,'volume holds'!L:L)</f>
        <v>0</v>
      </c>
      <c r="B365">
        <f>_xlfn.XLOOKUP(H365,'sets &amp; selections ( - 10%)'!Z:Z,'sets &amp; selections ( - 10%)'!N:N,0)</f>
        <v>0</v>
      </c>
      <c r="C365" s="46" t="s">
        <v>428</v>
      </c>
      <c r="D365">
        <f t="shared" si="35"/>
        <v>0</v>
      </c>
      <c r="E365">
        <v>10091</v>
      </c>
      <c r="F365">
        <f t="shared" si="31"/>
        <v>0</v>
      </c>
      <c r="G365" t="str">
        <f t="shared" si="32"/>
        <v>BP.VG</v>
      </c>
      <c r="H365" s="525" t="s">
        <v>103</v>
      </c>
      <c r="I365" t="s">
        <v>1256</v>
      </c>
    </row>
    <row r="366" spans="1:9">
      <c r="A366">
        <f>_xlfn.XLOOKUP(C366,'volume holds'!X:X,'volume holds'!L:L)</f>
        <v>0</v>
      </c>
      <c r="B366">
        <f>_xlfn.XLOOKUP(H366,'sets &amp; selections ( - 10%)'!Z:Z,'sets &amp; selections ( - 10%)'!N:N,0)</f>
        <v>0</v>
      </c>
      <c r="C366" s="47" t="s">
        <v>430</v>
      </c>
      <c r="D366">
        <f t="shared" si="35"/>
        <v>0</v>
      </c>
      <c r="E366">
        <v>10091</v>
      </c>
      <c r="F366">
        <f t="shared" si="31"/>
        <v>0</v>
      </c>
      <c r="G366" t="str">
        <f t="shared" si="32"/>
        <v>BP.VG</v>
      </c>
      <c r="H366" s="525" t="s">
        <v>103</v>
      </c>
      <c r="I366" t="s">
        <v>1256</v>
      </c>
    </row>
    <row r="367" spans="1:9">
      <c r="A367">
        <f>_xlfn.XLOOKUP(C367,'volume holds'!X:X,'volume holds'!L:L)</f>
        <v>0</v>
      </c>
      <c r="B367">
        <f>_xlfn.XLOOKUP(H367,'sets &amp; selections ( - 10%)'!Z:Z,'sets &amp; selections ( - 10%)'!N:N,0)</f>
        <v>0</v>
      </c>
      <c r="C367" s="46" t="s">
        <v>432</v>
      </c>
      <c r="D367">
        <f t="shared" si="35"/>
        <v>0</v>
      </c>
      <c r="E367">
        <v>10091</v>
      </c>
      <c r="F367">
        <f t="shared" si="31"/>
        <v>0</v>
      </c>
      <c r="G367" t="str">
        <f t="shared" si="32"/>
        <v>BP.VG</v>
      </c>
      <c r="H367" s="525" t="s">
        <v>103</v>
      </c>
      <c r="I367" t="s">
        <v>1256</v>
      </c>
    </row>
    <row r="368" spans="1:9">
      <c r="A368">
        <f>_xlfn.XLOOKUP(C368,'volume holds'!X:X,'volume holds'!L:L)</f>
        <v>0</v>
      </c>
      <c r="B368">
        <f>_xlfn.XLOOKUP(H368,'sets &amp; selections ( - 10%)'!Z:Z,'sets &amp; selections ( - 10%)'!N:N,0)</f>
        <v>0</v>
      </c>
      <c r="C368" s="47" t="s">
        <v>434</v>
      </c>
      <c r="D368">
        <f t="shared" si="35"/>
        <v>0</v>
      </c>
      <c r="E368">
        <v>10091</v>
      </c>
      <c r="F368">
        <f t="shared" si="31"/>
        <v>0</v>
      </c>
      <c r="G368" t="str">
        <f t="shared" si="32"/>
        <v>BP.VG</v>
      </c>
      <c r="H368" s="525" t="s">
        <v>103</v>
      </c>
      <c r="I368" t="s">
        <v>1256</v>
      </c>
    </row>
    <row r="369" spans="1:12">
      <c r="A369">
        <f>_xlfn.XLOOKUP(C369,'volume holds'!X:X,'volume holds'!L:L)</f>
        <v>0</v>
      </c>
      <c r="B369">
        <f>_xlfn.XLOOKUP(H369,'sets &amp; selections ( - 10%)'!Z:Z,'sets &amp; selections ( - 10%)'!N:N,0)</f>
        <v>0</v>
      </c>
      <c r="C369" s="46" t="s">
        <v>436</v>
      </c>
      <c r="D369">
        <f t="shared" si="35"/>
        <v>0</v>
      </c>
      <c r="E369">
        <v>10091</v>
      </c>
      <c r="F369">
        <f t="shared" si="31"/>
        <v>0</v>
      </c>
      <c r="G369" t="str">
        <f t="shared" si="32"/>
        <v>BP.VG</v>
      </c>
      <c r="H369" s="525" t="s">
        <v>103</v>
      </c>
      <c r="I369" t="s">
        <v>1256</v>
      </c>
    </row>
    <row r="370" spans="1:12">
      <c r="A370">
        <f>_xlfn.XLOOKUP(C370,'volume holds'!X:X,'volume holds'!L:L)</f>
        <v>0</v>
      </c>
      <c r="B370">
        <f t="shared" ref="B370:B371" si="37">SUM(H370:I370)</f>
        <v>0</v>
      </c>
      <c r="C370" s="47" t="s">
        <v>464</v>
      </c>
      <c r="D370">
        <f t="shared" si="35"/>
        <v>0</v>
      </c>
      <c r="E370">
        <v>10091</v>
      </c>
      <c r="F370">
        <f t="shared" si="31"/>
        <v>0</v>
      </c>
      <c r="G370" t="str">
        <f t="shared" si="32"/>
        <v>BP.VG</v>
      </c>
      <c r="H370">
        <f>_xlfn.XLOOKUP(J370,'sets &amp; selections ( - 10%)'!Z:Z,'sets &amp; selections ( - 10%)'!N:N,0)</f>
        <v>0</v>
      </c>
      <c r="I370" cm="1">
        <f t="array" ref="I370">_xlfn.XLOOKUP(K370,'sets &amp; selections ( - 10%)'!Z:Z,2*'sets &amp; selections ( - 10%)'!N:N,0)</f>
        <v>0</v>
      </c>
      <c r="J370" s="525" t="s">
        <v>109</v>
      </c>
      <c r="K370" s="525" t="s">
        <v>111</v>
      </c>
      <c r="L370" t="s">
        <v>1257</v>
      </c>
    </row>
    <row r="371" spans="1:12">
      <c r="A371">
        <f>_xlfn.XLOOKUP(C371,'volume holds'!X:X,'volume holds'!L:L)</f>
        <v>0</v>
      </c>
      <c r="B371">
        <f t="shared" si="37"/>
        <v>0</v>
      </c>
      <c r="C371" s="46" t="s">
        <v>466</v>
      </c>
      <c r="D371">
        <f t="shared" si="35"/>
        <v>0</v>
      </c>
      <c r="E371">
        <v>10091</v>
      </c>
      <c r="F371">
        <f t="shared" si="31"/>
        <v>0</v>
      </c>
      <c r="G371" t="str">
        <f t="shared" si="32"/>
        <v>BP.VG</v>
      </c>
      <c r="H371">
        <f>_xlfn.XLOOKUP(J371,'sets &amp; selections ( - 10%)'!Z:Z,'sets &amp; selections ( - 10%)'!N:N,0)</f>
        <v>0</v>
      </c>
      <c r="I371" cm="1">
        <f t="array" ref="I371">_xlfn.XLOOKUP(K371,'sets &amp; selections ( - 10%)'!Z:Z,2*'sets &amp; selections ( - 10%)'!N:N,0)</f>
        <v>0</v>
      </c>
      <c r="J371" s="525" t="s">
        <v>109</v>
      </c>
      <c r="K371" s="525" t="s">
        <v>111</v>
      </c>
      <c r="L371" t="s">
        <v>1257</v>
      </c>
    </row>
    <row r="372" spans="1:12">
      <c r="A372">
        <f>_xlfn.XLOOKUP(C372,'volume holds'!X:X,'volume holds'!L:L)</f>
        <v>0</v>
      </c>
      <c r="B372">
        <f>_xlfn.XLOOKUP(H372,'sets &amp; selections ( - 10%)'!Z:Z,'sets &amp; selections ( - 10%)'!N:N,0)</f>
        <v>0</v>
      </c>
      <c r="C372" s="47" t="s">
        <v>468</v>
      </c>
      <c r="D372">
        <f t="shared" si="35"/>
        <v>0</v>
      </c>
      <c r="E372">
        <v>10091</v>
      </c>
      <c r="F372">
        <f t="shared" si="31"/>
        <v>0</v>
      </c>
      <c r="G372" t="str">
        <f t="shared" si="32"/>
        <v>BP.VG</v>
      </c>
      <c r="H372" s="525" t="s">
        <v>109</v>
      </c>
      <c r="I372" t="s">
        <v>1258</v>
      </c>
    </row>
    <row r="373" spans="1:12">
      <c r="A373">
        <f>_xlfn.XLOOKUP(C373,'volume holds'!X:X,'volume holds'!L:L)</f>
        <v>0</v>
      </c>
      <c r="B373">
        <f t="shared" ref="B373:B374" si="38">SUM(H373:I373)</f>
        <v>0</v>
      </c>
      <c r="C373" s="46" t="s">
        <v>470</v>
      </c>
      <c r="D373">
        <f t="shared" si="35"/>
        <v>0</v>
      </c>
      <c r="E373">
        <v>10091</v>
      </c>
      <c r="F373">
        <f t="shared" si="31"/>
        <v>0</v>
      </c>
      <c r="G373" t="str">
        <f t="shared" si="32"/>
        <v>BP.VG</v>
      </c>
      <c r="H373">
        <f>_xlfn.XLOOKUP(J373,'sets &amp; selections ( - 10%)'!Z:Z,'sets &amp; selections ( - 10%)'!N:N,0)</f>
        <v>0</v>
      </c>
      <c r="I373" cm="1">
        <f t="array" ref="I373">_xlfn.XLOOKUP(K373,'sets &amp; selections ( - 10%)'!Z:Z,2*'sets &amp; selections ( - 10%)'!N:N,0)</f>
        <v>0</v>
      </c>
      <c r="J373" s="525" t="s">
        <v>109</v>
      </c>
      <c r="K373" s="525" t="s">
        <v>111</v>
      </c>
      <c r="L373" t="s">
        <v>1257</v>
      </c>
    </row>
    <row r="374" spans="1:12">
      <c r="A374">
        <f>_xlfn.XLOOKUP(C374,'volume holds'!X:X,'volume holds'!L:L)</f>
        <v>0</v>
      </c>
      <c r="B374">
        <f t="shared" si="38"/>
        <v>0</v>
      </c>
      <c r="C374" s="47" t="s">
        <v>472</v>
      </c>
      <c r="D374">
        <f t="shared" si="35"/>
        <v>0</v>
      </c>
      <c r="E374">
        <v>10091</v>
      </c>
      <c r="F374">
        <f t="shared" si="31"/>
        <v>0</v>
      </c>
      <c r="G374" t="str">
        <f t="shared" si="32"/>
        <v>BP.VG</v>
      </c>
      <c r="H374">
        <f>_xlfn.XLOOKUP(J374,'sets &amp; selections ( - 10%)'!Z:Z,'sets &amp; selections ( - 10%)'!N:N,0)</f>
        <v>0</v>
      </c>
      <c r="I374" cm="1">
        <f t="array" ref="I374">_xlfn.XLOOKUP(K374,'sets &amp; selections ( - 10%)'!Z:Z,2*'sets &amp; selections ( - 10%)'!N:N,0)</f>
        <v>0</v>
      </c>
      <c r="J374" s="525" t="s">
        <v>109</v>
      </c>
      <c r="K374" s="525" t="s">
        <v>111</v>
      </c>
      <c r="L374" t="s">
        <v>1257</v>
      </c>
    </row>
    <row r="375" spans="1:12">
      <c r="A375">
        <f>_xlfn.XLOOKUP(C375,'volume holds'!X:X,'volume holds'!L:L)</f>
        <v>0</v>
      </c>
      <c r="B375">
        <f>_xlfn.XLOOKUP(H375,'sets &amp; selections ( - 10%)'!Z:Z,'sets &amp; selections ( - 10%)'!N:N,0)</f>
        <v>0</v>
      </c>
      <c r="C375" s="46" t="s">
        <v>474</v>
      </c>
      <c r="D375">
        <f t="shared" si="35"/>
        <v>0</v>
      </c>
      <c r="E375">
        <v>10091</v>
      </c>
      <c r="F375">
        <f t="shared" si="31"/>
        <v>0</v>
      </c>
      <c r="G375" t="str">
        <f t="shared" si="32"/>
        <v>BP.VG</v>
      </c>
      <c r="H375" s="525" t="s">
        <v>109</v>
      </c>
      <c r="I375" t="s">
        <v>1258</v>
      </c>
    </row>
    <row r="376" spans="1:12">
      <c r="A376">
        <f>_xlfn.XLOOKUP(C376,'volume holds'!X:X,'volume holds'!L:L)</f>
        <v>0</v>
      </c>
      <c r="B376">
        <f t="shared" ref="B376:B378" si="39">SUM(H376:I376)</f>
        <v>0</v>
      </c>
      <c r="C376" s="47" t="s">
        <v>476</v>
      </c>
      <c r="D376">
        <f t="shared" si="35"/>
        <v>0</v>
      </c>
      <c r="E376">
        <v>10091</v>
      </c>
      <c r="F376">
        <f t="shared" si="31"/>
        <v>0</v>
      </c>
      <c r="G376" t="str">
        <f t="shared" si="32"/>
        <v>BP.VG</v>
      </c>
      <c r="H376">
        <f>_xlfn.XLOOKUP(J376,'sets &amp; selections ( - 10%)'!Z:Z,'sets &amp; selections ( - 10%)'!N:N,0)</f>
        <v>0</v>
      </c>
      <c r="I376">
        <f>_xlfn.XLOOKUP(K376,'sets &amp; selections ( - 10%)'!Z:Z,'sets &amp; selections ( - 10%)'!N:N,0)</f>
        <v>0</v>
      </c>
      <c r="J376" s="525" t="s">
        <v>109</v>
      </c>
      <c r="K376" s="525" t="s">
        <v>111</v>
      </c>
      <c r="L376" t="s">
        <v>1259</v>
      </c>
    </row>
    <row r="377" spans="1:12">
      <c r="A377">
        <f>_xlfn.XLOOKUP(C377,'volume holds'!X:X,'volume holds'!L:L)</f>
        <v>0</v>
      </c>
      <c r="B377">
        <f t="shared" si="39"/>
        <v>0</v>
      </c>
      <c r="C377" s="46" t="s">
        <v>478</v>
      </c>
      <c r="D377">
        <f t="shared" si="35"/>
        <v>0</v>
      </c>
      <c r="E377">
        <v>10091</v>
      </c>
      <c r="F377">
        <f t="shared" si="31"/>
        <v>0</v>
      </c>
      <c r="G377" t="str">
        <f t="shared" si="32"/>
        <v>BP.VG</v>
      </c>
      <c r="H377">
        <f>_xlfn.XLOOKUP(J377,'sets &amp; selections ( - 10%)'!Z:Z,'sets &amp; selections ( - 10%)'!N:N,0)</f>
        <v>0</v>
      </c>
      <c r="I377">
        <f>_xlfn.XLOOKUP(K377,'sets &amp; selections ( - 10%)'!Z:Z,'sets &amp; selections ( - 10%)'!N:N,0)</f>
        <v>0</v>
      </c>
      <c r="J377" s="525" t="s">
        <v>109</v>
      </c>
      <c r="K377" s="525" t="s">
        <v>111</v>
      </c>
      <c r="L377" t="s">
        <v>1259</v>
      </c>
    </row>
    <row r="378" spans="1:12">
      <c r="A378">
        <f>_xlfn.XLOOKUP(C378,'volume holds'!X:X,'volume holds'!L:L)</f>
        <v>0</v>
      </c>
      <c r="B378">
        <f t="shared" si="39"/>
        <v>0</v>
      </c>
      <c r="C378" s="47" t="s">
        <v>480</v>
      </c>
      <c r="D378">
        <f t="shared" si="35"/>
        <v>0</v>
      </c>
      <c r="E378">
        <v>10091</v>
      </c>
      <c r="F378">
        <f t="shared" si="31"/>
        <v>0</v>
      </c>
      <c r="G378" t="str">
        <f t="shared" si="32"/>
        <v>BP.VG</v>
      </c>
      <c r="H378">
        <f>_xlfn.XLOOKUP(J378,'sets &amp; selections ( - 10%)'!Z:Z,'sets &amp; selections ( - 10%)'!N:N,0)</f>
        <v>0</v>
      </c>
      <c r="I378">
        <f>_xlfn.XLOOKUP(K378,'sets &amp; selections ( - 10%)'!Z:Z,'sets &amp; selections ( - 10%)'!N:N,0)</f>
        <v>0</v>
      </c>
      <c r="J378" s="525" t="s">
        <v>109</v>
      </c>
      <c r="K378" s="525" t="s">
        <v>111</v>
      </c>
      <c r="L378" t="s">
        <v>1259</v>
      </c>
    </row>
    <row r="379" spans="1:12">
      <c r="A379">
        <f>_xlfn.XLOOKUP(C379,'volume holds'!X:X,'volume holds'!L:L)</f>
        <v>0</v>
      </c>
      <c r="B379">
        <f>_xlfn.XLOOKUP(H379,'sets &amp; selections ( - 10%)'!Z:Z,'sets &amp; selections ( - 10%)'!N:N,0)</f>
        <v>0</v>
      </c>
      <c r="C379" s="46" t="s">
        <v>482</v>
      </c>
      <c r="D379">
        <f t="shared" si="35"/>
        <v>0</v>
      </c>
      <c r="E379">
        <v>10091</v>
      </c>
      <c r="F379">
        <f t="shared" si="31"/>
        <v>0</v>
      </c>
      <c r="G379" t="str">
        <f t="shared" si="32"/>
        <v>BP.VG</v>
      </c>
      <c r="H379" s="525" t="s">
        <v>109</v>
      </c>
      <c r="I379" t="s">
        <v>1258</v>
      </c>
    </row>
    <row r="380" spans="1:12">
      <c r="A380">
        <f>_xlfn.XLOOKUP(C380,'volume holds'!X:X,'volume holds'!L:L)</f>
        <v>0</v>
      </c>
      <c r="B380">
        <f>_xlfn.XLOOKUP(H380,'sets &amp; selections ( - 10%)'!Z:Z,'sets &amp; selections ( - 10%)'!N:N,0)</f>
        <v>0</v>
      </c>
      <c r="C380" s="47" t="s">
        <v>438</v>
      </c>
      <c r="D380">
        <f t="shared" si="35"/>
        <v>0</v>
      </c>
      <c r="E380">
        <v>10131</v>
      </c>
      <c r="F380">
        <f t="shared" si="31"/>
        <v>0</v>
      </c>
      <c r="G380" t="str">
        <f t="shared" si="32"/>
        <v>BP.VG</v>
      </c>
      <c r="H380" s="525" t="s">
        <v>114</v>
      </c>
      <c r="I380" t="s">
        <v>1260</v>
      </c>
    </row>
    <row r="381" spans="1:12">
      <c r="A381">
        <f>_xlfn.XLOOKUP(C381,'volume holds'!X:X,'volume holds'!L:L)</f>
        <v>0</v>
      </c>
      <c r="B381">
        <f>_xlfn.XLOOKUP(H381,'sets &amp; selections ( - 10%)'!Z:Z,'sets &amp; selections ( - 10%)'!N:N,0)</f>
        <v>0</v>
      </c>
      <c r="C381" s="46" t="s">
        <v>439</v>
      </c>
      <c r="D381">
        <f t="shared" si="35"/>
        <v>0</v>
      </c>
      <c r="E381">
        <v>10131</v>
      </c>
      <c r="F381">
        <f t="shared" si="31"/>
        <v>0</v>
      </c>
      <c r="G381" t="str">
        <f t="shared" si="32"/>
        <v>BP.VG</v>
      </c>
      <c r="H381" s="525" t="s">
        <v>114</v>
      </c>
      <c r="I381" t="s">
        <v>1260</v>
      </c>
    </row>
    <row r="382" spans="1:12">
      <c r="A382">
        <f>_xlfn.XLOOKUP(C382,'volume holds'!X:X,'volume holds'!L:L)</f>
        <v>0</v>
      </c>
      <c r="B382">
        <f>_xlfn.XLOOKUP(H382,'sets &amp; selections ( - 10%)'!Z:Z,'sets &amp; selections ( - 10%)'!N:N,0)</f>
        <v>0</v>
      </c>
      <c r="C382" s="47" t="s">
        <v>440</v>
      </c>
      <c r="D382">
        <f t="shared" si="35"/>
        <v>0</v>
      </c>
      <c r="E382">
        <v>10131</v>
      </c>
      <c r="F382">
        <f t="shared" si="31"/>
        <v>0</v>
      </c>
      <c r="G382" t="str">
        <f t="shared" si="32"/>
        <v>BP.VG</v>
      </c>
      <c r="H382" s="525" t="s">
        <v>114</v>
      </c>
      <c r="I382" t="s">
        <v>1260</v>
      </c>
    </row>
    <row r="383" spans="1:12">
      <c r="A383">
        <f>_xlfn.XLOOKUP(C383,'volume holds'!X:X,'volume holds'!L:L)</f>
        <v>0</v>
      </c>
      <c r="B383">
        <f>_xlfn.XLOOKUP(H383,'sets &amp; selections ( - 10%)'!Z:Z,'sets &amp; selections ( - 10%)'!N:N,0)</f>
        <v>0</v>
      </c>
      <c r="C383" s="46" t="s">
        <v>441</v>
      </c>
      <c r="D383">
        <f t="shared" si="35"/>
        <v>0</v>
      </c>
      <c r="E383">
        <v>10131</v>
      </c>
      <c r="F383">
        <f t="shared" si="31"/>
        <v>0</v>
      </c>
      <c r="G383" t="str">
        <f t="shared" si="32"/>
        <v>BP.VG</v>
      </c>
      <c r="H383" s="525" t="s">
        <v>114</v>
      </c>
      <c r="I383" t="s">
        <v>1260</v>
      </c>
    </row>
    <row r="384" spans="1:12">
      <c r="A384">
        <f>_xlfn.XLOOKUP(C384,'volume holds'!X:X,'volume holds'!L:L)</f>
        <v>0</v>
      </c>
      <c r="B384">
        <f>_xlfn.XLOOKUP(H384,'sets &amp; selections ( - 10%)'!Z:Z,'sets &amp; selections ( - 10%)'!N:N,0)</f>
        <v>0</v>
      </c>
      <c r="C384" s="47" t="s">
        <v>442</v>
      </c>
      <c r="D384">
        <f t="shared" si="35"/>
        <v>0</v>
      </c>
      <c r="E384">
        <v>10131</v>
      </c>
      <c r="F384">
        <f t="shared" si="31"/>
        <v>0</v>
      </c>
      <c r="G384" t="str">
        <f t="shared" si="32"/>
        <v>BP.VG</v>
      </c>
      <c r="H384" s="525" t="s">
        <v>114</v>
      </c>
      <c r="I384" t="s">
        <v>1260</v>
      </c>
    </row>
    <row r="385" spans="1:9">
      <c r="A385">
        <f>_xlfn.XLOOKUP(C385,'volume holds'!X:X,'volume holds'!L:L)</f>
        <v>0</v>
      </c>
      <c r="B385">
        <f>_xlfn.XLOOKUP(H385,'sets &amp; selections ( - 10%)'!Z:Z,'sets &amp; selections ( - 10%)'!N:N,0)</f>
        <v>0</v>
      </c>
      <c r="C385" s="46" t="s">
        <v>443</v>
      </c>
      <c r="D385">
        <f t="shared" si="35"/>
        <v>0</v>
      </c>
      <c r="E385">
        <v>10131</v>
      </c>
      <c r="F385">
        <f t="shared" si="31"/>
        <v>0</v>
      </c>
      <c r="G385" t="str">
        <f t="shared" si="32"/>
        <v>BP.VG</v>
      </c>
      <c r="H385" s="525" t="s">
        <v>114</v>
      </c>
      <c r="I385" t="s">
        <v>1260</v>
      </c>
    </row>
    <row r="386" spans="1:9">
      <c r="A386">
        <f>_xlfn.XLOOKUP(C386,'volume holds'!X:X,'volume holds'!L:L)</f>
        <v>0</v>
      </c>
      <c r="B386">
        <f>_xlfn.XLOOKUP(H386,'sets &amp; selections ( - 10%)'!Z:Z,'sets &amp; selections ( - 10%)'!N:N,0)</f>
        <v>0</v>
      </c>
      <c r="C386" s="47" t="s">
        <v>444</v>
      </c>
      <c r="D386">
        <f t="shared" si="35"/>
        <v>0</v>
      </c>
      <c r="E386">
        <v>10131</v>
      </c>
      <c r="F386">
        <f t="shared" si="31"/>
        <v>0</v>
      </c>
      <c r="G386" t="str">
        <f t="shared" si="32"/>
        <v>BP.VG</v>
      </c>
      <c r="H386" s="525" t="s">
        <v>114</v>
      </c>
      <c r="I386" t="s">
        <v>1260</v>
      </c>
    </row>
    <row r="387" spans="1:9">
      <c r="A387">
        <f>_xlfn.XLOOKUP(C387,'volume holds'!X:X,'volume holds'!L:L)</f>
        <v>0</v>
      </c>
      <c r="B387">
        <f>_xlfn.XLOOKUP(H387,'sets &amp; selections ( - 10%)'!Z:Z,'sets &amp; selections ( - 10%)'!N:N,0)</f>
        <v>0</v>
      </c>
      <c r="C387" s="47" t="s">
        <v>445</v>
      </c>
      <c r="D387">
        <f t="shared" si="35"/>
        <v>0</v>
      </c>
      <c r="E387">
        <v>10131</v>
      </c>
      <c r="F387">
        <f t="shared" ref="F387:F450" si="40">IF(B387&gt;0,10*B387/D387,0)</f>
        <v>0</v>
      </c>
      <c r="G387" t="str">
        <f t="shared" ref="G387:G450" si="41">LEFT(C387,5)</f>
        <v>BP.VG</v>
      </c>
      <c r="H387" s="525" t="s">
        <v>114</v>
      </c>
      <c r="I387" t="s">
        <v>1260</v>
      </c>
    </row>
    <row r="388" spans="1:9">
      <c r="A388">
        <f>_xlfn.XLOOKUP(C388,'volume holds'!X:X,'volume holds'!L:L)</f>
        <v>0</v>
      </c>
      <c r="B388">
        <f>_xlfn.XLOOKUP(H388,'sets &amp; selections ( - 10%)'!Z:Z,'sets &amp; selections ( - 10%)'!N:N,0)</f>
        <v>0</v>
      </c>
      <c r="C388" s="46" t="s">
        <v>492</v>
      </c>
      <c r="D388">
        <f t="shared" si="35"/>
        <v>0</v>
      </c>
      <c r="E388">
        <v>10131</v>
      </c>
      <c r="F388">
        <f t="shared" si="40"/>
        <v>0</v>
      </c>
      <c r="G388" t="str">
        <f t="shared" si="41"/>
        <v>BP.VG</v>
      </c>
      <c r="H388" s="525" t="s">
        <v>120</v>
      </c>
      <c r="I388" t="s">
        <v>1261</v>
      </c>
    </row>
    <row r="389" spans="1:9">
      <c r="A389">
        <f>_xlfn.XLOOKUP(C389,'volume holds'!X:X,'volume holds'!L:L)</f>
        <v>0</v>
      </c>
      <c r="B389">
        <f>_xlfn.XLOOKUP(H389,'sets &amp; selections ( - 10%)'!Z:Z,'sets &amp; selections ( - 10%)'!N:N,0)</f>
        <v>0</v>
      </c>
      <c r="C389" s="47" t="s">
        <v>493</v>
      </c>
      <c r="D389">
        <f t="shared" si="35"/>
        <v>0</v>
      </c>
      <c r="E389">
        <v>10131</v>
      </c>
      <c r="F389">
        <f t="shared" si="40"/>
        <v>0</v>
      </c>
      <c r="G389" t="str">
        <f t="shared" si="41"/>
        <v>BP.VG</v>
      </c>
      <c r="H389" s="525" t="s">
        <v>120</v>
      </c>
      <c r="I389" t="s">
        <v>1261</v>
      </c>
    </row>
    <row r="390" spans="1:9">
      <c r="A390">
        <f>_xlfn.XLOOKUP(C390,'volume holds'!X:X,'volume holds'!L:L)</f>
        <v>0</v>
      </c>
      <c r="B390">
        <f>_xlfn.XLOOKUP(H390,'sets &amp; selections ( - 10%)'!Z:Z,'sets &amp; selections ( - 10%)'!N:N,0)</f>
        <v>0</v>
      </c>
      <c r="C390" s="47" t="s">
        <v>494</v>
      </c>
      <c r="D390">
        <f t="shared" si="35"/>
        <v>0</v>
      </c>
      <c r="E390">
        <v>10131</v>
      </c>
      <c r="F390">
        <f t="shared" si="40"/>
        <v>0</v>
      </c>
      <c r="G390" t="str">
        <f t="shared" si="41"/>
        <v>BP.VG</v>
      </c>
      <c r="H390" s="525" t="s">
        <v>120</v>
      </c>
      <c r="I390" t="s">
        <v>1261</v>
      </c>
    </row>
    <row r="391" spans="1:9">
      <c r="A391">
        <f>_xlfn.XLOOKUP(C391,'volume holds'!X:X,'volume holds'!L:L)</f>
        <v>0</v>
      </c>
      <c r="B391">
        <f>_xlfn.XLOOKUP(H391,'sets &amp; selections ( - 10%)'!Z:Z,'sets &amp; selections ( - 10%)'!N:N,0)</f>
        <v>0</v>
      </c>
      <c r="C391" s="46" t="s">
        <v>495</v>
      </c>
      <c r="D391">
        <f t="shared" si="35"/>
        <v>0</v>
      </c>
      <c r="E391">
        <v>10131</v>
      </c>
      <c r="F391">
        <f t="shared" si="40"/>
        <v>0</v>
      </c>
      <c r="G391" t="str">
        <f t="shared" si="41"/>
        <v>BP.VG</v>
      </c>
      <c r="H391" s="525" t="s">
        <v>120</v>
      </c>
      <c r="I391" t="s">
        <v>1261</v>
      </c>
    </row>
    <row r="392" spans="1:9">
      <c r="A392">
        <f>_xlfn.XLOOKUP(C392,'volume holds'!X:X,'volume holds'!L:L)</f>
        <v>0</v>
      </c>
      <c r="B392">
        <f>_xlfn.XLOOKUP(H392,'sets &amp; selections ( - 10%)'!Z:Z,'sets &amp; selections ( - 10%)'!N:N,0)</f>
        <v>0</v>
      </c>
      <c r="C392" s="47" t="s">
        <v>496</v>
      </c>
      <c r="D392">
        <f t="shared" si="35"/>
        <v>0</v>
      </c>
      <c r="E392">
        <v>10131</v>
      </c>
      <c r="F392">
        <f t="shared" si="40"/>
        <v>0</v>
      </c>
      <c r="G392" t="str">
        <f t="shared" si="41"/>
        <v>BP.VG</v>
      </c>
      <c r="H392" s="525" t="s">
        <v>120</v>
      </c>
      <c r="I392" t="s">
        <v>1261</v>
      </c>
    </row>
    <row r="393" spans="1:9">
      <c r="A393">
        <f>_xlfn.XLOOKUP(C393,'volume holds'!X:X,'volume holds'!L:L)</f>
        <v>0</v>
      </c>
      <c r="B393">
        <f>_xlfn.XLOOKUP(H393,'sets &amp; selections ( - 10%)'!Z:Z,'sets &amp; selections ( - 10%)'!N:N,0)</f>
        <v>0</v>
      </c>
      <c r="C393" s="46" t="s">
        <v>497</v>
      </c>
      <c r="D393">
        <f t="shared" si="35"/>
        <v>0</v>
      </c>
      <c r="E393">
        <v>10131</v>
      </c>
      <c r="F393">
        <f t="shared" si="40"/>
        <v>0</v>
      </c>
      <c r="G393" t="str">
        <f t="shared" si="41"/>
        <v>BP.VG</v>
      </c>
      <c r="H393" s="525" t="s">
        <v>120</v>
      </c>
      <c r="I393" t="s">
        <v>1261</v>
      </c>
    </row>
    <row r="394" spans="1:9">
      <c r="A394">
        <f>_xlfn.XLOOKUP(C394,'volume holds'!X:X,'volume holds'!L:L)</f>
        <v>0</v>
      </c>
      <c r="B394">
        <f>_xlfn.XLOOKUP(H394,'sets &amp; selections ( - 10%)'!Z:Z,'sets &amp; selections ( - 10%)'!N:N,0)</f>
        <v>0</v>
      </c>
      <c r="C394" s="47" t="s">
        <v>498</v>
      </c>
      <c r="D394">
        <f t="shared" si="35"/>
        <v>0</v>
      </c>
      <c r="E394">
        <v>10131</v>
      </c>
      <c r="F394">
        <f t="shared" si="40"/>
        <v>0</v>
      </c>
      <c r="G394" t="str">
        <f t="shared" si="41"/>
        <v>BP.VG</v>
      </c>
      <c r="H394" s="525" t="s">
        <v>120</v>
      </c>
      <c r="I394" t="s">
        <v>1261</v>
      </c>
    </row>
    <row r="395" spans="1:9">
      <c r="A395">
        <f>_xlfn.XLOOKUP(C395,'volume holds'!X:X,'volume holds'!L:L)</f>
        <v>0</v>
      </c>
      <c r="B395">
        <f>_xlfn.XLOOKUP(H395,'sets &amp; selections ( - 10%)'!Z:Z,'sets &amp; selections ( - 10%)'!N:N,0)</f>
        <v>0</v>
      </c>
      <c r="C395" s="47" t="s">
        <v>499</v>
      </c>
      <c r="D395">
        <f t="shared" si="35"/>
        <v>0</v>
      </c>
      <c r="E395">
        <v>10131</v>
      </c>
      <c r="F395">
        <f t="shared" si="40"/>
        <v>0</v>
      </c>
      <c r="G395" t="str">
        <f t="shared" si="41"/>
        <v>BP.VG</v>
      </c>
      <c r="H395" s="525" t="s">
        <v>120</v>
      </c>
      <c r="I395" t="s">
        <v>1261</v>
      </c>
    </row>
    <row r="396" spans="1:9">
      <c r="A396">
        <f>_xlfn.XLOOKUP(C396,'volume holds'!X:X,'volume holds'!L:L)</f>
        <v>0</v>
      </c>
      <c r="B396">
        <f>_xlfn.XLOOKUP(H396,'sets &amp; selections ( - 10%)'!Z:Z,'sets &amp; selections ( - 10%)'!N:N,0)</f>
        <v>0</v>
      </c>
      <c r="C396" s="46" t="s">
        <v>500</v>
      </c>
      <c r="D396">
        <f t="shared" si="35"/>
        <v>0</v>
      </c>
      <c r="E396">
        <v>10131</v>
      </c>
      <c r="F396">
        <f t="shared" si="40"/>
        <v>0</v>
      </c>
      <c r="G396" t="str">
        <f t="shared" si="41"/>
        <v>BP.VG</v>
      </c>
      <c r="H396" s="525" t="s">
        <v>120</v>
      </c>
      <c r="I396" t="s">
        <v>1261</v>
      </c>
    </row>
    <row r="397" spans="1:9">
      <c r="A397">
        <f>_xlfn.XLOOKUP(C397,'volume holds'!X:X,'volume holds'!L:L)</f>
        <v>0</v>
      </c>
      <c r="B397">
        <f>_xlfn.XLOOKUP(H397,'sets &amp; selections ( - 10%)'!Z:Z,'sets &amp; selections ( - 10%)'!N:N,0)</f>
        <v>0</v>
      </c>
      <c r="C397" s="47" t="s">
        <v>501</v>
      </c>
      <c r="D397">
        <f t="shared" si="35"/>
        <v>0</v>
      </c>
      <c r="E397">
        <v>10131</v>
      </c>
      <c r="F397">
        <f t="shared" si="40"/>
        <v>0</v>
      </c>
      <c r="G397" t="str">
        <f t="shared" si="41"/>
        <v>BP.VG</v>
      </c>
      <c r="H397" s="525" t="s">
        <v>120</v>
      </c>
      <c r="I397" t="s">
        <v>1261</v>
      </c>
    </row>
    <row r="398" spans="1:9">
      <c r="A398">
        <f>_xlfn.XLOOKUP(C398,'volume holds'!X:X,'volume holds'!M:M)</f>
        <v>0</v>
      </c>
      <c r="B398">
        <f>_xlfn.XLOOKUP(H398,'sets &amp; selections ( - 10%)'!Z:Z,'sets &amp; selections ( - 10%)'!O:O,0)</f>
        <v>0</v>
      </c>
      <c r="C398" s="47" t="s">
        <v>422</v>
      </c>
      <c r="D398">
        <f t="shared" si="35"/>
        <v>0</v>
      </c>
      <c r="E398">
        <v>10093</v>
      </c>
      <c r="F398">
        <f t="shared" si="40"/>
        <v>0</v>
      </c>
      <c r="G398" t="str">
        <f t="shared" si="41"/>
        <v>BP.VG</v>
      </c>
      <c r="H398" s="525" t="s">
        <v>103</v>
      </c>
      <c r="I398" t="s">
        <v>1256</v>
      </c>
    </row>
    <row r="399" spans="1:9">
      <c r="A399">
        <f>_xlfn.XLOOKUP(C399,'volume holds'!X:X,'volume holds'!M:M)</f>
        <v>0</v>
      </c>
      <c r="B399">
        <f>_xlfn.XLOOKUP(H399,'sets &amp; selections ( - 10%)'!Z:Z,'sets &amp; selections ( - 10%)'!O:O,0)</f>
        <v>0</v>
      </c>
      <c r="C399" s="46" t="s">
        <v>424</v>
      </c>
      <c r="D399">
        <f t="shared" si="35"/>
        <v>0</v>
      </c>
      <c r="E399">
        <v>10093</v>
      </c>
      <c r="F399">
        <f t="shared" si="40"/>
        <v>0</v>
      </c>
      <c r="G399" t="str">
        <f t="shared" si="41"/>
        <v>BP.VG</v>
      </c>
      <c r="H399" s="525" t="s">
        <v>103</v>
      </c>
      <c r="I399" t="s">
        <v>1256</v>
      </c>
    </row>
    <row r="400" spans="1:9">
      <c r="A400">
        <f>_xlfn.XLOOKUP(C400,'volume holds'!X:X,'volume holds'!M:M)</f>
        <v>0</v>
      </c>
      <c r="B400">
        <f>_xlfn.XLOOKUP(H400,'sets &amp; selections ( - 10%)'!Z:Z,'sets &amp; selections ( - 10%)'!O:O,0)</f>
        <v>0</v>
      </c>
      <c r="C400" s="47" t="s">
        <v>426</v>
      </c>
      <c r="D400">
        <f t="shared" si="35"/>
        <v>0</v>
      </c>
      <c r="E400">
        <v>10093</v>
      </c>
      <c r="F400">
        <f t="shared" si="40"/>
        <v>0</v>
      </c>
      <c r="G400" t="str">
        <f t="shared" si="41"/>
        <v>BP.VG</v>
      </c>
      <c r="H400" s="525" t="s">
        <v>103</v>
      </c>
      <c r="I400" t="s">
        <v>1256</v>
      </c>
    </row>
    <row r="401" spans="1:12">
      <c r="A401">
        <f>_xlfn.XLOOKUP(C401,'volume holds'!X:X,'volume holds'!M:M)</f>
        <v>0</v>
      </c>
      <c r="B401">
        <f>_xlfn.XLOOKUP(H401,'sets &amp; selections ( - 10%)'!Z:Z,'sets &amp; selections ( - 10%)'!O:O,0)</f>
        <v>0</v>
      </c>
      <c r="C401" s="46" t="s">
        <v>428</v>
      </c>
      <c r="D401">
        <f t="shared" si="35"/>
        <v>0</v>
      </c>
      <c r="E401">
        <v>10093</v>
      </c>
      <c r="F401">
        <f t="shared" si="40"/>
        <v>0</v>
      </c>
      <c r="G401" t="str">
        <f t="shared" si="41"/>
        <v>BP.VG</v>
      </c>
      <c r="H401" s="525" t="s">
        <v>103</v>
      </c>
      <c r="I401" t="s">
        <v>1256</v>
      </c>
    </row>
    <row r="402" spans="1:12">
      <c r="A402">
        <f>_xlfn.XLOOKUP(C402,'volume holds'!X:X,'volume holds'!M:M)</f>
        <v>0</v>
      </c>
      <c r="B402">
        <f>_xlfn.XLOOKUP(H402,'sets &amp; selections ( - 10%)'!Z:Z,'sets &amp; selections ( - 10%)'!O:O,0)</f>
        <v>0</v>
      </c>
      <c r="C402" s="47" t="s">
        <v>430</v>
      </c>
      <c r="D402">
        <f t="shared" si="35"/>
        <v>0</v>
      </c>
      <c r="E402">
        <v>10093</v>
      </c>
      <c r="F402">
        <f t="shared" si="40"/>
        <v>0</v>
      </c>
      <c r="G402" t="str">
        <f t="shared" si="41"/>
        <v>BP.VG</v>
      </c>
      <c r="H402" s="525" t="s">
        <v>103</v>
      </c>
      <c r="I402" t="s">
        <v>1256</v>
      </c>
    </row>
    <row r="403" spans="1:12">
      <c r="A403">
        <f>_xlfn.XLOOKUP(C403,'volume holds'!X:X,'volume holds'!M:M)</f>
        <v>0</v>
      </c>
      <c r="B403">
        <f>_xlfn.XLOOKUP(H403,'sets &amp; selections ( - 10%)'!Z:Z,'sets &amp; selections ( - 10%)'!O:O,0)</f>
        <v>0</v>
      </c>
      <c r="C403" s="46" t="s">
        <v>432</v>
      </c>
      <c r="D403">
        <f t="shared" ref="D403:D466" si="42">SUM(A403:B403)</f>
        <v>0</v>
      </c>
      <c r="E403">
        <v>10093</v>
      </c>
      <c r="F403">
        <f t="shared" si="40"/>
        <v>0</v>
      </c>
      <c r="G403" t="str">
        <f t="shared" si="41"/>
        <v>BP.VG</v>
      </c>
      <c r="H403" s="525" t="s">
        <v>103</v>
      </c>
      <c r="I403" t="s">
        <v>1256</v>
      </c>
    </row>
    <row r="404" spans="1:12">
      <c r="A404">
        <f>_xlfn.XLOOKUP(C404,'volume holds'!X:X,'volume holds'!M:M)</f>
        <v>0</v>
      </c>
      <c r="B404">
        <f>_xlfn.XLOOKUP(H404,'sets &amp; selections ( - 10%)'!Z:Z,'sets &amp; selections ( - 10%)'!O:O,0)</f>
        <v>0</v>
      </c>
      <c r="C404" s="47" t="s">
        <v>434</v>
      </c>
      <c r="D404">
        <f t="shared" si="42"/>
        <v>0</v>
      </c>
      <c r="E404">
        <v>10093</v>
      </c>
      <c r="F404">
        <f t="shared" si="40"/>
        <v>0</v>
      </c>
      <c r="G404" t="str">
        <f t="shared" si="41"/>
        <v>BP.VG</v>
      </c>
      <c r="H404" s="525" t="s">
        <v>103</v>
      </c>
      <c r="I404" t="s">
        <v>1256</v>
      </c>
    </row>
    <row r="405" spans="1:12">
      <c r="A405">
        <f>_xlfn.XLOOKUP(C405,'volume holds'!X:X,'volume holds'!M:M)</f>
        <v>0</v>
      </c>
      <c r="B405">
        <f>_xlfn.XLOOKUP(H405,'sets &amp; selections ( - 10%)'!Z:Z,'sets &amp; selections ( - 10%)'!O:O,0)</f>
        <v>0</v>
      </c>
      <c r="C405" s="46" t="s">
        <v>436</v>
      </c>
      <c r="D405">
        <f t="shared" si="42"/>
        <v>0</v>
      </c>
      <c r="E405">
        <v>10093</v>
      </c>
      <c r="F405">
        <f t="shared" si="40"/>
        <v>0</v>
      </c>
      <c r="G405" t="str">
        <f t="shared" si="41"/>
        <v>BP.VG</v>
      </c>
      <c r="H405" s="525" t="s">
        <v>103</v>
      </c>
      <c r="I405" t="s">
        <v>1256</v>
      </c>
    </row>
    <row r="406" spans="1:12">
      <c r="A406">
        <f>_xlfn.XLOOKUP(C406,'volume holds'!X:X,'volume holds'!M:M)</f>
        <v>0</v>
      </c>
      <c r="B406">
        <f t="shared" ref="B406:B407" si="43">SUM(H406:I406)</f>
        <v>0</v>
      </c>
      <c r="C406" s="47" t="s">
        <v>464</v>
      </c>
      <c r="D406">
        <f t="shared" si="42"/>
        <v>0</v>
      </c>
      <c r="E406">
        <v>10093</v>
      </c>
      <c r="F406">
        <f t="shared" si="40"/>
        <v>0</v>
      </c>
      <c r="G406" t="str">
        <f t="shared" si="41"/>
        <v>BP.VG</v>
      </c>
      <c r="H406">
        <f>_xlfn.XLOOKUP(J406,'sets &amp; selections ( - 10%)'!Z:Z,'sets &amp; selections ( - 10%)'!O:O,0)</f>
        <v>0</v>
      </c>
      <c r="I406" cm="1">
        <f t="array" ref="I406">_xlfn.XLOOKUP(K406,'sets &amp; selections ( - 10%)'!Z:Z,2*'sets &amp; selections ( - 10%)'!O:O,0)</f>
        <v>0</v>
      </c>
      <c r="J406" s="525" t="s">
        <v>109</v>
      </c>
      <c r="K406" s="525" t="s">
        <v>111</v>
      </c>
      <c r="L406" t="s">
        <v>1257</v>
      </c>
    </row>
    <row r="407" spans="1:12">
      <c r="A407">
        <f>_xlfn.XLOOKUP(C407,'volume holds'!X:X,'volume holds'!M:M)</f>
        <v>0</v>
      </c>
      <c r="B407">
        <f t="shared" si="43"/>
        <v>0</v>
      </c>
      <c r="C407" s="46" t="s">
        <v>466</v>
      </c>
      <c r="D407">
        <f t="shared" si="42"/>
        <v>0</v>
      </c>
      <c r="E407">
        <v>10093</v>
      </c>
      <c r="F407">
        <f t="shared" si="40"/>
        <v>0</v>
      </c>
      <c r="G407" t="str">
        <f t="shared" si="41"/>
        <v>BP.VG</v>
      </c>
      <c r="H407">
        <f>_xlfn.XLOOKUP(J407,'sets &amp; selections ( - 10%)'!Z:Z,'sets &amp; selections ( - 10%)'!O:O,0)</f>
        <v>0</v>
      </c>
      <c r="I407" cm="1">
        <f t="array" ref="I407">_xlfn.XLOOKUP(K407,'sets &amp; selections ( - 10%)'!Z:Z,2*'sets &amp; selections ( - 10%)'!O:O,0)</f>
        <v>0</v>
      </c>
      <c r="J407" s="525" t="s">
        <v>109</v>
      </c>
      <c r="K407" s="525" t="s">
        <v>111</v>
      </c>
      <c r="L407" t="s">
        <v>1257</v>
      </c>
    </row>
    <row r="408" spans="1:12">
      <c r="A408">
        <f>_xlfn.XLOOKUP(C408,'volume holds'!X:X,'volume holds'!M:M)</f>
        <v>0</v>
      </c>
      <c r="B408">
        <f>_xlfn.XLOOKUP(H408,'sets &amp; selections ( - 10%)'!Z:Z,'sets &amp; selections ( - 10%)'!O:O,0)</f>
        <v>0</v>
      </c>
      <c r="C408" s="47" t="s">
        <v>468</v>
      </c>
      <c r="D408">
        <f t="shared" si="42"/>
        <v>0</v>
      </c>
      <c r="E408">
        <v>10093</v>
      </c>
      <c r="F408">
        <f t="shared" si="40"/>
        <v>0</v>
      </c>
      <c r="G408" t="str">
        <f t="shared" si="41"/>
        <v>BP.VG</v>
      </c>
      <c r="H408" s="525" t="s">
        <v>109</v>
      </c>
      <c r="I408" t="s">
        <v>1258</v>
      </c>
    </row>
    <row r="409" spans="1:12">
      <c r="A409">
        <f>_xlfn.XLOOKUP(C409,'volume holds'!X:X,'volume holds'!M:M)</f>
        <v>0</v>
      </c>
      <c r="B409">
        <f t="shared" ref="B409:B410" si="44">SUM(H409:I409)</f>
        <v>0</v>
      </c>
      <c r="C409" s="46" t="s">
        <v>470</v>
      </c>
      <c r="D409">
        <f t="shared" si="42"/>
        <v>0</v>
      </c>
      <c r="E409">
        <v>10093</v>
      </c>
      <c r="F409">
        <f t="shared" si="40"/>
        <v>0</v>
      </c>
      <c r="G409" t="str">
        <f t="shared" si="41"/>
        <v>BP.VG</v>
      </c>
      <c r="H409">
        <f>_xlfn.XLOOKUP(J409,'sets &amp; selections ( - 10%)'!Z:Z,'sets &amp; selections ( - 10%)'!O:O,0)</f>
        <v>0</v>
      </c>
      <c r="I409" cm="1">
        <f t="array" ref="I409">_xlfn.XLOOKUP(K409,'sets &amp; selections ( - 10%)'!Z:Z,2*'sets &amp; selections ( - 10%)'!O:O,0)</f>
        <v>0</v>
      </c>
      <c r="J409" s="525" t="s">
        <v>109</v>
      </c>
      <c r="K409" s="525" t="s">
        <v>111</v>
      </c>
      <c r="L409" t="s">
        <v>1257</v>
      </c>
    </row>
    <row r="410" spans="1:12">
      <c r="A410">
        <f>_xlfn.XLOOKUP(C410,'volume holds'!X:X,'volume holds'!M:M)</f>
        <v>0</v>
      </c>
      <c r="B410">
        <f t="shared" si="44"/>
        <v>0</v>
      </c>
      <c r="C410" s="47" t="s">
        <v>472</v>
      </c>
      <c r="D410">
        <f t="shared" si="42"/>
        <v>0</v>
      </c>
      <c r="E410">
        <v>10093</v>
      </c>
      <c r="F410">
        <f t="shared" si="40"/>
        <v>0</v>
      </c>
      <c r="G410" t="str">
        <f t="shared" si="41"/>
        <v>BP.VG</v>
      </c>
      <c r="H410">
        <f>_xlfn.XLOOKUP(J410,'sets &amp; selections ( - 10%)'!Z:Z,'sets &amp; selections ( - 10%)'!O:O,0)</f>
        <v>0</v>
      </c>
      <c r="I410" cm="1">
        <f t="array" ref="I410">_xlfn.XLOOKUP(K410,'sets &amp; selections ( - 10%)'!Z:Z,2*'sets &amp; selections ( - 10%)'!O:O,0)</f>
        <v>0</v>
      </c>
      <c r="J410" s="525" t="s">
        <v>109</v>
      </c>
      <c r="K410" s="525" t="s">
        <v>111</v>
      </c>
      <c r="L410" t="s">
        <v>1257</v>
      </c>
    </row>
    <row r="411" spans="1:12">
      <c r="A411">
        <f>_xlfn.XLOOKUP(C411,'volume holds'!X:X,'volume holds'!M:M)</f>
        <v>0</v>
      </c>
      <c r="B411">
        <f>_xlfn.XLOOKUP(H411,'sets &amp; selections ( - 10%)'!Z:Z,'sets &amp; selections ( - 10%)'!O:O,0)</f>
        <v>0</v>
      </c>
      <c r="C411" s="46" t="s">
        <v>474</v>
      </c>
      <c r="D411">
        <f t="shared" si="42"/>
        <v>0</v>
      </c>
      <c r="E411">
        <v>10093</v>
      </c>
      <c r="F411">
        <f t="shared" si="40"/>
        <v>0</v>
      </c>
      <c r="G411" t="str">
        <f t="shared" si="41"/>
        <v>BP.VG</v>
      </c>
      <c r="H411" s="525" t="s">
        <v>109</v>
      </c>
      <c r="I411" t="s">
        <v>1258</v>
      </c>
    </row>
    <row r="412" spans="1:12">
      <c r="A412">
        <f>_xlfn.XLOOKUP(C412,'volume holds'!X:X,'volume holds'!M:M)</f>
        <v>0</v>
      </c>
      <c r="B412">
        <f t="shared" ref="B412:B414" si="45">SUM(H412:I412)</f>
        <v>0</v>
      </c>
      <c r="C412" s="47" t="s">
        <v>476</v>
      </c>
      <c r="D412">
        <f t="shared" si="42"/>
        <v>0</v>
      </c>
      <c r="E412">
        <v>10093</v>
      </c>
      <c r="F412">
        <f t="shared" si="40"/>
        <v>0</v>
      </c>
      <c r="G412" t="str">
        <f t="shared" si="41"/>
        <v>BP.VG</v>
      </c>
      <c r="H412">
        <f>_xlfn.XLOOKUP(J412,'sets &amp; selections ( - 10%)'!Z:Z,'sets &amp; selections ( - 10%)'!O:O,0)</f>
        <v>0</v>
      </c>
      <c r="I412">
        <f>_xlfn.XLOOKUP(K412,'sets &amp; selections ( - 10%)'!Z:Z,'sets &amp; selections ( - 10%)'!O:O,0)</f>
        <v>0</v>
      </c>
      <c r="J412" s="525" t="s">
        <v>109</v>
      </c>
      <c r="K412" s="525" t="s">
        <v>111</v>
      </c>
      <c r="L412" t="s">
        <v>1259</v>
      </c>
    </row>
    <row r="413" spans="1:12">
      <c r="A413">
        <f>_xlfn.XLOOKUP(C413,'volume holds'!X:X,'volume holds'!M:M)</f>
        <v>0</v>
      </c>
      <c r="B413">
        <f t="shared" si="45"/>
        <v>0</v>
      </c>
      <c r="C413" s="46" t="s">
        <v>478</v>
      </c>
      <c r="D413">
        <f t="shared" si="42"/>
        <v>0</v>
      </c>
      <c r="E413">
        <v>10093</v>
      </c>
      <c r="F413">
        <f t="shared" si="40"/>
        <v>0</v>
      </c>
      <c r="G413" t="str">
        <f t="shared" si="41"/>
        <v>BP.VG</v>
      </c>
      <c r="H413">
        <f>_xlfn.XLOOKUP(J413,'sets &amp; selections ( - 10%)'!Z:Z,'sets &amp; selections ( - 10%)'!O:O,0)</f>
        <v>0</v>
      </c>
      <c r="I413">
        <f>_xlfn.XLOOKUP(K413,'sets &amp; selections ( - 10%)'!Z:Z,'sets &amp; selections ( - 10%)'!O:O,0)</f>
        <v>0</v>
      </c>
      <c r="J413" s="525" t="s">
        <v>109</v>
      </c>
      <c r="K413" s="525" t="s">
        <v>111</v>
      </c>
      <c r="L413" t="s">
        <v>1259</v>
      </c>
    </row>
    <row r="414" spans="1:12">
      <c r="A414">
        <f>_xlfn.XLOOKUP(C414,'volume holds'!X:X,'volume holds'!M:M)</f>
        <v>0</v>
      </c>
      <c r="B414">
        <f t="shared" si="45"/>
        <v>0</v>
      </c>
      <c r="C414" s="47" t="s">
        <v>480</v>
      </c>
      <c r="D414">
        <f t="shared" si="42"/>
        <v>0</v>
      </c>
      <c r="E414">
        <v>10093</v>
      </c>
      <c r="F414">
        <f t="shared" si="40"/>
        <v>0</v>
      </c>
      <c r="G414" t="str">
        <f t="shared" si="41"/>
        <v>BP.VG</v>
      </c>
      <c r="H414">
        <f>_xlfn.XLOOKUP(J414,'sets &amp; selections ( - 10%)'!Z:Z,'sets &amp; selections ( - 10%)'!O:O,0)</f>
        <v>0</v>
      </c>
      <c r="I414">
        <f>_xlfn.XLOOKUP(K414,'sets &amp; selections ( - 10%)'!Z:Z,'sets &amp; selections ( - 10%)'!O:O,0)</f>
        <v>0</v>
      </c>
      <c r="J414" s="525" t="s">
        <v>109</v>
      </c>
      <c r="K414" s="525" t="s">
        <v>111</v>
      </c>
      <c r="L414" t="s">
        <v>1259</v>
      </c>
    </row>
    <row r="415" spans="1:12">
      <c r="A415">
        <f>_xlfn.XLOOKUP(C415,'volume holds'!X:X,'volume holds'!M:M)</f>
        <v>0</v>
      </c>
      <c r="B415">
        <f>_xlfn.XLOOKUP(H415,'sets &amp; selections ( - 10%)'!Z:Z,'sets &amp; selections ( - 10%)'!O:O,0)</f>
        <v>0</v>
      </c>
      <c r="C415" s="46" t="s">
        <v>482</v>
      </c>
      <c r="D415">
        <f t="shared" si="42"/>
        <v>0</v>
      </c>
      <c r="E415">
        <v>10093</v>
      </c>
      <c r="F415">
        <f t="shared" si="40"/>
        <v>0</v>
      </c>
      <c r="G415" t="str">
        <f t="shared" si="41"/>
        <v>BP.VG</v>
      </c>
      <c r="H415" s="525" t="s">
        <v>109</v>
      </c>
      <c r="I415" t="s">
        <v>1258</v>
      </c>
    </row>
    <row r="416" spans="1:12">
      <c r="A416">
        <f>_xlfn.XLOOKUP(C416,'volume holds'!X:X,'volume holds'!M:M)</f>
        <v>0</v>
      </c>
      <c r="B416">
        <f>_xlfn.XLOOKUP(H416,'sets &amp; selections ( - 10%)'!Z:Z,'sets &amp; selections ( - 10%)'!O:O,0)</f>
        <v>0</v>
      </c>
      <c r="C416" s="47" t="s">
        <v>438</v>
      </c>
      <c r="D416">
        <f t="shared" si="42"/>
        <v>0</v>
      </c>
      <c r="E416">
        <v>10140</v>
      </c>
      <c r="F416">
        <f t="shared" si="40"/>
        <v>0</v>
      </c>
      <c r="G416" t="str">
        <f t="shared" si="41"/>
        <v>BP.VG</v>
      </c>
      <c r="H416" s="525" t="s">
        <v>114</v>
      </c>
      <c r="I416" t="s">
        <v>1260</v>
      </c>
    </row>
    <row r="417" spans="1:9">
      <c r="A417">
        <f>_xlfn.XLOOKUP(C417,'volume holds'!X:X,'volume holds'!M:M)</f>
        <v>0</v>
      </c>
      <c r="B417">
        <f>_xlfn.XLOOKUP(H417,'sets &amp; selections ( - 10%)'!Z:Z,'sets &amp; selections ( - 10%)'!O:O,0)</f>
        <v>0</v>
      </c>
      <c r="C417" s="46" t="s">
        <v>439</v>
      </c>
      <c r="D417">
        <f t="shared" si="42"/>
        <v>0</v>
      </c>
      <c r="E417">
        <v>10140</v>
      </c>
      <c r="F417">
        <f t="shared" si="40"/>
        <v>0</v>
      </c>
      <c r="G417" t="str">
        <f t="shared" si="41"/>
        <v>BP.VG</v>
      </c>
      <c r="H417" s="525" t="s">
        <v>114</v>
      </c>
      <c r="I417" t="s">
        <v>1260</v>
      </c>
    </row>
    <row r="418" spans="1:9">
      <c r="A418">
        <f>_xlfn.XLOOKUP(C418,'volume holds'!X:X,'volume holds'!M:M)</f>
        <v>0</v>
      </c>
      <c r="B418">
        <f>_xlfn.XLOOKUP(H418,'sets &amp; selections ( - 10%)'!Z:Z,'sets &amp; selections ( - 10%)'!O:O,0)</f>
        <v>0</v>
      </c>
      <c r="C418" s="47" t="s">
        <v>440</v>
      </c>
      <c r="D418">
        <f t="shared" si="42"/>
        <v>0</v>
      </c>
      <c r="E418">
        <v>10140</v>
      </c>
      <c r="F418">
        <f t="shared" si="40"/>
        <v>0</v>
      </c>
      <c r="G418" t="str">
        <f t="shared" si="41"/>
        <v>BP.VG</v>
      </c>
      <c r="H418" s="525" t="s">
        <v>114</v>
      </c>
      <c r="I418" t="s">
        <v>1260</v>
      </c>
    </row>
    <row r="419" spans="1:9">
      <c r="A419">
        <f>_xlfn.XLOOKUP(C419,'volume holds'!X:X,'volume holds'!M:M)</f>
        <v>0</v>
      </c>
      <c r="B419">
        <f>_xlfn.XLOOKUP(H419,'sets &amp; selections ( - 10%)'!Z:Z,'sets &amp; selections ( - 10%)'!O:O,0)</f>
        <v>0</v>
      </c>
      <c r="C419" s="46" t="s">
        <v>441</v>
      </c>
      <c r="D419">
        <f t="shared" si="42"/>
        <v>0</v>
      </c>
      <c r="E419">
        <v>10140</v>
      </c>
      <c r="F419">
        <f t="shared" si="40"/>
        <v>0</v>
      </c>
      <c r="G419" t="str">
        <f t="shared" si="41"/>
        <v>BP.VG</v>
      </c>
      <c r="H419" s="525" t="s">
        <v>114</v>
      </c>
      <c r="I419" t="s">
        <v>1260</v>
      </c>
    </row>
    <row r="420" spans="1:9">
      <c r="A420">
        <f>_xlfn.XLOOKUP(C420,'volume holds'!X:X,'volume holds'!M:M)</f>
        <v>0</v>
      </c>
      <c r="B420">
        <f>_xlfn.XLOOKUP(H420,'sets &amp; selections ( - 10%)'!Z:Z,'sets &amp; selections ( - 10%)'!O:O,0)</f>
        <v>0</v>
      </c>
      <c r="C420" s="47" t="s">
        <v>442</v>
      </c>
      <c r="D420">
        <f t="shared" si="42"/>
        <v>0</v>
      </c>
      <c r="E420">
        <v>10140</v>
      </c>
      <c r="F420">
        <f t="shared" si="40"/>
        <v>0</v>
      </c>
      <c r="G420" t="str">
        <f t="shared" si="41"/>
        <v>BP.VG</v>
      </c>
      <c r="H420" s="525" t="s">
        <v>114</v>
      </c>
      <c r="I420" t="s">
        <v>1260</v>
      </c>
    </row>
    <row r="421" spans="1:9">
      <c r="A421">
        <f>_xlfn.XLOOKUP(C421,'volume holds'!X:X,'volume holds'!M:M)</f>
        <v>0</v>
      </c>
      <c r="B421">
        <f>_xlfn.XLOOKUP(H421,'sets &amp; selections ( - 10%)'!Z:Z,'sets &amp; selections ( - 10%)'!O:O,0)</f>
        <v>0</v>
      </c>
      <c r="C421" s="46" t="s">
        <v>443</v>
      </c>
      <c r="D421">
        <f t="shared" si="42"/>
        <v>0</v>
      </c>
      <c r="E421">
        <v>10140</v>
      </c>
      <c r="F421">
        <f t="shared" si="40"/>
        <v>0</v>
      </c>
      <c r="G421" t="str">
        <f t="shared" si="41"/>
        <v>BP.VG</v>
      </c>
      <c r="H421" s="525" t="s">
        <v>114</v>
      </c>
      <c r="I421" t="s">
        <v>1260</v>
      </c>
    </row>
    <row r="422" spans="1:9">
      <c r="A422">
        <f>_xlfn.XLOOKUP(C422,'volume holds'!X:X,'volume holds'!M:M)</f>
        <v>0</v>
      </c>
      <c r="B422">
        <f>_xlfn.XLOOKUP(H422,'sets &amp; selections ( - 10%)'!Z:Z,'sets &amp; selections ( - 10%)'!O:O,0)</f>
        <v>0</v>
      </c>
      <c r="C422" s="47" t="s">
        <v>444</v>
      </c>
      <c r="D422">
        <f t="shared" si="42"/>
        <v>0</v>
      </c>
      <c r="E422">
        <v>10140</v>
      </c>
      <c r="F422">
        <f t="shared" si="40"/>
        <v>0</v>
      </c>
      <c r="G422" t="str">
        <f t="shared" si="41"/>
        <v>BP.VG</v>
      </c>
      <c r="H422" s="525" t="s">
        <v>114</v>
      </c>
      <c r="I422" t="s">
        <v>1260</v>
      </c>
    </row>
    <row r="423" spans="1:9">
      <c r="A423">
        <f>_xlfn.XLOOKUP(C423,'volume holds'!X:X,'volume holds'!M:M)</f>
        <v>0</v>
      </c>
      <c r="B423">
        <f>_xlfn.XLOOKUP(H423,'sets &amp; selections ( - 10%)'!Z:Z,'sets &amp; selections ( - 10%)'!O:O,0)</f>
        <v>0</v>
      </c>
      <c r="C423" s="47" t="s">
        <v>445</v>
      </c>
      <c r="D423">
        <f t="shared" si="42"/>
        <v>0</v>
      </c>
      <c r="E423">
        <v>10140</v>
      </c>
      <c r="F423">
        <f t="shared" si="40"/>
        <v>0</v>
      </c>
      <c r="G423" t="str">
        <f t="shared" si="41"/>
        <v>BP.VG</v>
      </c>
      <c r="H423" s="525" t="s">
        <v>114</v>
      </c>
      <c r="I423" t="s">
        <v>1260</v>
      </c>
    </row>
    <row r="424" spans="1:9">
      <c r="A424">
        <f>_xlfn.XLOOKUP(C424,'volume holds'!X:X,'volume holds'!M:M)</f>
        <v>0</v>
      </c>
      <c r="B424">
        <f>_xlfn.XLOOKUP(H424,'sets &amp; selections ( - 10%)'!Z:Z,'sets &amp; selections ( - 10%)'!O:O,0)</f>
        <v>0</v>
      </c>
      <c r="C424" s="46" t="s">
        <v>492</v>
      </c>
      <c r="D424">
        <f t="shared" si="42"/>
        <v>0</v>
      </c>
      <c r="E424">
        <v>10140</v>
      </c>
      <c r="F424">
        <f t="shared" si="40"/>
        <v>0</v>
      </c>
      <c r="G424" t="str">
        <f t="shared" si="41"/>
        <v>BP.VG</v>
      </c>
      <c r="H424" s="525" t="s">
        <v>120</v>
      </c>
      <c r="I424" t="s">
        <v>1261</v>
      </c>
    </row>
    <row r="425" spans="1:9">
      <c r="A425">
        <f>_xlfn.XLOOKUP(C425,'volume holds'!X:X,'volume holds'!M:M)</f>
        <v>0</v>
      </c>
      <c r="B425">
        <f>_xlfn.XLOOKUP(H425,'sets &amp; selections ( - 10%)'!Z:Z,'sets &amp; selections ( - 10%)'!O:O,0)</f>
        <v>0</v>
      </c>
      <c r="C425" s="47" t="s">
        <v>493</v>
      </c>
      <c r="D425">
        <f t="shared" si="42"/>
        <v>0</v>
      </c>
      <c r="E425">
        <v>10140</v>
      </c>
      <c r="F425">
        <f t="shared" si="40"/>
        <v>0</v>
      </c>
      <c r="G425" t="str">
        <f t="shared" si="41"/>
        <v>BP.VG</v>
      </c>
      <c r="H425" s="525" t="s">
        <v>120</v>
      </c>
      <c r="I425" t="s">
        <v>1261</v>
      </c>
    </row>
    <row r="426" spans="1:9">
      <c r="A426">
        <f>_xlfn.XLOOKUP(C426,'volume holds'!X:X,'volume holds'!M:M)</f>
        <v>0</v>
      </c>
      <c r="B426">
        <f>_xlfn.XLOOKUP(H426,'sets &amp; selections ( - 10%)'!Z:Z,'sets &amp; selections ( - 10%)'!O:O,0)</f>
        <v>0</v>
      </c>
      <c r="C426" s="47" t="s">
        <v>494</v>
      </c>
      <c r="D426">
        <f t="shared" si="42"/>
        <v>0</v>
      </c>
      <c r="E426">
        <v>10140</v>
      </c>
      <c r="F426">
        <f t="shared" si="40"/>
        <v>0</v>
      </c>
      <c r="G426" t="str">
        <f t="shared" si="41"/>
        <v>BP.VG</v>
      </c>
      <c r="H426" s="525" t="s">
        <v>120</v>
      </c>
      <c r="I426" t="s">
        <v>1261</v>
      </c>
    </row>
    <row r="427" spans="1:9">
      <c r="A427">
        <f>_xlfn.XLOOKUP(C427,'volume holds'!X:X,'volume holds'!M:M)</f>
        <v>0</v>
      </c>
      <c r="B427">
        <f>_xlfn.XLOOKUP(H427,'sets &amp; selections ( - 10%)'!Z:Z,'sets &amp; selections ( - 10%)'!O:O,0)</f>
        <v>0</v>
      </c>
      <c r="C427" s="46" t="s">
        <v>495</v>
      </c>
      <c r="D427">
        <f t="shared" si="42"/>
        <v>0</v>
      </c>
      <c r="E427">
        <v>10140</v>
      </c>
      <c r="F427">
        <f t="shared" si="40"/>
        <v>0</v>
      </c>
      <c r="G427" t="str">
        <f t="shared" si="41"/>
        <v>BP.VG</v>
      </c>
      <c r="H427" s="525" t="s">
        <v>120</v>
      </c>
      <c r="I427" t="s">
        <v>1261</v>
      </c>
    </row>
    <row r="428" spans="1:9">
      <c r="A428">
        <f>_xlfn.XLOOKUP(C428,'volume holds'!X:X,'volume holds'!M:M)</f>
        <v>0</v>
      </c>
      <c r="B428">
        <f>_xlfn.XLOOKUP(H428,'sets &amp; selections ( - 10%)'!Z:Z,'sets &amp; selections ( - 10%)'!O:O,0)</f>
        <v>0</v>
      </c>
      <c r="C428" s="47" t="s">
        <v>496</v>
      </c>
      <c r="D428">
        <f t="shared" si="42"/>
        <v>0</v>
      </c>
      <c r="E428">
        <v>10140</v>
      </c>
      <c r="F428">
        <f t="shared" si="40"/>
        <v>0</v>
      </c>
      <c r="G428" t="str">
        <f t="shared" si="41"/>
        <v>BP.VG</v>
      </c>
      <c r="H428" s="525" t="s">
        <v>120</v>
      </c>
      <c r="I428" t="s">
        <v>1261</v>
      </c>
    </row>
    <row r="429" spans="1:9">
      <c r="A429">
        <f>_xlfn.XLOOKUP(C429,'volume holds'!X:X,'volume holds'!M:M)</f>
        <v>0</v>
      </c>
      <c r="B429">
        <f>_xlfn.XLOOKUP(H429,'sets &amp; selections ( - 10%)'!Z:Z,'sets &amp; selections ( - 10%)'!O:O,0)</f>
        <v>0</v>
      </c>
      <c r="C429" s="46" t="s">
        <v>497</v>
      </c>
      <c r="D429">
        <f t="shared" si="42"/>
        <v>0</v>
      </c>
      <c r="E429">
        <v>10140</v>
      </c>
      <c r="F429">
        <f t="shared" si="40"/>
        <v>0</v>
      </c>
      <c r="G429" t="str">
        <f t="shared" si="41"/>
        <v>BP.VG</v>
      </c>
      <c r="H429" s="525" t="s">
        <v>120</v>
      </c>
      <c r="I429" t="s">
        <v>1261</v>
      </c>
    </row>
    <row r="430" spans="1:9">
      <c r="A430">
        <f>_xlfn.XLOOKUP(C430,'volume holds'!X:X,'volume holds'!M:M)</f>
        <v>0</v>
      </c>
      <c r="B430">
        <f>_xlfn.XLOOKUP(H430,'sets &amp; selections ( - 10%)'!Z:Z,'sets &amp; selections ( - 10%)'!O:O,0)</f>
        <v>0</v>
      </c>
      <c r="C430" s="47" t="s">
        <v>498</v>
      </c>
      <c r="D430">
        <f t="shared" si="42"/>
        <v>0</v>
      </c>
      <c r="E430">
        <v>10140</v>
      </c>
      <c r="F430">
        <f t="shared" si="40"/>
        <v>0</v>
      </c>
      <c r="G430" t="str">
        <f t="shared" si="41"/>
        <v>BP.VG</v>
      </c>
      <c r="H430" s="525" t="s">
        <v>120</v>
      </c>
      <c r="I430" t="s">
        <v>1261</v>
      </c>
    </row>
    <row r="431" spans="1:9">
      <c r="A431">
        <f>_xlfn.XLOOKUP(C431,'volume holds'!X:X,'volume holds'!M:M)</f>
        <v>0</v>
      </c>
      <c r="B431">
        <f>_xlfn.XLOOKUP(H431,'sets &amp; selections ( - 10%)'!Z:Z,'sets &amp; selections ( - 10%)'!O:O,0)</f>
        <v>0</v>
      </c>
      <c r="C431" s="47" t="s">
        <v>499</v>
      </c>
      <c r="D431">
        <f t="shared" si="42"/>
        <v>0</v>
      </c>
      <c r="E431">
        <v>10140</v>
      </c>
      <c r="F431">
        <f t="shared" si="40"/>
        <v>0</v>
      </c>
      <c r="G431" t="str">
        <f t="shared" si="41"/>
        <v>BP.VG</v>
      </c>
      <c r="H431" s="525" t="s">
        <v>120</v>
      </c>
      <c r="I431" t="s">
        <v>1261</v>
      </c>
    </row>
    <row r="432" spans="1:9">
      <c r="A432">
        <f>_xlfn.XLOOKUP(C432,'volume holds'!X:X,'volume holds'!M:M)</f>
        <v>0</v>
      </c>
      <c r="B432">
        <f>_xlfn.XLOOKUP(H432,'sets &amp; selections ( - 10%)'!Z:Z,'sets &amp; selections ( - 10%)'!O:O,0)</f>
        <v>0</v>
      </c>
      <c r="C432" s="46" t="s">
        <v>500</v>
      </c>
      <c r="D432">
        <f t="shared" si="42"/>
        <v>0</v>
      </c>
      <c r="E432">
        <v>10140</v>
      </c>
      <c r="F432">
        <f t="shared" si="40"/>
        <v>0</v>
      </c>
      <c r="G432" t="str">
        <f t="shared" si="41"/>
        <v>BP.VG</v>
      </c>
      <c r="H432" s="525" t="s">
        <v>120</v>
      </c>
      <c r="I432" t="s">
        <v>1261</v>
      </c>
    </row>
    <row r="433" spans="1:12">
      <c r="A433">
        <f>_xlfn.XLOOKUP(C433,'volume holds'!X:X,'volume holds'!M:M)</f>
        <v>0</v>
      </c>
      <c r="B433">
        <f>_xlfn.XLOOKUP(H433,'sets &amp; selections ( - 10%)'!Z:Z,'sets &amp; selections ( - 10%)'!O:O,0)</f>
        <v>0</v>
      </c>
      <c r="C433" s="47" t="s">
        <v>501</v>
      </c>
      <c r="D433">
        <f t="shared" si="42"/>
        <v>0</v>
      </c>
      <c r="E433">
        <v>10140</v>
      </c>
      <c r="F433">
        <f t="shared" si="40"/>
        <v>0</v>
      </c>
      <c r="G433" t="str">
        <f t="shared" si="41"/>
        <v>BP.VG</v>
      </c>
      <c r="H433" s="525" t="s">
        <v>120</v>
      </c>
      <c r="I433" t="s">
        <v>1261</v>
      </c>
    </row>
    <row r="434" spans="1:12">
      <c r="A434">
        <f>_xlfn.XLOOKUP(C434,'volume holds'!X:X,'volume holds'!N:N)</f>
        <v>0</v>
      </c>
      <c r="B434">
        <f>_xlfn.XLOOKUP(H434,'sets &amp; selections ( - 10%)'!Z:Z,'sets &amp; selections ( - 10%)'!P:P,0)</f>
        <v>0</v>
      </c>
      <c r="C434" s="47" t="s">
        <v>422</v>
      </c>
      <c r="D434">
        <f t="shared" si="42"/>
        <v>0</v>
      </c>
      <c r="E434">
        <v>10092</v>
      </c>
      <c r="F434">
        <f t="shared" si="40"/>
        <v>0</v>
      </c>
      <c r="G434" t="str">
        <f t="shared" si="41"/>
        <v>BP.VG</v>
      </c>
      <c r="H434" s="525" t="s">
        <v>103</v>
      </c>
      <c r="I434" t="s">
        <v>1256</v>
      </c>
    </row>
    <row r="435" spans="1:12">
      <c r="A435">
        <f>_xlfn.XLOOKUP(C435,'volume holds'!X:X,'volume holds'!N:N)</f>
        <v>0</v>
      </c>
      <c r="B435">
        <f>_xlfn.XLOOKUP(H435,'sets &amp; selections ( - 10%)'!Z:Z,'sets &amp; selections ( - 10%)'!P:P,0)</f>
        <v>0</v>
      </c>
      <c r="C435" s="46" t="s">
        <v>424</v>
      </c>
      <c r="D435">
        <f t="shared" si="42"/>
        <v>0</v>
      </c>
      <c r="E435">
        <v>10092</v>
      </c>
      <c r="F435">
        <f t="shared" si="40"/>
        <v>0</v>
      </c>
      <c r="G435" t="str">
        <f t="shared" si="41"/>
        <v>BP.VG</v>
      </c>
      <c r="H435" s="525" t="s">
        <v>103</v>
      </c>
      <c r="I435" t="s">
        <v>1256</v>
      </c>
    </row>
    <row r="436" spans="1:12">
      <c r="A436">
        <f>_xlfn.XLOOKUP(C436,'volume holds'!X:X,'volume holds'!N:N)</f>
        <v>0</v>
      </c>
      <c r="B436">
        <f>_xlfn.XLOOKUP(H436,'sets &amp; selections ( - 10%)'!Z:Z,'sets &amp; selections ( - 10%)'!P:P,0)</f>
        <v>0</v>
      </c>
      <c r="C436" s="47" t="s">
        <v>426</v>
      </c>
      <c r="D436">
        <f t="shared" si="42"/>
        <v>0</v>
      </c>
      <c r="E436">
        <v>10092</v>
      </c>
      <c r="F436">
        <f t="shared" si="40"/>
        <v>0</v>
      </c>
      <c r="G436" t="str">
        <f t="shared" si="41"/>
        <v>BP.VG</v>
      </c>
      <c r="H436" s="525" t="s">
        <v>103</v>
      </c>
      <c r="I436" t="s">
        <v>1256</v>
      </c>
    </row>
    <row r="437" spans="1:12">
      <c r="A437">
        <f>_xlfn.XLOOKUP(C437,'volume holds'!X:X,'volume holds'!N:N)</f>
        <v>0</v>
      </c>
      <c r="B437">
        <f>_xlfn.XLOOKUP(H437,'sets &amp; selections ( - 10%)'!Z:Z,'sets &amp; selections ( - 10%)'!P:P,0)</f>
        <v>0</v>
      </c>
      <c r="C437" s="46" t="s">
        <v>428</v>
      </c>
      <c r="D437">
        <f t="shared" si="42"/>
        <v>0</v>
      </c>
      <c r="E437">
        <v>10092</v>
      </c>
      <c r="F437">
        <f t="shared" si="40"/>
        <v>0</v>
      </c>
      <c r="G437" t="str">
        <f t="shared" si="41"/>
        <v>BP.VG</v>
      </c>
      <c r="H437" s="525" t="s">
        <v>103</v>
      </c>
      <c r="I437" t="s">
        <v>1256</v>
      </c>
    </row>
    <row r="438" spans="1:12">
      <c r="A438">
        <f>_xlfn.XLOOKUP(C438,'volume holds'!X:X,'volume holds'!N:N)</f>
        <v>0</v>
      </c>
      <c r="B438">
        <f>_xlfn.XLOOKUP(H438,'sets &amp; selections ( - 10%)'!Z:Z,'sets &amp; selections ( - 10%)'!P:P,0)</f>
        <v>0</v>
      </c>
      <c r="C438" s="47" t="s">
        <v>430</v>
      </c>
      <c r="D438">
        <f t="shared" si="42"/>
        <v>0</v>
      </c>
      <c r="E438">
        <v>10092</v>
      </c>
      <c r="F438">
        <f t="shared" si="40"/>
        <v>0</v>
      </c>
      <c r="G438" t="str">
        <f t="shared" si="41"/>
        <v>BP.VG</v>
      </c>
      <c r="H438" s="525" t="s">
        <v>103</v>
      </c>
      <c r="I438" t="s">
        <v>1256</v>
      </c>
    </row>
    <row r="439" spans="1:12">
      <c r="A439">
        <f>_xlfn.XLOOKUP(C439,'volume holds'!X:X,'volume holds'!N:N)</f>
        <v>0</v>
      </c>
      <c r="B439">
        <f>_xlfn.XLOOKUP(H439,'sets &amp; selections ( - 10%)'!Z:Z,'sets &amp; selections ( - 10%)'!P:P,0)</f>
        <v>0</v>
      </c>
      <c r="C439" s="46" t="s">
        <v>432</v>
      </c>
      <c r="D439">
        <f t="shared" si="42"/>
        <v>0</v>
      </c>
      <c r="E439">
        <v>10092</v>
      </c>
      <c r="F439">
        <f t="shared" si="40"/>
        <v>0</v>
      </c>
      <c r="G439" t="str">
        <f t="shared" si="41"/>
        <v>BP.VG</v>
      </c>
      <c r="H439" s="525" t="s">
        <v>103</v>
      </c>
      <c r="I439" t="s">
        <v>1256</v>
      </c>
    </row>
    <row r="440" spans="1:12">
      <c r="A440">
        <f>_xlfn.XLOOKUP(C440,'volume holds'!X:X,'volume holds'!N:N)</f>
        <v>0</v>
      </c>
      <c r="B440">
        <f>_xlfn.XLOOKUP(H440,'sets &amp; selections ( - 10%)'!Z:Z,'sets &amp; selections ( - 10%)'!P:P,0)</f>
        <v>0</v>
      </c>
      <c r="C440" s="47" t="s">
        <v>434</v>
      </c>
      <c r="D440">
        <f t="shared" si="42"/>
        <v>0</v>
      </c>
      <c r="E440">
        <v>10092</v>
      </c>
      <c r="F440">
        <f t="shared" si="40"/>
        <v>0</v>
      </c>
      <c r="G440" t="str">
        <f t="shared" si="41"/>
        <v>BP.VG</v>
      </c>
      <c r="H440" s="525" t="s">
        <v>103</v>
      </c>
      <c r="I440" t="s">
        <v>1256</v>
      </c>
    </row>
    <row r="441" spans="1:12">
      <c r="A441">
        <f>_xlfn.XLOOKUP(C441,'volume holds'!X:X,'volume holds'!N:N)</f>
        <v>0</v>
      </c>
      <c r="B441">
        <f>_xlfn.XLOOKUP(H441,'sets &amp; selections ( - 10%)'!Z:Z,'sets &amp; selections ( - 10%)'!P:P,0)</f>
        <v>0</v>
      </c>
      <c r="C441" s="46" t="s">
        <v>436</v>
      </c>
      <c r="D441">
        <f t="shared" si="42"/>
        <v>0</v>
      </c>
      <c r="E441">
        <v>10092</v>
      </c>
      <c r="F441">
        <f t="shared" si="40"/>
        <v>0</v>
      </c>
      <c r="G441" t="str">
        <f t="shared" si="41"/>
        <v>BP.VG</v>
      </c>
      <c r="H441" s="525" t="s">
        <v>103</v>
      </c>
      <c r="I441" t="s">
        <v>1256</v>
      </c>
    </row>
    <row r="442" spans="1:12">
      <c r="A442">
        <f>_xlfn.XLOOKUP(C442,'volume holds'!X:X,'volume holds'!N:N)</f>
        <v>0</v>
      </c>
      <c r="B442">
        <f t="shared" ref="B442:B443" si="46">SUM(H442:I442)</f>
        <v>0</v>
      </c>
      <c r="C442" s="47" t="s">
        <v>464</v>
      </c>
      <c r="D442">
        <f t="shared" si="42"/>
        <v>0</v>
      </c>
      <c r="E442">
        <v>10092</v>
      </c>
      <c r="F442">
        <f t="shared" si="40"/>
        <v>0</v>
      </c>
      <c r="G442" t="str">
        <f t="shared" si="41"/>
        <v>BP.VG</v>
      </c>
      <c r="H442">
        <f>_xlfn.XLOOKUP(J442,'sets &amp; selections ( - 10%)'!Z:Z,'sets &amp; selections ( - 10%)'!P:P,0)</f>
        <v>0</v>
      </c>
      <c r="I442" cm="1">
        <f t="array" ref="I442">_xlfn.XLOOKUP(K442,'sets &amp; selections ( - 10%)'!Z:Z,2*'sets &amp; selections ( - 10%)'!P:P,0)</f>
        <v>0</v>
      </c>
      <c r="J442" s="525" t="s">
        <v>109</v>
      </c>
      <c r="K442" s="525" t="s">
        <v>111</v>
      </c>
      <c r="L442" t="s">
        <v>1257</v>
      </c>
    </row>
    <row r="443" spans="1:12">
      <c r="A443">
        <f>_xlfn.XLOOKUP(C443,'volume holds'!X:X,'volume holds'!N:N)</f>
        <v>0</v>
      </c>
      <c r="B443">
        <f t="shared" si="46"/>
        <v>0</v>
      </c>
      <c r="C443" s="46" t="s">
        <v>466</v>
      </c>
      <c r="D443">
        <f t="shared" si="42"/>
        <v>0</v>
      </c>
      <c r="E443">
        <v>10092</v>
      </c>
      <c r="F443">
        <f t="shared" si="40"/>
        <v>0</v>
      </c>
      <c r="G443" t="str">
        <f t="shared" si="41"/>
        <v>BP.VG</v>
      </c>
      <c r="H443">
        <f>_xlfn.XLOOKUP(J443,'sets &amp; selections ( - 10%)'!Z:Z,'sets &amp; selections ( - 10%)'!P:P,0)</f>
        <v>0</v>
      </c>
      <c r="I443" cm="1">
        <f t="array" ref="I443">_xlfn.XLOOKUP(K443,'sets &amp; selections ( - 10%)'!Z:Z,2*'sets &amp; selections ( - 10%)'!P:P,0)</f>
        <v>0</v>
      </c>
      <c r="J443" s="525" t="s">
        <v>109</v>
      </c>
      <c r="K443" s="525" t="s">
        <v>111</v>
      </c>
      <c r="L443" t="s">
        <v>1257</v>
      </c>
    </row>
    <row r="444" spans="1:12">
      <c r="A444">
        <f>_xlfn.XLOOKUP(C444,'volume holds'!X:X,'volume holds'!N:N)</f>
        <v>0</v>
      </c>
      <c r="B444">
        <f>_xlfn.XLOOKUP(H444,'sets &amp; selections ( - 10%)'!Z:Z,'sets &amp; selections ( - 10%)'!P:P,0)</f>
        <v>0</v>
      </c>
      <c r="C444" s="47" t="s">
        <v>468</v>
      </c>
      <c r="D444">
        <f t="shared" si="42"/>
        <v>0</v>
      </c>
      <c r="E444">
        <v>10092</v>
      </c>
      <c r="F444">
        <f t="shared" si="40"/>
        <v>0</v>
      </c>
      <c r="G444" t="str">
        <f t="shared" si="41"/>
        <v>BP.VG</v>
      </c>
      <c r="H444" s="525" t="s">
        <v>109</v>
      </c>
      <c r="I444" t="s">
        <v>1258</v>
      </c>
    </row>
    <row r="445" spans="1:12">
      <c r="A445">
        <f>_xlfn.XLOOKUP(C445,'volume holds'!X:X,'volume holds'!N:N)</f>
        <v>0</v>
      </c>
      <c r="B445">
        <f t="shared" ref="B445:B446" si="47">SUM(H445:I445)</f>
        <v>0</v>
      </c>
      <c r="C445" s="46" t="s">
        <v>470</v>
      </c>
      <c r="D445">
        <f t="shared" si="42"/>
        <v>0</v>
      </c>
      <c r="E445">
        <v>10092</v>
      </c>
      <c r="F445">
        <f t="shared" si="40"/>
        <v>0</v>
      </c>
      <c r="G445" t="str">
        <f t="shared" si="41"/>
        <v>BP.VG</v>
      </c>
      <c r="H445">
        <f>_xlfn.XLOOKUP(J445,'sets &amp; selections ( - 10%)'!Z:Z,'sets &amp; selections ( - 10%)'!P:P,0)</f>
        <v>0</v>
      </c>
      <c r="I445" cm="1">
        <f t="array" ref="I445">_xlfn.XLOOKUP(K445,'sets &amp; selections ( - 10%)'!Z:Z,2*'sets &amp; selections ( - 10%)'!P:P,0)</f>
        <v>0</v>
      </c>
      <c r="J445" s="525" t="s">
        <v>109</v>
      </c>
      <c r="K445" s="525" t="s">
        <v>111</v>
      </c>
      <c r="L445" t="s">
        <v>1257</v>
      </c>
    </row>
    <row r="446" spans="1:12">
      <c r="A446">
        <f>_xlfn.XLOOKUP(C446,'volume holds'!X:X,'volume holds'!N:N)</f>
        <v>0</v>
      </c>
      <c r="B446">
        <f t="shared" si="47"/>
        <v>0</v>
      </c>
      <c r="C446" s="47" t="s">
        <v>472</v>
      </c>
      <c r="D446">
        <f t="shared" si="42"/>
        <v>0</v>
      </c>
      <c r="E446">
        <v>10092</v>
      </c>
      <c r="F446">
        <f t="shared" si="40"/>
        <v>0</v>
      </c>
      <c r="G446" t="str">
        <f t="shared" si="41"/>
        <v>BP.VG</v>
      </c>
      <c r="H446">
        <f>_xlfn.XLOOKUP(J446,'sets &amp; selections ( - 10%)'!Z:Z,'sets &amp; selections ( - 10%)'!P:P,0)</f>
        <v>0</v>
      </c>
      <c r="I446" cm="1">
        <f t="array" ref="I446">_xlfn.XLOOKUP(K446,'sets &amp; selections ( - 10%)'!Z:Z,2*'sets &amp; selections ( - 10%)'!P:P,0)</f>
        <v>0</v>
      </c>
      <c r="J446" s="525" t="s">
        <v>109</v>
      </c>
      <c r="K446" s="525" t="s">
        <v>111</v>
      </c>
      <c r="L446" t="s">
        <v>1257</v>
      </c>
    </row>
    <row r="447" spans="1:12">
      <c r="A447">
        <f>_xlfn.XLOOKUP(C447,'volume holds'!X:X,'volume holds'!N:N)</f>
        <v>0</v>
      </c>
      <c r="B447">
        <f>_xlfn.XLOOKUP(H447,'sets &amp; selections ( - 10%)'!Z:Z,'sets &amp; selections ( - 10%)'!P:P,0)</f>
        <v>0</v>
      </c>
      <c r="C447" s="46" t="s">
        <v>474</v>
      </c>
      <c r="D447">
        <f t="shared" si="42"/>
        <v>0</v>
      </c>
      <c r="E447">
        <v>10092</v>
      </c>
      <c r="F447">
        <f t="shared" si="40"/>
        <v>0</v>
      </c>
      <c r="G447" t="str">
        <f t="shared" si="41"/>
        <v>BP.VG</v>
      </c>
      <c r="H447" s="525" t="s">
        <v>109</v>
      </c>
      <c r="I447" t="s">
        <v>1258</v>
      </c>
    </row>
    <row r="448" spans="1:12">
      <c r="A448">
        <f>_xlfn.XLOOKUP(C448,'volume holds'!X:X,'volume holds'!N:N)</f>
        <v>0</v>
      </c>
      <c r="B448">
        <f t="shared" ref="B448:B450" si="48">SUM(H448:I448)</f>
        <v>0</v>
      </c>
      <c r="C448" s="47" t="s">
        <v>476</v>
      </c>
      <c r="D448">
        <f t="shared" si="42"/>
        <v>0</v>
      </c>
      <c r="E448">
        <v>10092</v>
      </c>
      <c r="F448">
        <f t="shared" si="40"/>
        <v>0</v>
      </c>
      <c r="G448" t="str">
        <f t="shared" si="41"/>
        <v>BP.VG</v>
      </c>
      <c r="H448">
        <f>_xlfn.XLOOKUP(J448,'sets &amp; selections ( - 10%)'!Z:Z,'sets &amp; selections ( - 10%)'!P:P,0)</f>
        <v>0</v>
      </c>
      <c r="I448">
        <f>_xlfn.XLOOKUP(K448,'sets &amp; selections ( - 10%)'!Z:Z,'sets &amp; selections ( - 10%)'!P:P,0)</f>
        <v>0</v>
      </c>
      <c r="J448" s="525" t="s">
        <v>109</v>
      </c>
      <c r="K448" s="525" t="s">
        <v>111</v>
      </c>
      <c r="L448" t="s">
        <v>1259</v>
      </c>
    </row>
    <row r="449" spans="1:12">
      <c r="A449">
        <f>_xlfn.XLOOKUP(C449,'volume holds'!X:X,'volume holds'!N:N)</f>
        <v>0</v>
      </c>
      <c r="B449">
        <f t="shared" si="48"/>
        <v>0</v>
      </c>
      <c r="C449" s="46" t="s">
        <v>478</v>
      </c>
      <c r="D449">
        <f t="shared" si="42"/>
        <v>0</v>
      </c>
      <c r="E449">
        <v>10092</v>
      </c>
      <c r="F449">
        <f t="shared" si="40"/>
        <v>0</v>
      </c>
      <c r="G449" t="str">
        <f t="shared" si="41"/>
        <v>BP.VG</v>
      </c>
      <c r="H449">
        <f>_xlfn.XLOOKUP(J449,'sets &amp; selections ( - 10%)'!Z:Z,'sets &amp; selections ( - 10%)'!P:P,0)</f>
        <v>0</v>
      </c>
      <c r="I449">
        <f>_xlfn.XLOOKUP(K449,'sets &amp; selections ( - 10%)'!Z:Z,'sets &amp; selections ( - 10%)'!P:P,0)</f>
        <v>0</v>
      </c>
      <c r="J449" s="525" t="s">
        <v>109</v>
      </c>
      <c r="K449" s="525" t="s">
        <v>111</v>
      </c>
      <c r="L449" t="s">
        <v>1259</v>
      </c>
    </row>
    <row r="450" spans="1:12">
      <c r="A450">
        <f>_xlfn.XLOOKUP(C450,'volume holds'!X:X,'volume holds'!N:N)</f>
        <v>0</v>
      </c>
      <c r="B450">
        <f t="shared" si="48"/>
        <v>0</v>
      </c>
      <c r="C450" s="47" t="s">
        <v>480</v>
      </c>
      <c r="D450">
        <f t="shared" si="42"/>
        <v>0</v>
      </c>
      <c r="E450">
        <v>10092</v>
      </c>
      <c r="F450">
        <f t="shared" si="40"/>
        <v>0</v>
      </c>
      <c r="G450" t="str">
        <f t="shared" si="41"/>
        <v>BP.VG</v>
      </c>
      <c r="H450">
        <f>_xlfn.XLOOKUP(J450,'sets &amp; selections ( - 10%)'!Z:Z,'sets &amp; selections ( - 10%)'!P:P,0)</f>
        <v>0</v>
      </c>
      <c r="I450">
        <f>_xlfn.XLOOKUP(K450,'sets &amp; selections ( - 10%)'!Z:Z,'sets &amp; selections ( - 10%)'!P:P,0)</f>
        <v>0</v>
      </c>
      <c r="J450" s="525" t="s">
        <v>109</v>
      </c>
      <c r="K450" s="525" t="s">
        <v>111</v>
      </c>
      <c r="L450" t="s">
        <v>1259</v>
      </c>
    </row>
    <row r="451" spans="1:12">
      <c r="A451">
        <f>_xlfn.XLOOKUP(C451,'volume holds'!X:X,'volume holds'!N:N)</f>
        <v>0</v>
      </c>
      <c r="B451">
        <f>_xlfn.XLOOKUP(H451,'sets &amp; selections ( - 10%)'!Z:Z,'sets &amp; selections ( - 10%)'!P:P,0)</f>
        <v>0</v>
      </c>
      <c r="C451" s="46" t="s">
        <v>482</v>
      </c>
      <c r="D451">
        <f t="shared" si="42"/>
        <v>0</v>
      </c>
      <c r="E451">
        <v>10092</v>
      </c>
      <c r="F451">
        <f t="shared" ref="F451:F514" si="49">IF(B451&gt;0,10*B451/D451,0)</f>
        <v>0</v>
      </c>
      <c r="G451" t="str">
        <f t="shared" ref="G451:G514" si="50">LEFT(C451,5)</f>
        <v>BP.VG</v>
      </c>
      <c r="H451" s="525" t="s">
        <v>109</v>
      </c>
      <c r="I451" t="s">
        <v>1258</v>
      </c>
    </row>
    <row r="452" spans="1:12">
      <c r="A452">
        <f>_xlfn.XLOOKUP(C452,'volume holds'!X:X,'volume holds'!N:N)</f>
        <v>0</v>
      </c>
      <c r="B452">
        <f>_xlfn.XLOOKUP(H452,'sets &amp; selections ( - 10%)'!Z:Z,'sets &amp; selections ( - 10%)'!P:P,0)</f>
        <v>0</v>
      </c>
      <c r="C452" s="47" t="s">
        <v>438</v>
      </c>
      <c r="D452">
        <f t="shared" si="42"/>
        <v>0</v>
      </c>
      <c r="E452">
        <v>10132</v>
      </c>
      <c r="F452">
        <f t="shared" si="49"/>
        <v>0</v>
      </c>
      <c r="G452" t="str">
        <f t="shared" si="50"/>
        <v>BP.VG</v>
      </c>
      <c r="H452" s="525" t="s">
        <v>114</v>
      </c>
      <c r="I452" t="s">
        <v>1260</v>
      </c>
    </row>
    <row r="453" spans="1:12">
      <c r="A453">
        <f>_xlfn.XLOOKUP(C453,'volume holds'!X:X,'volume holds'!N:N)</f>
        <v>0</v>
      </c>
      <c r="B453">
        <f>_xlfn.XLOOKUP(H453,'sets &amp; selections ( - 10%)'!Z:Z,'sets &amp; selections ( - 10%)'!P:P,0)</f>
        <v>0</v>
      </c>
      <c r="C453" s="46" t="s">
        <v>439</v>
      </c>
      <c r="D453">
        <f t="shared" si="42"/>
        <v>0</v>
      </c>
      <c r="E453">
        <v>10132</v>
      </c>
      <c r="F453">
        <f t="shared" si="49"/>
        <v>0</v>
      </c>
      <c r="G453" t="str">
        <f t="shared" si="50"/>
        <v>BP.VG</v>
      </c>
      <c r="H453" s="525" t="s">
        <v>114</v>
      </c>
      <c r="I453" t="s">
        <v>1260</v>
      </c>
    </row>
    <row r="454" spans="1:12">
      <c r="A454">
        <f>_xlfn.XLOOKUP(C454,'volume holds'!X:X,'volume holds'!N:N)</f>
        <v>0</v>
      </c>
      <c r="B454">
        <f>_xlfn.XLOOKUP(H454,'sets &amp; selections ( - 10%)'!Z:Z,'sets &amp; selections ( - 10%)'!P:P,0)</f>
        <v>0</v>
      </c>
      <c r="C454" s="47" t="s">
        <v>440</v>
      </c>
      <c r="D454">
        <f t="shared" si="42"/>
        <v>0</v>
      </c>
      <c r="E454">
        <v>10132</v>
      </c>
      <c r="F454">
        <f t="shared" si="49"/>
        <v>0</v>
      </c>
      <c r="G454" t="str">
        <f t="shared" si="50"/>
        <v>BP.VG</v>
      </c>
      <c r="H454" s="525" t="s">
        <v>114</v>
      </c>
      <c r="I454" t="s">
        <v>1260</v>
      </c>
    </row>
    <row r="455" spans="1:12">
      <c r="A455">
        <f>_xlfn.XLOOKUP(C455,'volume holds'!X:X,'volume holds'!N:N)</f>
        <v>0</v>
      </c>
      <c r="B455">
        <f>_xlfn.XLOOKUP(H455,'sets &amp; selections ( - 10%)'!Z:Z,'sets &amp; selections ( - 10%)'!P:P,0)</f>
        <v>0</v>
      </c>
      <c r="C455" s="46" t="s">
        <v>441</v>
      </c>
      <c r="D455">
        <f t="shared" si="42"/>
        <v>0</v>
      </c>
      <c r="E455">
        <v>10132</v>
      </c>
      <c r="F455">
        <f t="shared" si="49"/>
        <v>0</v>
      </c>
      <c r="G455" t="str">
        <f t="shared" si="50"/>
        <v>BP.VG</v>
      </c>
      <c r="H455" s="525" t="s">
        <v>114</v>
      </c>
      <c r="I455" t="s">
        <v>1260</v>
      </c>
    </row>
    <row r="456" spans="1:12">
      <c r="A456">
        <f>_xlfn.XLOOKUP(C456,'volume holds'!X:X,'volume holds'!N:N)</f>
        <v>0</v>
      </c>
      <c r="B456">
        <f>_xlfn.XLOOKUP(H456,'sets &amp; selections ( - 10%)'!Z:Z,'sets &amp; selections ( - 10%)'!P:P,0)</f>
        <v>0</v>
      </c>
      <c r="C456" s="47" t="s">
        <v>442</v>
      </c>
      <c r="D456">
        <f t="shared" si="42"/>
        <v>0</v>
      </c>
      <c r="E456">
        <v>10132</v>
      </c>
      <c r="F456">
        <f t="shared" si="49"/>
        <v>0</v>
      </c>
      <c r="G456" t="str">
        <f t="shared" si="50"/>
        <v>BP.VG</v>
      </c>
      <c r="H456" s="525" t="s">
        <v>114</v>
      </c>
      <c r="I456" t="s">
        <v>1260</v>
      </c>
    </row>
    <row r="457" spans="1:12">
      <c r="A457">
        <f>_xlfn.XLOOKUP(C457,'volume holds'!X:X,'volume holds'!N:N)</f>
        <v>0</v>
      </c>
      <c r="B457">
        <f>_xlfn.XLOOKUP(H457,'sets &amp; selections ( - 10%)'!Z:Z,'sets &amp; selections ( - 10%)'!P:P,0)</f>
        <v>0</v>
      </c>
      <c r="C457" s="46" t="s">
        <v>443</v>
      </c>
      <c r="D457">
        <f t="shared" si="42"/>
        <v>0</v>
      </c>
      <c r="E457">
        <v>10132</v>
      </c>
      <c r="F457">
        <f t="shared" si="49"/>
        <v>0</v>
      </c>
      <c r="G457" t="str">
        <f t="shared" si="50"/>
        <v>BP.VG</v>
      </c>
      <c r="H457" s="525" t="s">
        <v>114</v>
      </c>
      <c r="I457" t="s">
        <v>1260</v>
      </c>
    </row>
    <row r="458" spans="1:12">
      <c r="A458">
        <f>_xlfn.XLOOKUP(C458,'volume holds'!X:X,'volume holds'!N:N)</f>
        <v>0</v>
      </c>
      <c r="B458">
        <f>_xlfn.XLOOKUP(H458,'sets &amp; selections ( - 10%)'!Z:Z,'sets &amp; selections ( - 10%)'!P:P,0)</f>
        <v>0</v>
      </c>
      <c r="C458" s="47" t="s">
        <v>444</v>
      </c>
      <c r="D458">
        <f t="shared" si="42"/>
        <v>0</v>
      </c>
      <c r="E458">
        <v>10132</v>
      </c>
      <c r="F458">
        <f t="shared" si="49"/>
        <v>0</v>
      </c>
      <c r="G458" t="str">
        <f t="shared" si="50"/>
        <v>BP.VG</v>
      </c>
      <c r="H458" s="525" t="s">
        <v>114</v>
      </c>
      <c r="I458" t="s">
        <v>1260</v>
      </c>
    </row>
    <row r="459" spans="1:12">
      <c r="A459">
        <f>_xlfn.XLOOKUP(C459,'volume holds'!X:X,'volume holds'!N:N)</f>
        <v>0</v>
      </c>
      <c r="B459">
        <f>_xlfn.XLOOKUP(H459,'sets &amp; selections ( - 10%)'!Z:Z,'sets &amp; selections ( - 10%)'!P:P,0)</f>
        <v>0</v>
      </c>
      <c r="C459" s="47" t="s">
        <v>445</v>
      </c>
      <c r="D459">
        <f t="shared" si="42"/>
        <v>0</v>
      </c>
      <c r="E459">
        <v>10132</v>
      </c>
      <c r="F459">
        <f t="shared" si="49"/>
        <v>0</v>
      </c>
      <c r="G459" t="str">
        <f t="shared" si="50"/>
        <v>BP.VG</v>
      </c>
      <c r="H459" s="525" t="s">
        <v>114</v>
      </c>
      <c r="I459" t="s">
        <v>1260</v>
      </c>
    </row>
    <row r="460" spans="1:12">
      <c r="A460">
        <f>_xlfn.XLOOKUP(C460,'volume holds'!X:X,'volume holds'!N:N)</f>
        <v>0</v>
      </c>
      <c r="B460">
        <f>_xlfn.XLOOKUP(H460,'sets &amp; selections ( - 10%)'!Z:Z,'sets &amp; selections ( - 10%)'!P:P,0)</f>
        <v>0</v>
      </c>
      <c r="C460" s="46" t="s">
        <v>492</v>
      </c>
      <c r="D460">
        <f t="shared" si="42"/>
        <v>0</v>
      </c>
      <c r="E460">
        <v>10132</v>
      </c>
      <c r="F460">
        <f t="shared" si="49"/>
        <v>0</v>
      </c>
      <c r="G460" t="str">
        <f t="shared" si="50"/>
        <v>BP.VG</v>
      </c>
      <c r="H460" s="525" t="s">
        <v>120</v>
      </c>
      <c r="I460" t="s">
        <v>1261</v>
      </c>
    </row>
    <row r="461" spans="1:12">
      <c r="A461">
        <f>_xlfn.XLOOKUP(C461,'volume holds'!X:X,'volume holds'!N:N)</f>
        <v>0</v>
      </c>
      <c r="B461">
        <f>_xlfn.XLOOKUP(H461,'sets &amp; selections ( - 10%)'!Z:Z,'sets &amp; selections ( - 10%)'!P:P,0)</f>
        <v>0</v>
      </c>
      <c r="C461" s="47" t="s">
        <v>493</v>
      </c>
      <c r="D461">
        <f t="shared" si="42"/>
        <v>0</v>
      </c>
      <c r="E461">
        <v>10132</v>
      </c>
      <c r="F461">
        <f t="shared" si="49"/>
        <v>0</v>
      </c>
      <c r="G461" t="str">
        <f t="shared" si="50"/>
        <v>BP.VG</v>
      </c>
      <c r="H461" s="525" t="s">
        <v>120</v>
      </c>
      <c r="I461" t="s">
        <v>1261</v>
      </c>
    </row>
    <row r="462" spans="1:12">
      <c r="A462">
        <f>_xlfn.XLOOKUP(C462,'volume holds'!X:X,'volume holds'!N:N)</f>
        <v>0</v>
      </c>
      <c r="B462">
        <f>_xlfn.XLOOKUP(H462,'sets &amp; selections ( - 10%)'!Z:Z,'sets &amp; selections ( - 10%)'!P:P,0)</f>
        <v>0</v>
      </c>
      <c r="C462" s="47" t="s">
        <v>494</v>
      </c>
      <c r="D462">
        <f t="shared" si="42"/>
        <v>0</v>
      </c>
      <c r="E462">
        <v>10132</v>
      </c>
      <c r="F462">
        <f t="shared" si="49"/>
        <v>0</v>
      </c>
      <c r="G462" t="str">
        <f t="shared" si="50"/>
        <v>BP.VG</v>
      </c>
      <c r="H462" s="525" t="s">
        <v>120</v>
      </c>
      <c r="I462" t="s">
        <v>1261</v>
      </c>
    </row>
    <row r="463" spans="1:12">
      <c r="A463">
        <f>_xlfn.XLOOKUP(C463,'volume holds'!X:X,'volume holds'!N:N)</f>
        <v>0</v>
      </c>
      <c r="B463">
        <f>_xlfn.XLOOKUP(H463,'sets &amp; selections ( - 10%)'!Z:Z,'sets &amp; selections ( - 10%)'!P:P,0)</f>
        <v>0</v>
      </c>
      <c r="C463" s="46" t="s">
        <v>495</v>
      </c>
      <c r="D463">
        <f t="shared" si="42"/>
        <v>0</v>
      </c>
      <c r="E463">
        <v>10132</v>
      </c>
      <c r="F463">
        <f t="shared" si="49"/>
        <v>0</v>
      </c>
      <c r="G463" t="str">
        <f t="shared" si="50"/>
        <v>BP.VG</v>
      </c>
      <c r="H463" s="525" t="s">
        <v>120</v>
      </c>
      <c r="I463" t="s">
        <v>1261</v>
      </c>
    </row>
    <row r="464" spans="1:12">
      <c r="A464">
        <f>_xlfn.XLOOKUP(C464,'volume holds'!X:X,'volume holds'!N:N)</f>
        <v>0</v>
      </c>
      <c r="B464">
        <f>_xlfn.XLOOKUP(H464,'sets &amp; selections ( - 10%)'!Z:Z,'sets &amp; selections ( - 10%)'!P:P,0)</f>
        <v>0</v>
      </c>
      <c r="C464" s="47" t="s">
        <v>496</v>
      </c>
      <c r="D464">
        <f t="shared" si="42"/>
        <v>0</v>
      </c>
      <c r="E464">
        <v>10132</v>
      </c>
      <c r="F464">
        <f t="shared" si="49"/>
        <v>0</v>
      </c>
      <c r="G464" t="str">
        <f t="shared" si="50"/>
        <v>BP.VG</v>
      </c>
      <c r="H464" s="525" t="s">
        <v>120</v>
      </c>
      <c r="I464" t="s">
        <v>1261</v>
      </c>
    </row>
    <row r="465" spans="1:12">
      <c r="A465">
        <f>_xlfn.XLOOKUP(C465,'volume holds'!X:X,'volume holds'!N:N)</f>
        <v>0</v>
      </c>
      <c r="B465">
        <f>_xlfn.XLOOKUP(H465,'sets &amp; selections ( - 10%)'!Z:Z,'sets &amp; selections ( - 10%)'!P:P,0)</f>
        <v>0</v>
      </c>
      <c r="C465" s="46" t="s">
        <v>497</v>
      </c>
      <c r="D465">
        <f t="shared" si="42"/>
        <v>0</v>
      </c>
      <c r="E465">
        <v>10132</v>
      </c>
      <c r="F465">
        <f t="shared" si="49"/>
        <v>0</v>
      </c>
      <c r="G465" t="str">
        <f t="shared" si="50"/>
        <v>BP.VG</v>
      </c>
      <c r="H465" s="525" t="s">
        <v>120</v>
      </c>
      <c r="I465" t="s">
        <v>1261</v>
      </c>
    </row>
    <row r="466" spans="1:12">
      <c r="A466">
        <f>_xlfn.XLOOKUP(C466,'volume holds'!X:X,'volume holds'!N:N)</f>
        <v>0</v>
      </c>
      <c r="B466">
        <f>_xlfn.XLOOKUP(H466,'sets &amp; selections ( - 10%)'!Z:Z,'sets &amp; selections ( - 10%)'!P:P,0)</f>
        <v>0</v>
      </c>
      <c r="C466" s="47" t="s">
        <v>498</v>
      </c>
      <c r="D466">
        <f t="shared" si="42"/>
        <v>0</v>
      </c>
      <c r="E466">
        <v>10132</v>
      </c>
      <c r="F466">
        <f t="shared" si="49"/>
        <v>0</v>
      </c>
      <c r="G466" t="str">
        <f t="shared" si="50"/>
        <v>BP.VG</v>
      </c>
      <c r="H466" s="525" t="s">
        <v>120</v>
      </c>
      <c r="I466" t="s">
        <v>1261</v>
      </c>
    </row>
    <row r="467" spans="1:12">
      <c r="A467">
        <f>_xlfn.XLOOKUP(C467,'volume holds'!X:X,'volume holds'!N:N)</f>
        <v>0</v>
      </c>
      <c r="B467">
        <f>_xlfn.XLOOKUP(H467,'sets &amp; selections ( - 10%)'!Z:Z,'sets &amp; selections ( - 10%)'!P:P,0)</f>
        <v>0</v>
      </c>
      <c r="C467" s="47" t="s">
        <v>499</v>
      </c>
      <c r="D467">
        <f t="shared" ref="D467:D530" si="51">SUM(A467:B467)</f>
        <v>0</v>
      </c>
      <c r="E467">
        <v>10132</v>
      </c>
      <c r="F467">
        <f t="shared" si="49"/>
        <v>0</v>
      </c>
      <c r="G467" t="str">
        <f t="shared" si="50"/>
        <v>BP.VG</v>
      </c>
      <c r="H467" s="525" t="s">
        <v>120</v>
      </c>
      <c r="I467" t="s">
        <v>1261</v>
      </c>
    </row>
    <row r="468" spans="1:12">
      <c r="A468">
        <f>_xlfn.XLOOKUP(C468,'volume holds'!X:X,'volume holds'!N:N)</f>
        <v>0</v>
      </c>
      <c r="B468">
        <f>_xlfn.XLOOKUP(H468,'sets &amp; selections ( - 10%)'!Z:Z,'sets &amp; selections ( - 10%)'!P:P,0)</f>
        <v>0</v>
      </c>
      <c r="C468" s="46" t="s">
        <v>500</v>
      </c>
      <c r="D468">
        <f t="shared" si="51"/>
        <v>0</v>
      </c>
      <c r="E468">
        <v>10132</v>
      </c>
      <c r="F468">
        <f t="shared" si="49"/>
        <v>0</v>
      </c>
      <c r="G468" t="str">
        <f t="shared" si="50"/>
        <v>BP.VG</v>
      </c>
      <c r="H468" s="525" t="s">
        <v>120</v>
      </c>
      <c r="I468" t="s">
        <v>1261</v>
      </c>
    </row>
    <row r="469" spans="1:12">
      <c r="A469">
        <f>_xlfn.XLOOKUP(C469,'volume holds'!X:X,'volume holds'!N:N)</f>
        <v>0</v>
      </c>
      <c r="B469">
        <f>_xlfn.XLOOKUP(H469,'sets &amp; selections ( - 10%)'!Z:Z,'sets &amp; selections ( - 10%)'!P:P,0)</f>
        <v>0</v>
      </c>
      <c r="C469" s="47" t="s">
        <v>501</v>
      </c>
      <c r="D469">
        <f t="shared" si="51"/>
        <v>0</v>
      </c>
      <c r="E469">
        <v>10132</v>
      </c>
      <c r="F469">
        <f t="shared" si="49"/>
        <v>0</v>
      </c>
      <c r="G469" t="str">
        <f t="shared" si="50"/>
        <v>BP.VG</v>
      </c>
      <c r="H469" s="525" t="s">
        <v>120</v>
      </c>
      <c r="I469" t="s">
        <v>1261</v>
      </c>
    </row>
    <row r="470" spans="1:12">
      <c r="A470">
        <f>_xlfn.XLOOKUP(C470,'volume holds'!X:X,'volume holds'!O:O)</f>
        <v>0</v>
      </c>
      <c r="B470">
        <f>_xlfn.XLOOKUP(H470,'sets &amp; selections ( - 10%)'!Z:Z,'sets &amp; selections ( - 10%)'!Q:Q,0)</f>
        <v>0</v>
      </c>
      <c r="C470" s="47" t="s">
        <v>422</v>
      </c>
      <c r="D470">
        <f t="shared" si="51"/>
        <v>0</v>
      </c>
      <c r="E470">
        <v>10094</v>
      </c>
      <c r="F470">
        <f t="shared" si="49"/>
        <v>0</v>
      </c>
      <c r="G470" t="str">
        <f t="shared" si="50"/>
        <v>BP.VG</v>
      </c>
      <c r="H470" s="525" t="s">
        <v>103</v>
      </c>
      <c r="I470" t="s">
        <v>1256</v>
      </c>
    </row>
    <row r="471" spans="1:12">
      <c r="A471">
        <f>_xlfn.XLOOKUP(C471,'volume holds'!X:X,'volume holds'!O:O)</f>
        <v>0</v>
      </c>
      <c r="B471">
        <f>_xlfn.XLOOKUP(H471,'sets &amp; selections ( - 10%)'!Z:Z,'sets &amp; selections ( - 10%)'!Q:Q,0)</f>
        <v>0</v>
      </c>
      <c r="C471" s="46" t="s">
        <v>424</v>
      </c>
      <c r="D471">
        <f t="shared" si="51"/>
        <v>0</v>
      </c>
      <c r="E471">
        <v>10094</v>
      </c>
      <c r="F471">
        <f t="shared" si="49"/>
        <v>0</v>
      </c>
      <c r="G471" t="str">
        <f t="shared" si="50"/>
        <v>BP.VG</v>
      </c>
      <c r="H471" s="525" t="s">
        <v>103</v>
      </c>
      <c r="I471" t="s">
        <v>1256</v>
      </c>
    </row>
    <row r="472" spans="1:12">
      <c r="A472">
        <f>_xlfn.XLOOKUP(C472,'volume holds'!X:X,'volume holds'!O:O)</f>
        <v>0</v>
      </c>
      <c r="B472">
        <f>_xlfn.XLOOKUP(H472,'sets &amp; selections ( - 10%)'!Z:Z,'sets &amp; selections ( - 10%)'!Q:Q,0)</f>
        <v>0</v>
      </c>
      <c r="C472" s="47" t="s">
        <v>426</v>
      </c>
      <c r="D472">
        <f t="shared" si="51"/>
        <v>0</v>
      </c>
      <c r="E472">
        <v>10094</v>
      </c>
      <c r="F472">
        <f t="shared" si="49"/>
        <v>0</v>
      </c>
      <c r="G472" t="str">
        <f t="shared" si="50"/>
        <v>BP.VG</v>
      </c>
      <c r="H472" s="525" t="s">
        <v>103</v>
      </c>
      <c r="I472" t="s">
        <v>1256</v>
      </c>
    </row>
    <row r="473" spans="1:12">
      <c r="A473">
        <f>_xlfn.XLOOKUP(C473,'volume holds'!X:X,'volume holds'!O:O)</f>
        <v>0</v>
      </c>
      <c r="B473">
        <f>_xlfn.XLOOKUP(H473,'sets &amp; selections ( - 10%)'!Z:Z,'sets &amp; selections ( - 10%)'!Q:Q,0)</f>
        <v>0</v>
      </c>
      <c r="C473" s="46" t="s">
        <v>428</v>
      </c>
      <c r="D473">
        <f t="shared" si="51"/>
        <v>0</v>
      </c>
      <c r="E473">
        <v>10094</v>
      </c>
      <c r="F473">
        <f t="shared" si="49"/>
        <v>0</v>
      </c>
      <c r="G473" t="str">
        <f t="shared" si="50"/>
        <v>BP.VG</v>
      </c>
      <c r="H473" s="525" t="s">
        <v>103</v>
      </c>
      <c r="I473" t="s">
        <v>1256</v>
      </c>
    </row>
    <row r="474" spans="1:12">
      <c r="A474">
        <f>_xlfn.XLOOKUP(C474,'volume holds'!X:X,'volume holds'!O:O)</f>
        <v>0</v>
      </c>
      <c r="B474">
        <f>_xlfn.XLOOKUP(H474,'sets &amp; selections ( - 10%)'!Z:Z,'sets &amp; selections ( - 10%)'!Q:Q,0)</f>
        <v>0</v>
      </c>
      <c r="C474" s="47" t="s">
        <v>430</v>
      </c>
      <c r="D474">
        <f t="shared" si="51"/>
        <v>0</v>
      </c>
      <c r="E474">
        <v>10094</v>
      </c>
      <c r="F474">
        <f t="shared" si="49"/>
        <v>0</v>
      </c>
      <c r="G474" t="str">
        <f t="shared" si="50"/>
        <v>BP.VG</v>
      </c>
      <c r="H474" s="525" t="s">
        <v>103</v>
      </c>
      <c r="I474" t="s">
        <v>1256</v>
      </c>
    </row>
    <row r="475" spans="1:12">
      <c r="A475">
        <f>_xlfn.XLOOKUP(C475,'volume holds'!X:X,'volume holds'!O:O)</f>
        <v>0</v>
      </c>
      <c r="B475">
        <f>_xlfn.XLOOKUP(H475,'sets &amp; selections ( - 10%)'!Z:Z,'sets &amp; selections ( - 10%)'!Q:Q,0)</f>
        <v>0</v>
      </c>
      <c r="C475" s="46" t="s">
        <v>432</v>
      </c>
      <c r="D475">
        <f t="shared" si="51"/>
        <v>0</v>
      </c>
      <c r="E475">
        <v>10094</v>
      </c>
      <c r="F475">
        <f t="shared" si="49"/>
        <v>0</v>
      </c>
      <c r="G475" t="str">
        <f t="shared" si="50"/>
        <v>BP.VG</v>
      </c>
      <c r="H475" s="525" t="s">
        <v>103</v>
      </c>
      <c r="I475" t="s">
        <v>1256</v>
      </c>
    </row>
    <row r="476" spans="1:12">
      <c r="A476">
        <f>_xlfn.XLOOKUP(C476,'volume holds'!X:X,'volume holds'!O:O)</f>
        <v>0</v>
      </c>
      <c r="B476">
        <f>_xlfn.XLOOKUP(H476,'sets &amp; selections ( - 10%)'!Z:Z,'sets &amp; selections ( - 10%)'!Q:Q,0)</f>
        <v>0</v>
      </c>
      <c r="C476" s="47" t="s">
        <v>434</v>
      </c>
      <c r="D476">
        <f t="shared" si="51"/>
        <v>0</v>
      </c>
      <c r="E476">
        <v>10094</v>
      </c>
      <c r="F476">
        <f t="shared" si="49"/>
        <v>0</v>
      </c>
      <c r="G476" t="str">
        <f t="shared" si="50"/>
        <v>BP.VG</v>
      </c>
      <c r="H476" s="525" t="s">
        <v>103</v>
      </c>
      <c r="I476" t="s">
        <v>1256</v>
      </c>
    </row>
    <row r="477" spans="1:12">
      <c r="A477">
        <f>_xlfn.XLOOKUP(C477,'volume holds'!X:X,'volume holds'!O:O)</f>
        <v>0</v>
      </c>
      <c r="B477">
        <f>_xlfn.XLOOKUP(H477,'sets &amp; selections ( - 10%)'!Z:Z,'sets &amp; selections ( - 10%)'!Q:Q,0)</f>
        <v>0</v>
      </c>
      <c r="C477" s="46" t="s">
        <v>436</v>
      </c>
      <c r="D477">
        <f t="shared" si="51"/>
        <v>0</v>
      </c>
      <c r="E477">
        <v>10094</v>
      </c>
      <c r="F477">
        <f t="shared" si="49"/>
        <v>0</v>
      </c>
      <c r="G477" t="str">
        <f t="shared" si="50"/>
        <v>BP.VG</v>
      </c>
      <c r="H477" s="525" t="s">
        <v>103</v>
      </c>
      <c r="I477" t="s">
        <v>1256</v>
      </c>
    </row>
    <row r="478" spans="1:12">
      <c r="A478">
        <f>_xlfn.XLOOKUP(C478,'volume holds'!X:X,'volume holds'!O:O)</f>
        <v>0</v>
      </c>
      <c r="B478">
        <f t="shared" ref="B478:B479" si="52">SUM(H478:I478)</f>
        <v>0</v>
      </c>
      <c r="C478" s="47" t="s">
        <v>464</v>
      </c>
      <c r="D478">
        <f t="shared" si="51"/>
        <v>0</v>
      </c>
      <c r="E478">
        <v>10094</v>
      </c>
      <c r="F478">
        <f t="shared" si="49"/>
        <v>0</v>
      </c>
      <c r="G478" t="str">
        <f t="shared" si="50"/>
        <v>BP.VG</v>
      </c>
      <c r="H478">
        <f>_xlfn.XLOOKUP(J478,'sets &amp; selections ( - 10%)'!Z:Z,'sets &amp; selections ( - 10%)'!Q:Q,0)</f>
        <v>0</v>
      </c>
      <c r="I478" cm="1">
        <f t="array" ref="I478">_xlfn.XLOOKUP(K478,'sets &amp; selections ( - 10%)'!Z:Z,2*'sets &amp; selections ( - 10%)'!Q:Q,0)</f>
        <v>0</v>
      </c>
      <c r="J478" s="525" t="s">
        <v>109</v>
      </c>
      <c r="K478" s="525" t="s">
        <v>111</v>
      </c>
      <c r="L478" t="s">
        <v>1257</v>
      </c>
    </row>
    <row r="479" spans="1:12">
      <c r="A479">
        <f>_xlfn.XLOOKUP(C479,'volume holds'!X:X,'volume holds'!O:O)</f>
        <v>0</v>
      </c>
      <c r="B479">
        <f t="shared" si="52"/>
        <v>0</v>
      </c>
      <c r="C479" s="46" t="s">
        <v>466</v>
      </c>
      <c r="D479">
        <f t="shared" si="51"/>
        <v>0</v>
      </c>
      <c r="E479">
        <v>10094</v>
      </c>
      <c r="F479">
        <f t="shared" si="49"/>
        <v>0</v>
      </c>
      <c r="G479" t="str">
        <f t="shared" si="50"/>
        <v>BP.VG</v>
      </c>
      <c r="H479">
        <f>_xlfn.XLOOKUP(J479,'sets &amp; selections ( - 10%)'!Z:Z,'sets &amp; selections ( - 10%)'!Q:Q,0)</f>
        <v>0</v>
      </c>
      <c r="I479" cm="1">
        <f t="array" ref="I479">_xlfn.XLOOKUP(K479,'sets &amp; selections ( - 10%)'!Z:Z,2*'sets &amp; selections ( - 10%)'!Q:Q,0)</f>
        <v>0</v>
      </c>
      <c r="J479" s="525" t="s">
        <v>109</v>
      </c>
      <c r="K479" s="525" t="s">
        <v>111</v>
      </c>
      <c r="L479" t="s">
        <v>1257</v>
      </c>
    </row>
    <row r="480" spans="1:12">
      <c r="A480">
        <f>_xlfn.XLOOKUP(C480,'volume holds'!X:X,'volume holds'!O:O)</f>
        <v>0</v>
      </c>
      <c r="B480">
        <f>_xlfn.XLOOKUP(H480,'sets &amp; selections ( - 10%)'!Z:Z,'sets &amp; selections ( - 10%)'!Q:Q,0)</f>
        <v>0</v>
      </c>
      <c r="C480" s="47" t="s">
        <v>468</v>
      </c>
      <c r="D480">
        <f t="shared" si="51"/>
        <v>0</v>
      </c>
      <c r="E480">
        <v>10094</v>
      </c>
      <c r="F480">
        <f t="shared" si="49"/>
        <v>0</v>
      </c>
      <c r="G480" t="str">
        <f t="shared" si="50"/>
        <v>BP.VG</v>
      </c>
      <c r="H480" s="525" t="s">
        <v>109</v>
      </c>
      <c r="I480" t="s">
        <v>1258</v>
      </c>
    </row>
    <row r="481" spans="1:12">
      <c r="A481">
        <f>_xlfn.XLOOKUP(C481,'volume holds'!X:X,'volume holds'!O:O)</f>
        <v>0</v>
      </c>
      <c r="B481">
        <f t="shared" ref="B481:B482" si="53">SUM(H481:I481)</f>
        <v>0</v>
      </c>
      <c r="C481" s="46" t="s">
        <v>470</v>
      </c>
      <c r="D481">
        <f t="shared" si="51"/>
        <v>0</v>
      </c>
      <c r="E481">
        <v>10094</v>
      </c>
      <c r="F481">
        <f t="shared" si="49"/>
        <v>0</v>
      </c>
      <c r="G481" t="str">
        <f t="shared" si="50"/>
        <v>BP.VG</v>
      </c>
      <c r="H481">
        <f>_xlfn.XLOOKUP(J481,'sets &amp; selections ( - 10%)'!Z:Z,'sets &amp; selections ( - 10%)'!Q:Q,0)</f>
        <v>0</v>
      </c>
      <c r="I481" cm="1">
        <f t="array" ref="I481">_xlfn.XLOOKUP(K481,'sets &amp; selections ( - 10%)'!Z:Z,2*'sets &amp; selections ( - 10%)'!Q:Q,0)</f>
        <v>0</v>
      </c>
      <c r="J481" s="525" t="s">
        <v>109</v>
      </c>
      <c r="K481" s="525" t="s">
        <v>111</v>
      </c>
      <c r="L481" t="s">
        <v>1257</v>
      </c>
    </row>
    <row r="482" spans="1:12">
      <c r="A482">
        <f>_xlfn.XLOOKUP(C482,'volume holds'!X:X,'volume holds'!O:O)</f>
        <v>0</v>
      </c>
      <c r="B482">
        <f t="shared" si="53"/>
        <v>0</v>
      </c>
      <c r="C482" s="47" t="s">
        <v>472</v>
      </c>
      <c r="D482">
        <f t="shared" si="51"/>
        <v>0</v>
      </c>
      <c r="E482">
        <v>10094</v>
      </c>
      <c r="F482">
        <f t="shared" si="49"/>
        <v>0</v>
      </c>
      <c r="G482" t="str">
        <f t="shared" si="50"/>
        <v>BP.VG</v>
      </c>
      <c r="H482">
        <f>_xlfn.XLOOKUP(J482,'sets &amp; selections ( - 10%)'!Z:Z,'sets &amp; selections ( - 10%)'!Q:Q,0)</f>
        <v>0</v>
      </c>
      <c r="I482" cm="1">
        <f t="array" ref="I482">_xlfn.XLOOKUP(K482,'sets &amp; selections ( - 10%)'!Z:Z,2*'sets &amp; selections ( - 10%)'!Q:Q,0)</f>
        <v>0</v>
      </c>
      <c r="J482" s="525" t="s">
        <v>109</v>
      </c>
      <c r="K482" s="525" t="s">
        <v>111</v>
      </c>
      <c r="L482" t="s">
        <v>1257</v>
      </c>
    </row>
    <row r="483" spans="1:12">
      <c r="A483">
        <f>_xlfn.XLOOKUP(C483,'volume holds'!X:X,'volume holds'!O:O)</f>
        <v>0</v>
      </c>
      <c r="B483">
        <f>_xlfn.XLOOKUP(H483,'sets &amp; selections ( - 10%)'!Z:Z,'sets &amp; selections ( - 10%)'!Q:Q,0)</f>
        <v>0</v>
      </c>
      <c r="C483" s="46" t="s">
        <v>474</v>
      </c>
      <c r="D483">
        <f t="shared" si="51"/>
        <v>0</v>
      </c>
      <c r="E483">
        <v>10094</v>
      </c>
      <c r="F483">
        <f t="shared" si="49"/>
        <v>0</v>
      </c>
      <c r="G483" t="str">
        <f t="shared" si="50"/>
        <v>BP.VG</v>
      </c>
      <c r="H483" s="525" t="s">
        <v>109</v>
      </c>
      <c r="I483" t="s">
        <v>1258</v>
      </c>
    </row>
    <row r="484" spans="1:12">
      <c r="A484">
        <f>_xlfn.XLOOKUP(C484,'volume holds'!X:X,'volume holds'!O:O)</f>
        <v>0</v>
      </c>
      <c r="B484">
        <f t="shared" ref="B484:B486" si="54">SUM(H484:I484)</f>
        <v>0</v>
      </c>
      <c r="C484" s="47" t="s">
        <v>476</v>
      </c>
      <c r="D484">
        <f t="shared" si="51"/>
        <v>0</v>
      </c>
      <c r="E484">
        <v>10094</v>
      </c>
      <c r="F484">
        <f t="shared" si="49"/>
        <v>0</v>
      </c>
      <c r="G484" t="str">
        <f t="shared" si="50"/>
        <v>BP.VG</v>
      </c>
      <c r="H484">
        <f>_xlfn.XLOOKUP(J484,'sets &amp; selections ( - 10%)'!Z:Z,'sets &amp; selections ( - 10%)'!Q:Q,0)</f>
        <v>0</v>
      </c>
      <c r="I484">
        <f>_xlfn.XLOOKUP(K484,'sets &amp; selections ( - 10%)'!Z:Z,'sets &amp; selections ( - 10%)'!Q:Q,0)</f>
        <v>0</v>
      </c>
      <c r="J484" s="525" t="s">
        <v>109</v>
      </c>
      <c r="K484" s="525" t="s">
        <v>111</v>
      </c>
      <c r="L484" t="s">
        <v>1259</v>
      </c>
    </row>
    <row r="485" spans="1:12">
      <c r="A485">
        <f>_xlfn.XLOOKUP(C485,'volume holds'!X:X,'volume holds'!O:O)</f>
        <v>0</v>
      </c>
      <c r="B485">
        <f t="shared" si="54"/>
        <v>0</v>
      </c>
      <c r="C485" s="46" t="s">
        <v>478</v>
      </c>
      <c r="D485">
        <f t="shared" si="51"/>
        <v>0</v>
      </c>
      <c r="E485">
        <v>10094</v>
      </c>
      <c r="F485">
        <f t="shared" si="49"/>
        <v>0</v>
      </c>
      <c r="G485" t="str">
        <f t="shared" si="50"/>
        <v>BP.VG</v>
      </c>
      <c r="H485">
        <f>_xlfn.XLOOKUP(J485,'sets &amp; selections ( - 10%)'!Z:Z,'sets &amp; selections ( - 10%)'!Q:Q,0)</f>
        <v>0</v>
      </c>
      <c r="I485">
        <f>_xlfn.XLOOKUP(K485,'sets &amp; selections ( - 10%)'!Z:Z,'sets &amp; selections ( - 10%)'!Q:Q,0)</f>
        <v>0</v>
      </c>
      <c r="J485" s="525" t="s">
        <v>109</v>
      </c>
      <c r="K485" s="525" t="s">
        <v>111</v>
      </c>
      <c r="L485" t="s">
        <v>1259</v>
      </c>
    </row>
    <row r="486" spans="1:12">
      <c r="A486">
        <f>_xlfn.XLOOKUP(C486,'volume holds'!X:X,'volume holds'!O:O)</f>
        <v>0</v>
      </c>
      <c r="B486">
        <f t="shared" si="54"/>
        <v>0</v>
      </c>
      <c r="C486" s="47" t="s">
        <v>480</v>
      </c>
      <c r="D486">
        <f t="shared" si="51"/>
        <v>0</v>
      </c>
      <c r="E486">
        <v>10094</v>
      </c>
      <c r="F486">
        <f t="shared" si="49"/>
        <v>0</v>
      </c>
      <c r="G486" t="str">
        <f t="shared" si="50"/>
        <v>BP.VG</v>
      </c>
      <c r="H486">
        <f>_xlfn.XLOOKUP(J486,'sets &amp; selections ( - 10%)'!Z:Z,'sets &amp; selections ( - 10%)'!Q:Q,0)</f>
        <v>0</v>
      </c>
      <c r="I486">
        <f>_xlfn.XLOOKUP(K486,'sets &amp; selections ( - 10%)'!Z:Z,'sets &amp; selections ( - 10%)'!Q:Q,0)</f>
        <v>0</v>
      </c>
      <c r="J486" s="525" t="s">
        <v>109</v>
      </c>
      <c r="K486" s="525" t="s">
        <v>111</v>
      </c>
      <c r="L486" t="s">
        <v>1259</v>
      </c>
    </row>
    <row r="487" spans="1:12">
      <c r="A487">
        <f>_xlfn.XLOOKUP(C487,'volume holds'!X:X,'volume holds'!O:O)</f>
        <v>0</v>
      </c>
      <c r="B487">
        <f>_xlfn.XLOOKUP(H487,'sets &amp; selections ( - 10%)'!Z:Z,'sets &amp; selections ( - 10%)'!Q:Q,0)</f>
        <v>0</v>
      </c>
      <c r="C487" s="46" t="s">
        <v>482</v>
      </c>
      <c r="D487">
        <f t="shared" si="51"/>
        <v>0</v>
      </c>
      <c r="E487">
        <v>10094</v>
      </c>
      <c r="F487">
        <f t="shared" si="49"/>
        <v>0</v>
      </c>
      <c r="G487" t="str">
        <f t="shared" si="50"/>
        <v>BP.VG</v>
      </c>
      <c r="H487" s="525" t="s">
        <v>109</v>
      </c>
      <c r="I487" t="s">
        <v>1258</v>
      </c>
    </row>
    <row r="488" spans="1:12">
      <c r="A488">
        <f>_xlfn.XLOOKUP(C488,'volume holds'!X:X,'volume holds'!O:O)</f>
        <v>0</v>
      </c>
      <c r="B488">
        <f>_xlfn.XLOOKUP(H488,'sets &amp; selections ( - 10%)'!Z:Z,'sets &amp; selections ( - 10%)'!Q:Q,0)</f>
        <v>0</v>
      </c>
      <c r="C488" s="47" t="s">
        <v>438</v>
      </c>
      <c r="D488">
        <f t="shared" si="51"/>
        <v>0</v>
      </c>
      <c r="E488">
        <v>10133</v>
      </c>
      <c r="F488">
        <f t="shared" si="49"/>
        <v>0</v>
      </c>
      <c r="G488" t="str">
        <f t="shared" si="50"/>
        <v>BP.VG</v>
      </c>
      <c r="H488" s="525" t="s">
        <v>114</v>
      </c>
      <c r="I488" t="s">
        <v>1260</v>
      </c>
    </row>
    <row r="489" spans="1:12">
      <c r="A489">
        <f>_xlfn.XLOOKUP(C489,'volume holds'!X:X,'volume holds'!O:O)</f>
        <v>0</v>
      </c>
      <c r="B489">
        <f>_xlfn.XLOOKUP(H489,'sets &amp; selections ( - 10%)'!Z:Z,'sets &amp; selections ( - 10%)'!Q:Q,0)</f>
        <v>0</v>
      </c>
      <c r="C489" s="46" t="s">
        <v>439</v>
      </c>
      <c r="D489">
        <f t="shared" si="51"/>
        <v>0</v>
      </c>
      <c r="E489">
        <v>10133</v>
      </c>
      <c r="F489">
        <f t="shared" si="49"/>
        <v>0</v>
      </c>
      <c r="G489" t="str">
        <f t="shared" si="50"/>
        <v>BP.VG</v>
      </c>
      <c r="H489" s="525" t="s">
        <v>114</v>
      </c>
      <c r="I489" t="s">
        <v>1260</v>
      </c>
    </row>
    <row r="490" spans="1:12">
      <c r="A490">
        <f>_xlfn.XLOOKUP(C490,'volume holds'!X:X,'volume holds'!O:O)</f>
        <v>0</v>
      </c>
      <c r="B490">
        <f>_xlfn.XLOOKUP(H490,'sets &amp; selections ( - 10%)'!Z:Z,'sets &amp; selections ( - 10%)'!Q:Q,0)</f>
        <v>0</v>
      </c>
      <c r="C490" s="47" t="s">
        <v>440</v>
      </c>
      <c r="D490">
        <f t="shared" si="51"/>
        <v>0</v>
      </c>
      <c r="E490">
        <v>10133</v>
      </c>
      <c r="F490">
        <f t="shared" si="49"/>
        <v>0</v>
      </c>
      <c r="G490" t="str">
        <f t="shared" si="50"/>
        <v>BP.VG</v>
      </c>
      <c r="H490" s="525" t="s">
        <v>114</v>
      </c>
      <c r="I490" t="s">
        <v>1260</v>
      </c>
    </row>
    <row r="491" spans="1:12">
      <c r="A491">
        <f>_xlfn.XLOOKUP(C491,'volume holds'!X:X,'volume holds'!O:O)</f>
        <v>0</v>
      </c>
      <c r="B491">
        <f>_xlfn.XLOOKUP(H491,'sets &amp; selections ( - 10%)'!Z:Z,'sets &amp; selections ( - 10%)'!Q:Q,0)</f>
        <v>0</v>
      </c>
      <c r="C491" s="46" t="s">
        <v>441</v>
      </c>
      <c r="D491">
        <f t="shared" si="51"/>
        <v>0</v>
      </c>
      <c r="E491">
        <v>10133</v>
      </c>
      <c r="F491">
        <f t="shared" si="49"/>
        <v>0</v>
      </c>
      <c r="G491" t="str">
        <f t="shared" si="50"/>
        <v>BP.VG</v>
      </c>
      <c r="H491" s="525" t="s">
        <v>114</v>
      </c>
      <c r="I491" t="s">
        <v>1260</v>
      </c>
    </row>
    <row r="492" spans="1:12">
      <c r="A492">
        <f>_xlfn.XLOOKUP(C492,'volume holds'!X:X,'volume holds'!O:O)</f>
        <v>0</v>
      </c>
      <c r="B492">
        <f>_xlfn.XLOOKUP(H492,'sets &amp; selections ( - 10%)'!Z:Z,'sets &amp; selections ( - 10%)'!Q:Q,0)</f>
        <v>0</v>
      </c>
      <c r="C492" s="47" t="s">
        <v>442</v>
      </c>
      <c r="D492">
        <f t="shared" si="51"/>
        <v>0</v>
      </c>
      <c r="E492">
        <v>10133</v>
      </c>
      <c r="F492">
        <f t="shared" si="49"/>
        <v>0</v>
      </c>
      <c r="G492" t="str">
        <f t="shared" si="50"/>
        <v>BP.VG</v>
      </c>
      <c r="H492" s="525" t="s">
        <v>114</v>
      </c>
      <c r="I492" t="s">
        <v>1260</v>
      </c>
    </row>
    <row r="493" spans="1:12">
      <c r="A493">
        <f>_xlfn.XLOOKUP(C493,'volume holds'!X:X,'volume holds'!O:O)</f>
        <v>0</v>
      </c>
      <c r="B493">
        <f>_xlfn.XLOOKUP(H493,'sets &amp; selections ( - 10%)'!Z:Z,'sets &amp; selections ( - 10%)'!Q:Q,0)</f>
        <v>0</v>
      </c>
      <c r="C493" s="46" t="s">
        <v>443</v>
      </c>
      <c r="D493">
        <f t="shared" si="51"/>
        <v>0</v>
      </c>
      <c r="E493">
        <v>10133</v>
      </c>
      <c r="F493">
        <f t="shared" si="49"/>
        <v>0</v>
      </c>
      <c r="G493" t="str">
        <f t="shared" si="50"/>
        <v>BP.VG</v>
      </c>
      <c r="H493" s="525" t="s">
        <v>114</v>
      </c>
      <c r="I493" t="s">
        <v>1260</v>
      </c>
    </row>
    <row r="494" spans="1:12">
      <c r="A494">
        <f>_xlfn.XLOOKUP(C494,'volume holds'!X:X,'volume holds'!O:O)</f>
        <v>0</v>
      </c>
      <c r="B494">
        <f>_xlfn.XLOOKUP(H494,'sets &amp; selections ( - 10%)'!Z:Z,'sets &amp; selections ( - 10%)'!Q:Q,0)</f>
        <v>0</v>
      </c>
      <c r="C494" s="47" t="s">
        <v>444</v>
      </c>
      <c r="D494">
        <f t="shared" si="51"/>
        <v>0</v>
      </c>
      <c r="E494">
        <v>10133</v>
      </c>
      <c r="F494">
        <f t="shared" si="49"/>
        <v>0</v>
      </c>
      <c r="G494" t="str">
        <f t="shared" si="50"/>
        <v>BP.VG</v>
      </c>
      <c r="H494" s="525" t="s">
        <v>114</v>
      </c>
      <c r="I494" t="s">
        <v>1260</v>
      </c>
    </row>
    <row r="495" spans="1:12">
      <c r="A495">
        <f>_xlfn.XLOOKUP(C495,'volume holds'!X:X,'volume holds'!O:O)</f>
        <v>0</v>
      </c>
      <c r="B495">
        <f>_xlfn.XLOOKUP(H495,'sets &amp; selections ( - 10%)'!Z:Z,'sets &amp; selections ( - 10%)'!Q:Q,0)</f>
        <v>0</v>
      </c>
      <c r="C495" s="47" t="s">
        <v>445</v>
      </c>
      <c r="D495">
        <f t="shared" si="51"/>
        <v>0</v>
      </c>
      <c r="E495">
        <v>10133</v>
      </c>
      <c r="F495">
        <f t="shared" si="49"/>
        <v>0</v>
      </c>
      <c r="G495" t="str">
        <f t="shared" si="50"/>
        <v>BP.VG</v>
      </c>
      <c r="H495" s="525" t="s">
        <v>114</v>
      </c>
      <c r="I495" t="s">
        <v>1260</v>
      </c>
    </row>
    <row r="496" spans="1:12">
      <c r="A496">
        <f>_xlfn.XLOOKUP(C496,'volume holds'!X:X,'volume holds'!O:O)</f>
        <v>0</v>
      </c>
      <c r="B496">
        <f>_xlfn.XLOOKUP(H496,'sets &amp; selections ( - 10%)'!Z:Z,'sets &amp; selections ( - 10%)'!Q:Q,0)</f>
        <v>0</v>
      </c>
      <c r="C496" s="46" t="s">
        <v>492</v>
      </c>
      <c r="D496">
        <f t="shared" si="51"/>
        <v>0</v>
      </c>
      <c r="E496">
        <v>10133</v>
      </c>
      <c r="F496">
        <f t="shared" si="49"/>
        <v>0</v>
      </c>
      <c r="G496" t="str">
        <f t="shared" si="50"/>
        <v>BP.VG</v>
      </c>
      <c r="H496" s="525" t="s">
        <v>120</v>
      </c>
      <c r="I496" t="s">
        <v>1261</v>
      </c>
    </row>
    <row r="497" spans="1:9">
      <c r="A497">
        <f>_xlfn.XLOOKUP(C497,'volume holds'!X:X,'volume holds'!O:O)</f>
        <v>0</v>
      </c>
      <c r="B497">
        <f>_xlfn.XLOOKUP(H497,'sets &amp; selections ( - 10%)'!Z:Z,'sets &amp; selections ( - 10%)'!Q:Q,0)</f>
        <v>0</v>
      </c>
      <c r="C497" s="47" t="s">
        <v>493</v>
      </c>
      <c r="D497">
        <f t="shared" si="51"/>
        <v>0</v>
      </c>
      <c r="E497">
        <v>10133</v>
      </c>
      <c r="F497">
        <f t="shared" si="49"/>
        <v>0</v>
      </c>
      <c r="G497" t="str">
        <f t="shared" si="50"/>
        <v>BP.VG</v>
      </c>
      <c r="H497" s="525" t="s">
        <v>120</v>
      </c>
      <c r="I497" t="s">
        <v>1261</v>
      </c>
    </row>
    <row r="498" spans="1:9">
      <c r="A498">
        <f>_xlfn.XLOOKUP(C498,'volume holds'!X:X,'volume holds'!O:O)</f>
        <v>0</v>
      </c>
      <c r="B498">
        <f>_xlfn.XLOOKUP(H498,'sets &amp; selections ( - 10%)'!Z:Z,'sets &amp; selections ( - 10%)'!Q:Q,0)</f>
        <v>0</v>
      </c>
      <c r="C498" s="47" t="s">
        <v>494</v>
      </c>
      <c r="D498">
        <f t="shared" si="51"/>
        <v>0</v>
      </c>
      <c r="E498">
        <v>10133</v>
      </c>
      <c r="F498">
        <f t="shared" si="49"/>
        <v>0</v>
      </c>
      <c r="G498" t="str">
        <f t="shared" si="50"/>
        <v>BP.VG</v>
      </c>
      <c r="H498" s="525" t="s">
        <v>120</v>
      </c>
      <c r="I498" t="s">
        <v>1261</v>
      </c>
    </row>
    <row r="499" spans="1:9">
      <c r="A499">
        <f>_xlfn.XLOOKUP(C499,'volume holds'!X:X,'volume holds'!O:O)</f>
        <v>0</v>
      </c>
      <c r="B499">
        <f>_xlfn.XLOOKUP(H499,'sets &amp; selections ( - 10%)'!Z:Z,'sets &amp; selections ( - 10%)'!Q:Q,0)</f>
        <v>0</v>
      </c>
      <c r="C499" s="46" t="s">
        <v>495</v>
      </c>
      <c r="D499">
        <f t="shared" si="51"/>
        <v>0</v>
      </c>
      <c r="E499">
        <v>10133</v>
      </c>
      <c r="F499">
        <f t="shared" si="49"/>
        <v>0</v>
      </c>
      <c r="G499" t="str">
        <f t="shared" si="50"/>
        <v>BP.VG</v>
      </c>
      <c r="H499" s="525" t="s">
        <v>120</v>
      </c>
      <c r="I499" t="s">
        <v>1261</v>
      </c>
    </row>
    <row r="500" spans="1:9">
      <c r="A500">
        <f>_xlfn.XLOOKUP(C500,'volume holds'!X:X,'volume holds'!O:O)</f>
        <v>0</v>
      </c>
      <c r="B500">
        <f>_xlfn.XLOOKUP(H500,'sets &amp; selections ( - 10%)'!Z:Z,'sets &amp; selections ( - 10%)'!Q:Q,0)</f>
        <v>0</v>
      </c>
      <c r="C500" s="47" t="s">
        <v>496</v>
      </c>
      <c r="D500">
        <f t="shared" si="51"/>
        <v>0</v>
      </c>
      <c r="E500">
        <v>10133</v>
      </c>
      <c r="F500">
        <f t="shared" si="49"/>
        <v>0</v>
      </c>
      <c r="G500" t="str">
        <f t="shared" si="50"/>
        <v>BP.VG</v>
      </c>
      <c r="H500" s="525" t="s">
        <v>120</v>
      </c>
      <c r="I500" t="s">
        <v>1261</v>
      </c>
    </row>
    <row r="501" spans="1:9">
      <c r="A501">
        <f>_xlfn.XLOOKUP(C501,'volume holds'!X:X,'volume holds'!O:O)</f>
        <v>0</v>
      </c>
      <c r="B501">
        <f>_xlfn.XLOOKUP(H501,'sets &amp; selections ( - 10%)'!Z:Z,'sets &amp; selections ( - 10%)'!Q:Q,0)</f>
        <v>0</v>
      </c>
      <c r="C501" s="46" t="s">
        <v>497</v>
      </c>
      <c r="D501">
        <f t="shared" si="51"/>
        <v>0</v>
      </c>
      <c r="E501">
        <v>10133</v>
      </c>
      <c r="F501">
        <f t="shared" si="49"/>
        <v>0</v>
      </c>
      <c r="G501" t="str">
        <f t="shared" si="50"/>
        <v>BP.VG</v>
      </c>
      <c r="H501" s="525" t="s">
        <v>120</v>
      </c>
      <c r="I501" t="s">
        <v>1261</v>
      </c>
    </row>
    <row r="502" spans="1:9">
      <c r="A502">
        <f>_xlfn.XLOOKUP(C502,'volume holds'!X:X,'volume holds'!O:O)</f>
        <v>0</v>
      </c>
      <c r="B502">
        <f>_xlfn.XLOOKUP(H502,'sets &amp; selections ( - 10%)'!Z:Z,'sets &amp; selections ( - 10%)'!Q:Q,0)</f>
        <v>0</v>
      </c>
      <c r="C502" s="47" t="s">
        <v>498</v>
      </c>
      <c r="D502">
        <f t="shared" si="51"/>
        <v>0</v>
      </c>
      <c r="E502">
        <v>10133</v>
      </c>
      <c r="F502">
        <f t="shared" si="49"/>
        <v>0</v>
      </c>
      <c r="G502" t="str">
        <f t="shared" si="50"/>
        <v>BP.VG</v>
      </c>
      <c r="H502" s="525" t="s">
        <v>120</v>
      </c>
      <c r="I502" t="s">
        <v>1261</v>
      </c>
    </row>
    <row r="503" spans="1:9">
      <c r="A503">
        <f>_xlfn.XLOOKUP(C503,'volume holds'!X:X,'volume holds'!O:O)</f>
        <v>0</v>
      </c>
      <c r="B503">
        <f>_xlfn.XLOOKUP(H503,'sets &amp; selections ( - 10%)'!Z:Z,'sets &amp; selections ( - 10%)'!Q:Q,0)</f>
        <v>0</v>
      </c>
      <c r="C503" s="47" t="s">
        <v>499</v>
      </c>
      <c r="D503">
        <f t="shared" si="51"/>
        <v>0</v>
      </c>
      <c r="E503">
        <v>10133</v>
      </c>
      <c r="F503">
        <f t="shared" si="49"/>
        <v>0</v>
      </c>
      <c r="G503" t="str">
        <f t="shared" si="50"/>
        <v>BP.VG</v>
      </c>
      <c r="H503" s="525" t="s">
        <v>120</v>
      </c>
      <c r="I503" t="s">
        <v>1261</v>
      </c>
    </row>
    <row r="504" spans="1:9">
      <c r="A504">
        <f>_xlfn.XLOOKUP(C504,'volume holds'!X:X,'volume holds'!O:O)</f>
        <v>0</v>
      </c>
      <c r="B504">
        <f>_xlfn.XLOOKUP(H504,'sets &amp; selections ( - 10%)'!Z:Z,'sets &amp; selections ( - 10%)'!Q:Q,0)</f>
        <v>0</v>
      </c>
      <c r="C504" s="46" t="s">
        <v>500</v>
      </c>
      <c r="D504">
        <f t="shared" si="51"/>
        <v>0</v>
      </c>
      <c r="E504">
        <v>10133</v>
      </c>
      <c r="F504">
        <f t="shared" si="49"/>
        <v>0</v>
      </c>
      <c r="G504" t="str">
        <f t="shared" si="50"/>
        <v>BP.VG</v>
      </c>
      <c r="H504" s="525" t="s">
        <v>120</v>
      </c>
      <c r="I504" t="s">
        <v>1261</v>
      </c>
    </row>
    <row r="505" spans="1:9">
      <c r="A505">
        <f>_xlfn.XLOOKUP(C505,'volume holds'!X:X,'volume holds'!O:O)</f>
        <v>0</v>
      </c>
      <c r="B505">
        <f>_xlfn.XLOOKUP(H505,'sets &amp; selections ( - 10%)'!Z:Z,'sets &amp; selections ( - 10%)'!Q:Q,0)</f>
        <v>0</v>
      </c>
      <c r="C505" s="47" t="s">
        <v>501</v>
      </c>
      <c r="D505">
        <f t="shared" si="51"/>
        <v>0</v>
      </c>
      <c r="E505">
        <v>10133</v>
      </c>
      <c r="F505">
        <f t="shared" si="49"/>
        <v>0</v>
      </c>
      <c r="G505" t="str">
        <f t="shared" si="50"/>
        <v>BP.VG</v>
      </c>
      <c r="H505" s="525" t="s">
        <v>120</v>
      </c>
      <c r="I505" t="s">
        <v>1261</v>
      </c>
    </row>
    <row r="506" spans="1:9">
      <c r="A506">
        <f>_xlfn.XLOOKUP(C506,'volume holds'!X:X,'volume holds'!P:P)</f>
        <v>0</v>
      </c>
      <c r="B506">
        <f>_xlfn.XLOOKUP(H506,'sets &amp; selections ( - 10%)'!Z:Z,'sets &amp; selections ( - 10%)'!R:R,0)</f>
        <v>0</v>
      </c>
      <c r="C506" s="47" t="s">
        <v>422</v>
      </c>
      <c r="D506">
        <f t="shared" si="51"/>
        <v>0</v>
      </c>
      <c r="E506">
        <v>10095</v>
      </c>
      <c r="F506">
        <f t="shared" si="49"/>
        <v>0</v>
      </c>
      <c r="G506" t="str">
        <f t="shared" si="50"/>
        <v>BP.VG</v>
      </c>
      <c r="H506" s="525" t="s">
        <v>103</v>
      </c>
      <c r="I506" t="s">
        <v>1256</v>
      </c>
    </row>
    <row r="507" spans="1:9">
      <c r="A507">
        <f>_xlfn.XLOOKUP(C507,'volume holds'!X:X,'volume holds'!P:P)</f>
        <v>0</v>
      </c>
      <c r="B507">
        <f>_xlfn.XLOOKUP(H507,'sets &amp; selections ( - 10%)'!Z:Z,'sets &amp; selections ( - 10%)'!R:R,0)</f>
        <v>0</v>
      </c>
      <c r="C507" s="46" t="s">
        <v>424</v>
      </c>
      <c r="D507">
        <f t="shared" si="51"/>
        <v>0</v>
      </c>
      <c r="E507">
        <v>10095</v>
      </c>
      <c r="F507">
        <f t="shared" si="49"/>
        <v>0</v>
      </c>
      <c r="G507" t="str">
        <f t="shared" si="50"/>
        <v>BP.VG</v>
      </c>
      <c r="H507" s="525" t="s">
        <v>103</v>
      </c>
      <c r="I507" t="s">
        <v>1256</v>
      </c>
    </row>
    <row r="508" spans="1:9">
      <c r="A508">
        <f>_xlfn.XLOOKUP(C508,'volume holds'!X:X,'volume holds'!P:P)</f>
        <v>0</v>
      </c>
      <c r="B508">
        <f>_xlfn.XLOOKUP(H508,'sets &amp; selections ( - 10%)'!Z:Z,'sets &amp; selections ( - 10%)'!R:R,0)</f>
        <v>0</v>
      </c>
      <c r="C508" s="47" t="s">
        <v>426</v>
      </c>
      <c r="D508">
        <f t="shared" si="51"/>
        <v>0</v>
      </c>
      <c r="E508">
        <v>10095</v>
      </c>
      <c r="F508">
        <f t="shared" si="49"/>
        <v>0</v>
      </c>
      <c r="G508" t="str">
        <f t="shared" si="50"/>
        <v>BP.VG</v>
      </c>
      <c r="H508" s="525" t="s">
        <v>103</v>
      </c>
      <c r="I508" t="s">
        <v>1256</v>
      </c>
    </row>
    <row r="509" spans="1:9">
      <c r="A509">
        <f>_xlfn.XLOOKUP(C509,'volume holds'!X:X,'volume holds'!P:P)</f>
        <v>0</v>
      </c>
      <c r="B509">
        <f>_xlfn.XLOOKUP(H509,'sets &amp; selections ( - 10%)'!Z:Z,'sets &amp; selections ( - 10%)'!R:R,0)</f>
        <v>0</v>
      </c>
      <c r="C509" s="46" t="s">
        <v>428</v>
      </c>
      <c r="D509">
        <f t="shared" si="51"/>
        <v>0</v>
      </c>
      <c r="E509">
        <v>10095</v>
      </c>
      <c r="F509">
        <f t="shared" si="49"/>
        <v>0</v>
      </c>
      <c r="G509" t="str">
        <f t="shared" si="50"/>
        <v>BP.VG</v>
      </c>
      <c r="H509" s="525" t="s">
        <v>103</v>
      </c>
      <c r="I509" t="s">
        <v>1256</v>
      </c>
    </row>
    <row r="510" spans="1:9">
      <c r="A510">
        <f>_xlfn.XLOOKUP(C510,'volume holds'!X:X,'volume holds'!P:P)</f>
        <v>0</v>
      </c>
      <c r="B510">
        <f>_xlfn.XLOOKUP(H510,'sets &amp; selections ( - 10%)'!Z:Z,'sets &amp; selections ( - 10%)'!R:R,0)</f>
        <v>0</v>
      </c>
      <c r="C510" s="47" t="s">
        <v>430</v>
      </c>
      <c r="D510">
        <f t="shared" si="51"/>
        <v>0</v>
      </c>
      <c r="E510">
        <v>10095</v>
      </c>
      <c r="F510">
        <f t="shared" si="49"/>
        <v>0</v>
      </c>
      <c r="G510" t="str">
        <f t="shared" si="50"/>
        <v>BP.VG</v>
      </c>
      <c r="H510" s="525" t="s">
        <v>103</v>
      </c>
      <c r="I510" t="s">
        <v>1256</v>
      </c>
    </row>
    <row r="511" spans="1:9">
      <c r="A511">
        <f>_xlfn.XLOOKUP(C511,'volume holds'!X:X,'volume holds'!P:P)</f>
        <v>0</v>
      </c>
      <c r="B511">
        <f>_xlfn.XLOOKUP(H511,'sets &amp; selections ( - 10%)'!Z:Z,'sets &amp; selections ( - 10%)'!R:R,0)</f>
        <v>0</v>
      </c>
      <c r="C511" s="46" t="s">
        <v>432</v>
      </c>
      <c r="D511">
        <f t="shared" si="51"/>
        <v>0</v>
      </c>
      <c r="E511">
        <v>10095</v>
      </c>
      <c r="F511">
        <f t="shared" si="49"/>
        <v>0</v>
      </c>
      <c r="G511" t="str">
        <f t="shared" si="50"/>
        <v>BP.VG</v>
      </c>
      <c r="H511" s="525" t="s">
        <v>103</v>
      </c>
      <c r="I511" t="s">
        <v>1256</v>
      </c>
    </row>
    <row r="512" spans="1:9">
      <c r="A512">
        <f>_xlfn.XLOOKUP(C512,'volume holds'!X:X,'volume holds'!P:P)</f>
        <v>0</v>
      </c>
      <c r="B512">
        <f>_xlfn.XLOOKUP(H512,'sets &amp; selections ( - 10%)'!Z:Z,'sets &amp; selections ( - 10%)'!R:R,0)</f>
        <v>0</v>
      </c>
      <c r="C512" s="47" t="s">
        <v>434</v>
      </c>
      <c r="D512">
        <f t="shared" si="51"/>
        <v>0</v>
      </c>
      <c r="E512">
        <v>10095</v>
      </c>
      <c r="F512">
        <f t="shared" si="49"/>
        <v>0</v>
      </c>
      <c r="G512" t="str">
        <f t="shared" si="50"/>
        <v>BP.VG</v>
      </c>
      <c r="H512" s="525" t="s">
        <v>103</v>
      </c>
      <c r="I512" t="s">
        <v>1256</v>
      </c>
    </row>
    <row r="513" spans="1:12">
      <c r="A513">
        <f>_xlfn.XLOOKUP(C513,'volume holds'!X:X,'volume holds'!P:P)</f>
        <v>0</v>
      </c>
      <c r="B513">
        <f>_xlfn.XLOOKUP(H513,'sets &amp; selections ( - 10%)'!Z:Z,'sets &amp; selections ( - 10%)'!R:R,0)</f>
        <v>0</v>
      </c>
      <c r="C513" s="46" t="s">
        <v>436</v>
      </c>
      <c r="D513">
        <f t="shared" si="51"/>
        <v>0</v>
      </c>
      <c r="E513">
        <v>10095</v>
      </c>
      <c r="F513">
        <f t="shared" si="49"/>
        <v>0</v>
      </c>
      <c r="G513" t="str">
        <f t="shared" si="50"/>
        <v>BP.VG</v>
      </c>
      <c r="H513" s="525" t="s">
        <v>103</v>
      </c>
      <c r="I513" t="s">
        <v>1256</v>
      </c>
    </row>
    <row r="514" spans="1:12">
      <c r="A514">
        <f>_xlfn.XLOOKUP(C514,'volume holds'!X:X,'volume holds'!P:P)</f>
        <v>0</v>
      </c>
      <c r="B514">
        <f t="shared" ref="B514:B515" si="55">SUM(H514:I514)</f>
        <v>0</v>
      </c>
      <c r="C514" s="47" t="s">
        <v>464</v>
      </c>
      <c r="D514">
        <f t="shared" si="51"/>
        <v>0</v>
      </c>
      <c r="E514">
        <v>10095</v>
      </c>
      <c r="F514">
        <f t="shared" si="49"/>
        <v>0</v>
      </c>
      <c r="G514" t="str">
        <f t="shared" si="50"/>
        <v>BP.VG</v>
      </c>
      <c r="H514">
        <f>_xlfn.XLOOKUP(J514,'sets &amp; selections ( - 10%)'!Z:Z,'sets &amp; selections ( - 10%)'!R:R,0)</f>
        <v>0</v>
      </c>
      <c r="I514" cm="1">
        <f t="array" ref="I514">_xlfn.XLOOKUP(K514,'sets &amp; selections ( - 10%)'!Z:Z,2*'sets &amp; selections ( - 10%)'!R:R,0)</f>
        <v>0</v>
      </c>
      <c r="J514" s="525" t="s">
        <v>109</v>
      </c>
      <c r="K514" s="525" t="s">
        <v>111</v>
      </c>
      <c r="L514" t="s">
        <v>1257</v>
      </c>
    </row>
    <row r="515" spans="1:12">
      <c r="A515">
        <f>_xlfn.XLOOKUP(C515,'volume holds'!X:X,'volume holds'!P:P)</f>
        <v>0</v>
      </c>
      <c r="B515">
        <f t="shared" si="55"/>
        <v>0</v>
      </c>
      <c r="C515" s="46" t="s">
        <v>466</v>
      </c>
      <c r="D515">
        <f t="shared" si="51"/>
        <v>0</v>
      </c>
      <c r="E515">
        <v>10095</v>
      </c>
      <c r="F515">
        <f t="shared" ref="F515:F578" si="56">IF(B515&gt;0,10*B515/D515,0)</f>
        <v>0</v>
      </c>
      <c r="G515" t="str">
        <f t="shared" ref="G515:G578" si="57">LEFT(C515,5)</f>
        <v>BP.VG</v>
      </c>
      <c r="H515">
        <f>_xlfn.XLOOKUP(J515,'sets &amp; selections ( - 10%)'!Z:Z,'sets &amp; selections ( - 10%)'!R:R,0)</f>
        <v>0</v>
      </c>
      <c r="I515" cm="1">
        <f t="array" ref="I515">_xlfn.XLOOKUP(K515,'sets &amp; selections ( - 10%)'!Z:Z,2*'sets &amp; selections ( - 10%)'!R:R,0)</f>
        <v>0</v>
      </c>
      <c r="J515" s="525" t="s">
        <v>109</v>
      </c>
      <c r="K515" s="525" t="s">
        <v>111</v>
      </c>
      <c r="L515" t="s">
        <v>1257</v>
      </c>
    </row>
    <row r="516" spans="1:12">
      <c r="A516">
        <f>_xlfn.XLOOKUP(C516,'volume holds'!X:X,'volume holds'!P:P)</f>
        <v>0</v>
      </c>
      <c r="B516">
        <f>_xlfn.XLOOKUP(H516,'sets &amp; selections ( - 10%)'!Z:Z,'sets &amp; selections ( - 10%)'!R:R,0)</f>
        <v>0</v>
      </c>
      <c r="C516" s="47" t="s">
        <v>468</v>
      </c>
      <c r="D516">
        <f t="shared" si="51"/>
        <v>0</v>
      </c>
      <c r="E516">
        <v>10095</v>
      </c>
      <c r="F516">
        <f t="shared" si="56"/>
        <v>0</v>
      </c>
      <c r="G516" t="str">
        <f t="shared" si="57"/>
        <v>BP.VG</v>
      </c>
      <c r="H516" s="525" t="s">
        <v>109</v>
      </c>
      <c r="I516" t="s">
        <v>1258</v>
      </c>
    </row>
    <row r="517" spans="1:12">
      <c r="A517">
        <f>_xlfn.XLOOKUP(C517,'volume holds'!X:X,'volume holds'!P:P)</f>
        <v>0</v>
      </c>
      <c r="B517">
        <f t="shared" ref="B517:B518" si="58">SUM(H517:I517)</f>
        <v>0</v>
      </c>
      <c r="C517" s="46" t="s">
        <v>470</v>
      </c>
      <c r="D517">
        <f t="shared" si="51"/>
        <v>0</v>
      </c>
      <c r="E517">
        <v>10095</v>
      </c>
      <c r="F517">
        <f t="shared" si="56"/>
        <v>0</v>
      </c>
      <c r="G517" t="str">
        <f t="shared" si="57"/>
        <v>BP.VG</v>
      </c>
      <c r="H517">
        <f>_xlfn.XLOOKUP(J517,'sets &amp; selections ( - 10%)'!Z:Z,'sets &amp; selections ( - 10%)'!R:R,0)</f>
        <v>0</v>
      </c>
      <c r="I517" cm="1">
        <f t="array" ref="I517">_xlfn.XLOOKUP(K517,'sets &amp; selections ( - 10%)'!Z:Z,2*'sets &amp; selections ( - 10%)'!R:R,0)</f>
        <v>0</v>
      </c>
      <c r="J517" s="525" t="s">
        <v>109</v>
      </c>
      <c r="K517" s="525" t="s">
        <v>111</v>
      </c>
      <c r="L517" t="s">
        <v>1257</v>
      </c>
    </row>
    <row r="518" spans="1:12">
      <c r="A518">
        <f>_xlfn.XLOOKUP(C518,'volume holds'!X:X,'volume holds'!P:P)</f>
        <v>0</v>
      </c>
      <c r="B518">
        <f t="shared" si="58"/>
        <v>0</v>
      </c>
      <c r="C518" s="47" t="s">
        <v>472</v>
      </c>
      <c r="D518">
        <f t="shared" si="51"/>
        <v>0</v>
      </c>
      <c r="E518">
        <v>10095</v>
      </c>
      <c r="F518">
        <f t="shared" si="56"/>
        <v>0</v>
      </c>
      <c r="G518" t="str">
        <f t="shared" si="57"/>
        <v>BP.VG</v>
      </c>
      <c r="H518">
        <f>_xlfn.XLOOKUP(J518,'sets &amp; selections ( - 10%)'!Z:Z,'sets &amp; selections ( - 10%)'!R:R,0)</f>
        <v>0</v>
      </c>
      <c r="I518" cm="1">
        <f t="array" ref="I518">_xlfn.XLOOKUP(K518,'sets &amp; selections ( - 10%)'!Z:Z,2*'sets &amp; selections ( - 10%)'!R:R,0)</f>
        <v>0</v>
      </c>
      <c r="J518" s="525" t="s">
        <v>109</v>
      </c>
      <c r="K518" s="525" t="s">
        <v>111</v>
      </c>
      <c r="L518" t="s">
        <v>1257</v>
      </c>
    </row>
    <row r="519" spans="1:12">
      <c r="A519">
        <f>_xlfn.XLOOKUP(C519,'volume holds'!X:X,'volume holds'!P:P)</f>
        <v>0</v>
      </c>
      <c r="B519">
        <f>_xlfn.XLOOKUP(H519,'sets &amp; selections ( - 10%)'!Z:Z,'sets &amp; selections ( - 10%)'!R:R,0)</f>
        <v>0</v>
      </c>
      <c r="C519" s="46" t="s">
        <v>474</v>
      </c>
      <c r="D519">
        <f t="shared" si="51"/>
        <v>0</v>
      </c>
      <c r="E519">
        <v>10095</v>
      </c>
      <c r="F519">
        <f t="shared" si="56"/>
        <v>0</v>
      </c>
      <c r="G519" t="str">
        <f t="shared" si="57"/>
        <v>BP.VG</v>
      </c>
      <c r="H519" s="525" t="s">
        <v>109</v>
      </c>
      <c r="I519" t="s">
        <v>1258</v>
      </c>
    </row>
    <row r="520" spans="1:12">
      <c r="A520">
        <f>_xlfn.XLOOKUP(C520,'volume holds'!X:X,'volume holds'!P:P)</f>
        <v>0</v>
      </c>
      <c r="B520">
        <f t="shared" ref="B520:B522" si="59">SUM(H520:I520)</f>
        <v>0</v>
      </c>
      <c r="C520" s="47" t="s">
        <v>476</v>
      </c>
      <c r="D520">
        <f t="shared" si="51"/>
        <v>0</v>
      </c>
      <c r="E520">
        <v>10095</v>
      </c>
      <c r="F520">
        <f t="shared" si="56"/>
        <v>0</v>
      </c>
      <c r="G520" t="str">
        <f t="shared" si="57"/>
        <v>BP.VG</v>
      </c>
      <c r="H520">
        <f>_xlfn.XLOOKUP(J520,'sets &amp; selections ( - 10%)'!Z:Z,'sets &amp; selections ( - 10%)'!R:R,0)</f>
        <v>0</v>
      </c>
      <c r="I520">
        <f>_xlfn.XLOOKUP(K520,'sets &amp; selections ( - 10%)'!Z:Z,'sets &amp; selections ( - 10%)'!R:R,0)</f>
        <v>0</v>
      </c>
      <c r="J520" s="525" t="s">
        <v>109</v>
      </c>
      <c r="K520" s="525" t="s">
        <v>111</v>
      </c>
      <c r="L520" t="s">
        <v>1259</v>
      </c>
    </row>
    <row r="521" spans="1:12">
      <c r="A521">
        <f>_xlfn.XLOOKUP(C521,'volume holds'!X:X,'volume holds'!P:P)</f>
        <v>0</v>
      </c>
      <c r="B521">
        <f t="shared" si="59"/>
        <v>0</v>
      </c>
      <c r="C521" s="46" t="s">
        <v>478</v>
      </c>
      <c r="D521">
        <f t="shared" si="51"/>
        <v>0</v>
      </c>
      <c r="E521">
        <v>10095</v>
      </c>
      <c r="F521">
        <f t="shared" si="56"/>
        <v>0</v>
      </c>
      <c r="G521" t="str">
        <f t="shared" si="57"/>
        <v>BP.VG</v>
      </c>
      <c r="H521">
        <f>_xlfn.XLOOKUP(J521,'sets &amp; selections ( - 10%)'!Z:Z,'sets &amp; selections ( - 10%)'!R:R,0)</f>
        <v>0</v>
      </c>
      <c r="I521">
        <f>_xlfn.XLOOKUP(K521,'sets &amp; selections ( - 10%)'!Z:Z,'sets &amp; selections ( - 10%)'!R:R,0)</f>
        <v>0</v>
      </c>
      <c r="J521" s="525" t="s">
        <v>109</v>
      </c>
      <c r="K521" s="525" t="s">
        <v>111</v>
      </c>
      <c r="L521" t="s">
        <v>1259</v>
      </c>
    </row>
    <row r="522" spans="1:12">
      <c r="A522">
        <f>_xlfn.XLOOKUP(C522,'volume holds'!X:X,'volume holds'!P:P)</f>
        <v>0</v>
      </c>
      <c r="B522">
        <f t="shared" si="59"/>
        <v>0</v>
      </c>
      <c r="C522" s="47" t="s">
        <v>480</v>
      </c>
      <c r="D522">
        <f t="shared" si="51"/>
        <v>0</v>
      </c>
      <c r="E522">
        <v>10095</v>
      </c>
      <c r="F522">
        <f t="shared" si="56"/>
        <v>0</v>
      </c>
      <c r="G522" t="str">
        <f t="shared" si="57"/>
        <v>BP.VG</v>
      </c>
      <c r="H522">
        <f>_xlfn.XLOOKUP(J522,'sets &amp; selections ( - 10%)'!Z:Z,'sets &amp; selections ( - 10%)'!R:R,0)</f>
        <v>0</v>
      </c>
      <c r="I522">
        <f>_xlfn.XLOOKUP(K522,'sets &amp; selections ( - 10%)'!Z:Z,'sets &amp; selections ( - 10%)'!R:R,0)</f>
        <v>0</v>
      </c>
      <c r="J522" s="525" t="s">
        <v>109</v>
      </c>
      <c r="K522" s="525" t="s">
        <v>111</v>
      </c>
      <c r="L522" t="s">
        <v>1259</v>
      </c>
    </row>
    <row r="523" spans="1:12">
      <c r="A523">
        <f>_xlfn.XLOOKUP(C523,'volume holds'!X:X,'volume holds'!P:P)</f>
        <v>0</v>
      </c>
      <c r="B523">
        <f>_xlfn.XLOOKUP(H523,'sets &amp; selections ( - 10%)'!Z:Z,'sets &amp; selections ( - 10%)'!R:R,0)</f>
        <v>0</v>
      </c>
      <c r="C523" s="46" t="s">
        <v>482</v>
      </c>
      <c r="D523">
        <f t="shared" si="51"/>
        <v>0</v>
      </c>
      <c r="E523">
        <v>10095</v>
      </c>
      <c r="F523">
        <f t="shared" si="56"/>
        <v>0</v>
      </c>
      <c r="G523" t="str">
        <f t="shared" si="57"/>
        <v>BP.VG</v>
      </c>
      <c r="H523" s="525" t="s">
        <v>109</v>
      </c>
      <c r="I523" t="s">
        <v>1258</v>
      </c>
    </row>
    <row r="524" spans="1:12">
      <c r="A524">
        <f>_xlfn.XLOOKUP(C524,'volume holds'!X:X,'volume holds'!P:P)</f>
        <v>0</v>
      </c>
      <c r="B524">
        <f>_xlfn.XLOOKUP(H524,'sets &amp; selections ( - 10%)'!Z:Z,'sets &amp; selections ( - 10%)'!R:R,0)</f>
        <v>0</v>
      </c>
      <c r="C524" s="47" t="s">
        <v>438</v>
      </c>
      <c r="D524">
        <f t="shared" si="51"/>
        <v>0</v>
      </c>
      <c r="E524">
        <v>10134</v>
      </c>
      <c r="F524">
        <f t="shared" si="56"/>
        <v>0</v>
      </c>
      <c r="G524" t="str">
        <f t="shared" si="57"/>
        <v>BP.VG</v>
      </c>
      <c r="H524" s="525" t="s">
        <v>114</v>
      </c>
      <c r="I524" t="s">
        <v>1260</v>
      </c>
    </row>
    <row r="525" spans="1:12">
      <c r="A525">
        <f>_xlfn.XLOOKUP(C525,'volume holds'!X:X,'volume holds'!P:P)</f>
        <v>0</v>
      </c>
      <c r="B525">
        <f>_xlfn.XLOOKUP(H525,'sets &amp; selections ( - 10%)'!Z:Z,'sets &amp; selections ( - 10%)'!R:R,0)</f>
        <v>0</v>
      </c>
      <c r="C525" s="46" t="s">
        <v>439</v>
      </c>
      <c r="D525">
        <f t="shared" si="51"/>
        <v>0</v>
      </c>
      <c r="E525">
        <v>10134</v>
      </c>
      <c r="F525">
        <f t="shared" si="56"/>
        <v>0</v>
      </c>
      <c r="G525" t="str">
        <f t="shared" si="57"/>
        <v>BP.VG</v>
      </c>
      <c r="H525" s="525" t="s">
        <v>114</v>
      </c>
      <c r="I525" t="s">
        <v>1260</v>
      </c>
    </row>
    <row r="526" spans="1:12">
      <c r="A526">
        <f>_xlfn.XLOOKUP(C526,'volume holds'!X:X,'volume holds'!P:P)</f>
        <v>0</v>
      </c>
      <c r="B526">
        <f>_xlfn.XLOOKUP(H526,'sets &amp; selections ( - 10%)'!Z:Z,'sets &amp; selections ( - 10%)'!R:R,0)</f>
        <v>0</v>
      </c>
      <c r="C526" s="47" t="s">
        <v>440</v>
      </c>
      <c r="D526">
        <f t="shared" si="51"/>
        <v>0</v>
      </c>
      <c r="E526">
        <v>10134</v>
      </c>
      <c r="F526">
        <f t="shared" si="56"/>
        <v>0</v>
      </c>
      <c r="G526" t="str">
        <f t="shared" si="57"/>
        <v>BP.VG</v>
      </c>
      <c r="H526" s="525" t="s">
        <v>114</v>
      </c>
      <c r="I526" t="s">
        <v>1260</v>
      </c>
    </row>
    <row r="527" spans="1:12">
      <c r="A527">
        <f>_xlfn.XLOOKUP(C527,'volume holds'!X:X,'volume holds'!P:P)</f>
        <v>0</v>
      </c>
      <c r="B527">
        <f>_xlfn.XLOOKUP(H527,'sets &amp; selections ( - 10%)'!Z:Z,'sets &amp; selections ( - 10%)'!R:R,0)</f>
        <v>0</v>
      </c>
      <c r="C527" s="46" t="s">
        <v>441</v>
      </c>
      <c r="D527">
        <f t="shared" si="51"/>
        <v>0</v>
      </c>
      <c r="E527">
        <v>10134</v>
      </c>
      <c r="F527">
        <f t="shared" si="56"/>
        <v>0</v>
      </c>
      <c r="G527" t="str">
        <f t="shared" si="57"/>
        <v>BP.VG</v>
      </c>
      <c r="H527" s="525" t="s">
        <v>114</v>
      </c>
      <c r="I527" t="s">
        <v>1260</v>
      </c>
    </row>
    <row r="528" spans="1:12">
      <c r="A528">
        <f>_xlfn.XLOOKUP(C528,'volume holds'!X:X,'volume holds'!P:P)</f>
        <v>0</v>
      </c>
      <c r="B528">
        <f>_xlfn.XLOOKUP(H528,'sets &amp; selections ( - 10%)'!Z:Z,'sets &amp; selections ( - 10%)'!R:R,0)</f>
        <v>0</v>
      </c>
      <c r="C528" s="47" t="s">
        <v>442</v>
      </c>
      <c r="D528">
        <f t="shared" si="51"/>
        <v>0</v>
      </c>
      <c r="E528">
        <v>10134</v>
      </c>
      <c r="F528">
        <f t="shared" si="56"/>
        <v>0</v>
      </c>
      <c r="G528" t="str">
        <f t="shared" si="57"/>
        <v>BP.VG</v>
      </c>
      <c r="H528" s="525" t="s">
        <v>114</v>
      </c>
      <c r="I528" t="s">
        <v>1260</v>
      </c>
    </row>
    <row r="529" spans="1:9">
      <c r="A529">
        <f>_xlfn.XLOOKUP(C529,'volume holds'!X:X,'volume holds'!P:P)</f>
        <v>0</v>
      </c>
      <c r="B529">
        <f>_xlfn.XLOOKUP(H529,'sets &amp; selections ( - 10%)'!Z:Z,'sets &amp; selections ( - 10%)'!R:R,0)</f>
        <v>0</v>
      </c>
      <c r="C529" s="46" t="s">
        <v>443</v>
      </c>
      <c r="D529">
        <f t="shared" si="51"/>
        <v>0</v>
      </c>
      <c r="E529">
        <v>10134</v>
      </c>
      <c r="F529">
        <f t="shared" si="56"/>
        <v>0</v>
      </c>
      <c r="G529" t="str">
        <f t="shared" si="57"/>
        <v>BP.VG</v>
      </c>
      <c r="H529" s="525" t="s">
        <v>114</v>
      </c>
      <c r="I529" t="s">
        <v>1260</v>
      </c>
    </row>
    <row r="530" spans="1:9">
      <c r="A530">
        <f>_xlfn.XLOOKUP(C530,'volume holds'!X:X,'volume holds'!P:P)</f>
        <v>0</v>
      </c>
      <c r="B530">
        <f>_xlfn.XLOOKUP(H530,'sets &amp; selections ( - 10%)'!Z:Z,'sets &amp; selections ( - 10%)'!R:R,0)</f>
        <v>0</v>
      </c>
      <c r="C530" s="47" t="s">
        <v>444</v>
      </c>
      <c r="D530">
        <f t="shared" si="51"/>
        <v>0</v>
      </c>
      <c r="E530">
        <v>10134</v>
      </c>
      <c r="F530">
        <f t="shared" si="56"/>
        <v>0</v>
      </c>
      <c r="G530" t="str">
        <f t="shared" si="57"/>
        <v>BP.VG</v>
      </c>
      <c r="H530" s="525" t="s">
        <v>114</v>
      </c>
      <c r="I530" t="s">
        <v>1260</v>
      </c>
    </row>
    <row r="531" spans="1:9">
      <c r="A531">
        <f>_xlfn.XLOOKUP(C531,'volume holds'!X:X,'volume holds'!P:P)</f>
        <v>0</v>
      </c>
      <c r="B531">
        <f>_xlfn.XLOOKUP(H531,'sets &amp; selections ( - 10%)'!Z:Z,'sets &amp; selections ( - 10%)'!R:R,0)</f>
        <v>0</v>
      </c>
      <c r="C531" s="47" t="s">
        <v>445</v>
      </c>
      <c r="D531">
        <f t="shared" ref="D531:D594" si="60">SUM(A531:B531)</f>
        <v>0</v>
      </c>
      <c r="E531">
        <v>10134</v>
      </c>
      <c r="F531">
        <f t="shared" si="56"/>
        <v>0</v>
      </c>
      <c r="G531" t="str">
        <f t="shared" si="57"/>
        <v>BP.VG</v>
      </c>
      <c r="H531" s="525" t="s">
        <v>114</v>
      </c>
      <c r="I531" t="s">
        <v>1260</v>
      </c>
    </row>
    <row r="532" spans="1:9">
      <c r="A532">
        <f>_xlfn.XLOOKUP(C532,'volume holds'!X:X,'volume holds'!P:P)</f>
        <v>0</v>
      </c>
      <c r="B532">
        <f>_xlfn.XLOOKUP(H532,'sets &amp; selections ( - 10%)'!Z:Z,'sets &amp; selections ( - 10%)'!R:R,0)</f>
        <v>0</v>
      </c>
      <c r="C532" s="46" t="s">
        <v>492</v>
      </c>
      <c r="D532">
        <f t="shared" si="60"/>
        <v>0</v>
      </c>
      <c r="E532">
        <v>10134</v>
      </c>
      <c r="F532">
        <f t="shared" si="56"/>
        <v>0</v>
      </c>
      <c r="G532" t="str">
        <f t="shared" si="57"/>
        <v>BP.VG</v>
      </c>
      <c r="H532" s="525" t="s">
        <v>120</v>
      </c>
      <c r="I532" t="s">
        <v>1261</v>
      </c>
    </row>
    <row r="533" spans="1:9">
      <c r="A533">
        <f>_xlfn.XLOOKUP(C533,'volume holds'!X:X,'volume holds'!P:P)</f>
        <v>0</v>
      </c>
      <c r="B533">
        <f>_xlfn.XLOOKUP(H533,'sets &amp; selections ( - 10%)'!Z:Z,'sets &amp; selections ( - 10%)'!R:R,0)</f>
        <v>0</v>
      </c>
      <c r="C533" s="47" t="s">
        <v>493</v>
      </c>
      <c r="D533">
        <f t="shared" si="60"/>
        <v>0</v>
      </c>
      <c r="E533">
        <v>10134</v>
      </c>
      <c r="F533">
        <f t="shared" si="56"/>
        <v>0</v>
      </c>
      <c r="G533" t="str">
        <f t="shared" si="57"/>
        <v>BP.VG</v>
      </c>
      <c r="H533" s="525" t="s">
        <v>120</v>
      </c>
      <c r="I533" t="s">
        <v>1261</v>
      </c>
    </row>
    <row r="534" spans="1:9">
      <c r="A534">
        <f>_xlfn.XLOOKUP(C534,'volume holds'!X:X,'volume holds'!P:P)</f>
        <v>0</v>
      </c>
      <c r="B534">
        <f>_xlfn.XLOOKUP(H534,'sets &amp; selections ( - 10%)'!Z:Z,'sets &amp; selections ( - 10%)'!R:R,0)</f>
        <v>0</v>
      </c>
      <c r="C534" s="47" t="s">
        <v>494</v>
      </c>
      <c r="D534">
        <f t="shared" si="60"/>
        <v>0</v>
      </c>
      <c r="E534">
        <v>10134</v>
      </c>
      <c r="F534">
        <f t="shared" si="56"/>
        <v>0</v>
      </c>
      <c r="G534" t="str">
        <f t="shared" si="57"/>
        <v>BP.VG</v>
      </c>
      <c r="H534" s="525" t="s">
        <v>120</v>
      </c>
      <c r="I534" t="s">
        <v>1261</v>
      </c>
    </row>
    <row r="535" spans="1:9">
      <c r="A535">
        <f>_xlfn.XLOOKUP(C535,'volume holds'!X:X,'volume holds'!P:P)</f>
        <v>0</v>
      </c>
      <c r="B535">
        <f>_xlfn.XLOOKUP(H535,'sets &amp; selections ( - 10%)'!Z:Z,'sets &amp; selections ( - 10%)'!R:R,0)</f>
        <v>0</v>
      </c>
      <c r="C535" s="46" t="s">
        <v>495</v>
      </c>
      <c r="D535">
        <f t="shared" si="60"/>
        <v>0</v>
      </c>
      <c r="E535">
        <v>10134</v>
      </c>
      <c r="F535">
        <f t="shared" si="56"/>
        <v>0</v>
      </c>
      <c r="G535" t="str">
        <f t="shared" si="57"/>
        <v>BP.VG</v>
      </c>
      <c r="H535" s="525" t="s">
        <v>120</v>
      </c>
      <c r="I535" t="s">
        <v>1261</v>
      </c>
    </row>
    <row r="536" spans="1:9">
      <c r="A536">
        <f>_xlfn.XLOOKUP(C536,'volume holds'!X:X,'volume holds'!P:P)</f>
        <v>0</v>
      </c>
      <c r="B536">
        <f>_xlfn.XLOOKUP(H536,'sets &amp; selections ( - 10%)'!Z:Z,'sets &amp; selections ( - 10%)'!R:R,0)</f>
        <v>0</v>
      </c>
      <c r="C536" s="47" t="s">
        <v>496</v>
      </c>
      <c r="D536">
        <f t="shared" si="60"/>
        <v>0</v>
      </c>
      <c r="E536">
        <v>10134</v>
      </c>
      <c r="F536">
        <f t="shared" si="56"/>
        <v>0</v>
      </c>
      <c r="G536" t="str">
        <f t="shared" si="57"/>
        <v>BP.VG</v>
      </c>
      <c r="H536" s="525" t="s">
        <v>120</v>
      </c>
      <c r="I536" t="s">
        <v>1261</v>
      </c>
    </row>
    <row r="537" spans="1:9">
      <c r="A537">
        <f>_xlfn.XLOOKUP(C537,'volume holds'!X:X,'volume holds'!P:P)</f>
        <v>0</v>
      </c>
      <c r="B537">
        <f>_xlfn.XLOOKUP(H537,'sets &amp; selections ( - 10%)'!Z:Z,'sets &amp; selections ( - 10%)'!R:R,0)</f>
        <v>0</v>
      </c>
      <c r="C537" s="46" t="s">
        <v>497</v>
      </c>
      <c r="D537">
        <f t="shared" si="60"/>
        <v>0</v>
      </c>
      <c r="E537">
        <v>10134</v>
      </c>
      <c r="F537">
        <f t="shared" si="56"/>
        <v>0</v>
      </c>
      <c r="G537" t="str">
        <f t="shared" si="57"/>
        <v>BP.VG</v>
      </c>
      <c r="H537" s="525" t="s">
        <v>120</v>
      </c>
      <c r="I537" t="s">
        <v>1261</v>
      </c>
    </row>
    <row r="538" spans="1:9">
      <c r="A538">
        <f>_xlfn.XLOOKUP(C538,'volume holds'!X:X,'volume holds'!P:P)</f>
        <v>0</v>
      </c>
      <c r="B538">
        <f>_xlfn.XLOOKUP(H538,'sets &amp; selections ( - 10%)'!Z:Z,'sets &amp; selections ( - 10%)'!R:R,0)</f>
        <v>0</v>
      </c>
      <c r="C538" s="47" t="s">
        <v>498</v>
      </c>
      <c r="D538">
        <f t="shared" si="60"/>
        <v>0</v>
      </c>
      <c r="E538">
        <v>10134</v>
      </c>
      <c r="F538">
        <f t="shared" si="56"/>
        <v>0</v>
      </c>
      <c r="G538" t="str">
        <f t="shared" si="57"/>
        <v>BP.VG</v>
      </c>
      <c r="H538" s="525" t="s">
        <v>120</v>
      </c>
      <c r="I538" t="s">
        <v>1261</v>
      </c>
    </row>
    <row r="539" spans="1:9">
      <c r="A539">
        <f>_xlfn.XLOOKUP(C539,'volume holds'!X:X,'volume holds'!P:P)</f>
        <v>0</v>
      </c>
      <c r="B539">
        <f>_xlfn.XLOOKUP(H539,'sets &amp; selections ( - 10%)'!Z:Z,'sets &amp; selections ( - 10%)'!R:R,0)</f>
        <v>0</v>
      </c>
      <c r="C539" s="47" t="s">
        <v>499</v>
      </c>
      <c r="D539">
        <f t="shared" si="60"/>
        <v>0</v>
      </c>
      <c r="E539">
        <v>10134</v>
      </c>
      <c r="F539">
        <f t="shared" si="56"/>
        <v>0</v>
      </c>
      <c r="G539" t="str">
        <f t="shared" si="57"/>
        <v>BP.VG</v>
      </c>
      <c r="H539" s="525" t="s">
        <v>120</v>
      </c>
      <c r="I539" t="s">
        <v>1261</v>
      </c>
    </row>
    <row r="540" spans="1:9">
      <c r="A540">
        <f>_xlfn.XLOOKUP(C540,'volume holds'!X:X,'volume holds'!P:P)</f>
        <v>0</v>
      </c>
      <c r="B540">
        <f>_xlfn.XLOOKUP(H540,'sets &amp; selections ( - 10%)'!Z:Z,'sets &amp; selections ( - 10%)'!R:R,0)</f>
        <v>0</v>
      </c>
      <c r="C540" s="46" t="s">
        <v>500</v>
      </c>
      <c r="D540">
        <f t="shared" si="60"/>
        <v>0</v>
      </c>
      <c r="E540">
        <v>10134</v>
      </c>
      <c r="F540">
        <f t="shared" si="56"/>
        <v>0</v>
      </c>
      <c r="G540" t="str">
        <f t="shared" si="57"/>
        <v>BP.VG</v>
      </c>
      <c r="H540" s="525" t="s">
        <v>120</v>
      </c>
      <c r="I540" t="s">
        <v>1261</v>
      </c>
    </row>
    <row r="541" spans="1:9">
      <c r="A541">
        <f>_xlfn.XLOOKUP(C541,'volume holds'!X:X,'volume holds'!P:P)</f>
        <v>0</v>
      </c>
      <c r="B541">
        <f>_xlfn.XLOOKUP(H541,'sets &amp; selections ( - 10%)'!Z:Z,'sets &amp; selections ( - 10%)'!R:R,0)</f>
        <v>0</v>
      </c>
      <c r="C541" s="47" t="s">
        <v>501</v>
      </c>
      <c r="D541">
        <f t="shared" si="60"/>
        <v>0</v>
      </c>
      <c r="E541">
        <v>10134</v>
      </c>
      <c r="F541">
        <f t="shared" si="56"/>
        <v>0</v>
      </c>
      <c r="G541" t="str">
        <f t="shared" si="57"/>
        <v>BP.VG</v>
      </c>
      <c r="H541" s="525" t="s">
        <v>120</v>
      </c>
      <c r="I541" t="s">
        <v>1261</v>
      </c>
    </row>
    <row r="542" spans="1:9">
      <c r="A542">
        <f>_xlfn.XLOOKUP(C542,'volume holds'!X:X,'volume holds'!R:R)</f>
        <v>0</v>
      </c>
      <c r="B542">
        <f>_xlfn.XLOOKUP(H542,'sets &amp; selections ( - 10%)'!Z:Z,'sets &amp; selections ( - 10%)'!T:T,0)</f>
        <v>0</v>
      </c>
      <c r="C542" s="47" t="s">
        <v>422</v>
      </c>
      <c r="D542">
        <f t="shared" si="60"/>
        <v>0</v>
      </c>
      <c r="E542">
        <v>10081</v>
      </c>
      <c r="F542">
        <f t="shared" si="56"/>
        <v>0</v>
      </c>
      <c r="G542" t="str">
        <f t="shared" si="57"/>
        <v>BP.VG</v>
      </c>
      <c r="H542" s="525" t="s">
        <v>103</v>
      </c>
      <c r="I542" t="s">
        <v>1256</v>
      </c>
    </row>
    <row r="543" spans="1:9">
      <c r="A543">
        <f>_xlfn.XLOOKUP(C543,'volume holds'!X:X,'volume holds'!R:R)</f>
        <v>0</v>
      </c>
      <c r="B543">
        <f>_xlfn.XLOOKUP(H543,'sets &amp; selections ( - 10%)'!Z:Z,'sets &amp; selections ( - 10%)'!T:T,0)</f>
        <v>0</v>
      </c>
      <c r="C543" s="46" t="s">
        <v>424</v>
      </c>
      <c r="D543">
        <f t="shared" si="60"/>
        <v>0</v>
      </c>
      <c r="E543">
        <v>10081</v>
      </c>
      <c r="F543">
        <f t="shared" si="56"/>
        <v>0</v>
      </c>
      <c r="G543" t="str">
        <f t="shared" si="57"/>
        <v>BP.VG</v>
      </c>
      <c r="H543" s="525" t="s">
        <v>103</v>
      </c>
      <c r="I543" t="s">
        <v>1256</v>
      </c>
    </row>
    <row r="544" spans="1:9">
      <c r="A544">
        <f>_xlfn.XLOOKUP(C544,'volume holds'!X:X,'volume holds'!R:R)</f>
        <v>0</v>
      </c>
      <c r="B544">
        <f>_xlfn.XLOOKUP(H544,'sets &amp; selections ( - 10%)'!Z:Z,'sets &amp; selections ( - 10%)'!T:T,0)</f>
        <v>0</v>
      </c>
      <c r="C544" s="47" t="s">
        <v>426</v>
      </c>
      <c r="D544">
        <f t="shared" si="60"/>
        <v>0</v>
      </c>
      <c r="E544">
        <v>10081</v>
      </c>
      <c r="F544">
        <f t="shared" si="56"/>
        <v>0</v>
      </c>
      <c r="G544" t="str">
        <f t="shared" si="57"/>
        <v>BP.VG</v>
      </c>
      <c r="H544" s="525" t="s">
        <v>103</v>
      </c>
      <c r="I544" t="s">
        <v>1256</v>
      </c>
    </row>
    <row r="545" spans="1:12">
      <c r="A545">
        <f>_xlfn.XLOOKUP(C545,'volume holds'!X:X,'volume holds'!R:R)</f>
        <v>0</v>
      </c>
      <c r="B545">
        <f>_xlfn.XLOOKUP(H545,'sets &amp; selections ( - 10%)'!Z:Z,'sets &amp; selections ( - 10%)'!T:T,0)</f>
        <v>0</v>
      </c>
      <c r="C545" s="46" t="s">
        <v>428</v>
      </c>
      <c r="D545">
        <f t="shared" si="60"/>
        <v>0</v>
      </c>
      <c r="E545">
        <v>10081</v>
      </c>
      <c r="F545">
        <f t="shared" si="56"/>
        <v>0</v>
      </c>
      <c r="G545" t="str">
        <f t="shared" si="57"/>
        <v>BP.VG</v>
      </c>
      <c r="H545" s="525" t="s">
        <v>103</v>
      </c>
      <c r="I545" t="s">
        <v>1256</v>
      </c>
    </row>
    <row r="546" spans="1:12">
      <c r="A546">
        <f>_xlfn.XLOOKUP(C546,'volume holds'!X:X,'volume holds'!R:R)</f>
        <v>0</v>
      </c>
      <c r="B546">
        <f>_xlfn.XLOOKUP(H546,'sets &amp; selections ( - 10%)'!Z:Z,'sets &amp; selections ( - 10%)'!T:T,0)</f>
        <v>0</v>
      </c>
      <c r="C546" s="47" t="s">
        <v>430</v>
      </c>
      <c r="D546">
        <f t="shared" si="60"/>
        <v>0</v>
      </c>
      <c r="E546">
        <v>10081</v>
      </c>
      <c r="F546">
        <f t="shared" si="56"/>
        <v>0</v>
      </c>
      <c r="G546" t="str">
        <f t="shared" si="57"/>
        <v>BP.VG</v>
      </c>
      <c r="H546" s="525" t="s">
        <v>103</v>
      </c>
      <c r="I546" t="s">
        <v>1256</v>
      </c>
    </row>
    <row r="547" spans="1:12">
      <c r="A547">
        <f>_xlfn.XLOOKUP(C547,'volume holds'!X:X,'volume holds'!R:R)</f>
        <v>0</v>
      </c>
      <c r="B547">
        <f>_xlfn.XLOOKUP(H547,'sets &amp; selections ( - 10%)'!Z:Z,'sets &amp; selections ( - 10%)'!T:T,0)</f>
        <v>0</v>
      </c>
      <c r="C547" s="46" t="s">
        <v>432</v>
      </c>
      <c r="D547">
        <f t="shared" si="60"/>
        <v>0</v>
      </c>
      <c r="E547">
        <v>10081</v>
      </c>
      <c r="F547">
        <f t="shared" si="56"/>
        <v>0</v>
      </c>
      <c r="G547" t="str">
        <f t="shared" si="57"/>
        <v>BP.VG</v>
      </c>
      <c r="H547" s="525" t="s">
        <v>103</v>
      </c>
      <c r="I547" t="s">
        <v>1256</v>
      </c>
    </row>
    <row r="548" spans="1:12">
      <c r="A548">
        <f>_xlfn.XLOOKUP(C548,'volume holds'!X:X,'volume holds'!R:R)</f>
        <v>0</v>
      </c>
      <c r="B548">
        <f>_xlfn.XLOOKUP(H548,'sets &amp; selections ( - 10%)'!Z:Z,'sets &amp; selections ( - 10%)'!T:T,0)</f>
        <v>0</v>
      </c>
      <c r="C548" s="47" t="s">
        <v>434</v>
      </c>
      <c r="D548">
        <f t="shared" si="60"/>
        <v>0</v>
      </c>
      <c r="E548">
        <v>10081</v>
      </c>
      <c r="F548">
        <f t="shared" si="56"/>
        <v>0</v>
      </c>
      <c r="G548" t="str">
        <f t="shared" si="57"/>
        <v>BP.VG</v>
      </c>
      <c r="H548" s="525" t="s">
        <v>103</v>
      </c>
      <c r="I548" t="s">
        <v>1256</v>
      </c>
    </row>
    <row r="549" spans="1:12">
      <c r="A549">
        <f>_xlfn.XLOOKUP(C549,'volume holds'!X:X,'volume holds'!R:R)</f>
        <v>0</v>
      </c>
      <c r="B549">
        <f>_xlfn.XLOOKUP(H549,'sets &amp; selections ( - 10%)'!Z:Z,'sets &amp; selections ( - 10%)'!T:T,0)</f>
        <v>0</v>
      </c>
      <c r="C549" s="46" t="s">
        <v>436</v>
      </c>
      <c r="D549">
        <f t="shared" si="60"/>
        <v>0</v>
      </c>
      <c r="E549">
        <v>10081</v>
      </c>
      <c r="F549">
        <f t="shared" si="56"/>
        <v>0</v>
      </c>
      <c r="G549" t="str">
        <f t="shared" si="57"/>
        <v>BP.VG</v>
      </c>
      <c r="H549" s="525" t="s">
        <v>103</v>
      </c>
      <c r="I549" t="s">
        <v>1256</v>
      </c>
    </row>
    <row r="550" spans="1:12">
      <c r="A550">
        <f>_xlfn.XLOOKUP(C550,'volume holds'!X:X,'volume holds'!R:R)</f>
        <v>0</v>
      </c>
      <c r="B550">
        <f t="shared" ref="B550:B551" si="61">SUM(H550:I550)</f>
        <v>0</v>
      </c>
      <c r="C550" s="47" t="s">
        <v>464</v>
      </c>
      <c r="D550">
        <f t="shared" si="60"/>
        <v>0</v>
      </c>
      <c r="E550">
        <v>10081</v>
      </c>
      <c r="F550">
        <f t="shared" si="56"/>
        <v>0</v>
      </c>
      <c r="G550" t="str">
        <f t="shared" si="57"/>
        <v>BP.VG</v>
      </c>
      <c r="H550">
        <f>_xlfn.XLOOKUP(J550,'sets &amp; selections ( - 10%)'!Z:Z,'sets &amp; selections ( - 10%)'!T:T,0)</f>
        <v>0</v>
      </c>
      <c r="I550" cm="1">
        <f t="array" ref="I550">_xlfn.XLOOKUP(K550,'sets &amp; selections ( - 10%)'!Z:Z,2*'sets &amp; selections ( - 10%)'!T:T,0)</f>
        <v>0</v>
      </c>
      <c r="J550" s="525" t="s">
        <v>109</v>
      </c>
      <c r="K550" s="525" t="s">
        <v>111</v>
      </c>
      <c r="L550" t="s">
        <v>1257</v>
      </c>
    </row>
    <row r="551" spans="1:12">
      <c r="A551">
        <f>_xlfn.XLOOKUP(C551,'volume holds'!X:X,'volume holds'!R:R)</f>
        <v>0</v>
      </c>
      <c r="B551">
        <f t="shared" si="61"/>
        <v>0</v>
      </c>
      <c r="C551" s="46" t="s">
        <v>466</v>
      </c>
      <c r="D551">
        <f t="shared" si="60"/>
        <v>0</v>
      </c>
      <c r="E551">
        <v>10081</v>
      </c>
      <c r="F551">
        <f t="shared" si="56"/>
        <v>0</v>
      </c>
      <c r="G551" t="str">
        <f t="shared" si="57"/>
        <v>BP.VG</v>
      </c>
      <c r="H551">
        <f>_xlfn.XLOOKUP(J551,'sets &amp; selections ( - 10%)'!Z:Z,'sets &amp; selections ( - 10%)'!T:T,0)</f>
        <v>0</v>
      </c>
      <c r="I551" cm="1">
        <f t="array" ref="I551">_xlfn.XLOOKUP(K551,'sets &amp; selections ( - 10%)'!Z:Z,2*'sets &amp; selections ( - 10%)'!T:T,0)</f>
        <v>0</v>
      </c>
      <c r="J551" s="525" t="s">
        <v>109</v>
      </c>
      <c r="K551" s="525" t="s">
        <v>111</v>
      </c>
      <c r="L551" t="s">
        <v>1257</v>
      </c>
    </row>
    <row r="552" spans="1:12">
      <c r="A552">
        <f>_xlfn.XLOOKUP(C552,'volume holds'!X:X,'volume holds'!R:R)</f>
        <v>0</v>
      </c>
      <c r="B552">
        <f>_xlfn.XLOOKUP(H552,'sets &amp; selections ( - 10%)'!Z:Z,'sets &amp; selections ( - 10%)'!T:T,0)</f>
        <v>0</v>
      </c>
      <c r="C552" s="47" t="s">
        <v>468</v>
      </c>
      <c r="D552">
        <f t="shared" si="60"/>
        <v>0</v>
      </c>
      <c r="E552">
        <v>10081</v>
      </c>
      <c r="F552">
        <f t="shared" si="56"/>
        <v>0</v>
      </c>
      <c r="G552" t="str">
        <f t="shared" si="57"/>
        <v>BP.VG</v>
      </c>
      <c r="H552" s="525" t="s">
        <v>109</v>
      </c>
      <c r="L552" t="s">
        <v>1258</v>
      </c>
    </row>
    <row r="553" spans="1:12">
      <c r="A553">
        <f>_xlfn.XLOOKUP(C553,'volume holds'!X:X,'volume holds'!R:R)</f>
        <v>0</v>
      </c>
      <c r="B553">
        <f t="shared" ref="B553:B554" si="62">SUM(H553:I553)</f>
        <v>0</v>
      </c>
      <c r="C553" s="46" t="s">
        <v>470</v>
      </c>
      <c r="D553">
        <f t="shared" si="60"/>
        <v>0</v>
      </c>
      <c r="E553">
        <v>10081</v>
      </c>
      <c r="F553">
        <f t="shared" si="56"/>
        <v>0</v>
      </c>
      <c r="G553" t="str">
        <f t="shared" si="57"/>
        <v>BP.VG</v>
      </c>
      <c r="H553">
        <f>_xlfn.XLOOKUP(J553,'sets &amp; selections ( - 10%)'!Z:Z,'sets &amp; selections ( - 10%)'!T:T,0)</f>
        <v>0</v>
      </c>
      <c r="I553" cm="1">
        <f t="array" ref="I553">_xlfn.XLOOKUP(K553,'sets &amp; selections ( - 10%)'!Z:Z,2*'sets &amp; selections ( - 10%)'!T:T,0)</f>
        <v>0</v>
      </c>
      <c r="J553" s="525" t="s">
        <v>109</v>
      </c>
      <c r="K553" s="525" t="s">
        <v>111</v>
      </c>
      <c r="L553" t="s">
        <v>1257</v>
      </c>
    </row>
    <row r="554" spans="1:12">
      <c r="A554">
        <f>_xlfn.XLOOKUP(C554,'volume holds'!X:X,'volume holds'!R:R)</f>
        <v>0</v>
      </c>
      <c r="B554">
        <f t="shared" si="62"/>
        <v>0</v>
      </c>
      <c r="C554" s="47" t="s">
        <v>472</v>
      </c>
      <c r="D554">
        <f t="shared" si="60"/>
        <v>0</v>
      </c>
      <c r="E554">
        <v>10081</v>
      </c>
      <c r="F554">
        <f t="shared" si="56"/>
        <v>0</v>
      </c>
      <c r="G554" t="str">
        <f t="shared" si="57"/>
        <v>BP.VG</v>
      </c>
      <c r="H554">
        <f>_xlfn.XLOOKUP(J554,'sets &amp; selections ( - 10%)'!Z:Z,'sets &amp; selections ( - 10%)'!T:T,0)</f>
        <v>0</v>
      </c>
      <c r="I554" cm="1">
        <f t="array" ref="I554">_xlfn.XLOOKUP(K554,'sets &amp; selections ( - 10%)'!Z:Z,2*'sets &amp; selections ( - 10%)'!T:T,0)</f>
        <v>0</v>
      </c>
      <c r="J554" s="525" t="s">
        <v>109</v>
      </c>
      <c r="K554" s="525" t="s">
        <v>111</v>
      </c>
      <c r="L554" t="s">
        <v>1257</v>
      </c>
    </row>
    <row r="555" spans="1:12">
      <c r="A555">
        <f>_xlfn.XLOOKUP(C555,'volume holds'!X:X,'volume holds'!R:R)</f>
        <v>0</v>
      </c>
      <c r="B555">
        <f>_xlfn.XLOOKUP(H555,'sets &amp; selections ( - 10%)'!Z:Z,'sets &amp; selections ( - 10%)'!T:T,0)</f>
        <v>0</v>
      </c>
      <c r="C555" s="46" t="s">
        <v>474</v>
      </c>
      <c r="D555">
        <f t="shared" si="60"/>
        <v>0</v>
      </c>
      <c r="E555">
        <v>10081</v>
      </c>
      <c r="F555">
        <f t="shared" si="56"/>
        <v>0</v>
      </c>
      <c r="G555" t="str">
        <f t="shared" si="57"/>
        <v>BP.VG</v>
      </c>
      <c r="H555" s="525" t="s">
        <v>109</v>
      </c>
      <c r="L555" t="s">
        <v>1258</v>
      </c>
    </row>
    <row r="556" spans="1:12">
      <c r="A556">
        <f>_xlfn.XLOOKUP(C556,'volume holds'!X:X,'volume holds'!R:R)</f>
        <v>0</v>
      </c>
      <c r="B556">
        <f t="shared" ref="B556:B558" si="63">SUM(H556:I556)</f>
        <v>0</v>
      </c>
      <c r="C556" s="47" t="s">
        <v>476</v>
      </c>
      <c r="D556">
        <f t="shared" si="60"/>
        <v>0</v>
      </c>
      <c r="E556">
        <v>10081</v>
      </c>
      <c r="F556">
        <f t="shared" si="56"/>
        <v>0</v>
      </c>
      <c r="G556" t="str">
        <f t="shared" si="57"/>
        <v>BP.VG</v>
      </c>
      <c r="H556">
        <f>_xlfn.XLOOKUP(J556,'sets &amp; selections ( - 10%)'!Z:Z,'sets &amp; selections ( - 10%)'!T:T,0)</f>
        <v>0</v>
      </c>
      <c r="I556">
        <f>_xlfn.XLOOKUP(K556,'sets &amp; selections ( - 10%)'!Z:Z,'sets &amp; selections ( - 10%)'!T:T,0)</f>
        <v>0</v>
      </c>
      <c r="J556" s="525" t="s">
        <v>109</v>
      </c>
      <c r="K556" s="525" t="s">
        <v>111</v>
      </c>
      <c r="L556" t="s">
        <v>1259</v>
      </c>
    </row>
    <row r="557" spans="1:12">
      <c r="A557">
        <f>_xlfn.XLOOKUP(C557,'volume holds'!X:X,'volume holds'!R:R)</f>
        <v>0</v>
      </c>
      <c r="B557">
        <f t="shared" si="63"/>
        <v>0</v>
      </c>
      <c r="C557" s="46" t="s">
        <v>478</v>
      </c>
      <c r="D557">
        <f t="shared" si="60"/>
        <v>0</v>
      </c>
      <c r="E557">
        <v>10081</v>
      </c>
      <c r="F557">
        <f t="shared" si="56"/>
        <v>0</v>
      </c>
      <c r="G557" t="str">
        <f t="shared" si="57"/>
        <v>BP.VG</v>
      </c>
      <c r="H557">
        <f>_xlfn.XLOOKUP(J557,'sets &amp; selections ( - 10%)'!Z:Z,'sets &amp; selections ( - 10%)'!T:T,0)</f>
        <v>0</v>
      </c>
      <c r="I557">
        <f>_xlfn.XLOOKUP(K557,'sets &amp; selections ( - 10%)'!Z:Z,'sets &amp; selections ( - 10%)'!T:T,0)</f>
        <v>0</v>
      </c>
      <c r="J557" s="525" t="s">
        <v>109</v>
      </c>
      <c r="K557" s="525" t="s">
        <v>111</v>
      </c>
      <c r="L557" t="s">
        <v>1259</v>
      </c>
    </row>
    <row r="558" spans="1:12">
      <c r="A558">
        <f>_xlfn.XLOOKUP(C558,'volume holds'!X:X,'volume holds'!R:R)</f>
        <v>0</v>
      </c>
      <c r="B558">
        <f t="shared" si="63"/>
        <v>0</v>
      </c>
      <c r="C558" s="47" t="s">
        <v>480</v>
      </c>
      <c r="D558">
        <f t="shared" si="60"/>
        <v>0</v>
      </c>
      <c r="E558">
        <v>10081</v>
      </c>
      <c r="F558">
        <f t="shared" si="56"/>
        <v>0</v>
      </c>
      <c r="G558" t="str">
        <f t="shared" si="57"/>
        <v>BP.VG</v>
      </c>
      <c r="H558">
        <f>_xlfn.XLOOKUP(J558,'sets &amp; selections ( - 10%)'!Z:Z,'sets &amp; selections ( - 10%)'!T:T,0)</f>
        <v>0</v>
      </c>
      <c r="I558">
        <f>_xlfn.XLOOKUP(K558,'sets &amp; selections ( - 10%)'!Z:Z,'sets &amp; selections ( - 10%)'!T:T,0)</f>
        <v>0</v>
      </c>
      <c r="J558" s="525" t="s">
        <v>109</v>
      </c>
      <c r="K558" s="525" t="s">
        <v>111</v>
      </c>
      <c r="L558" t="s">
        <v>1259</v>
      </c>
    </row>
    <row r="559" spans="1:12">
      <c r="A559">
        <f>_xlfn.XLOOKUP(C559,'volume holds'!X:X,'volume holds'!R:R)</f>
        <v>0</v>
      </c>
      <c r="B559">
        <f>_xlfn.XLOOKUP(H559,'sets &amp; selections ( - 10%)'!Z:Z,'sets &amp; selections ( - 10%)'!T:T,0)</f>
        <v>0</v>
      </c>
      <c r="C559" s="46" t="s">
        <v>482</v>
      </c>
      <c r="D559">
        <f t="shared" si="60"/>
        <v>0</v>
      </c>
      <c r="E559">
        <v>10081</v>
      </c>
      <c r="F559">
        <f t="shared" si="56"/>
        <v>0</v>
      </c>
      <c r="G559" t="str">
        <f t="shared" si="57"/>
        <v>BP.VG</v>
      </c>
      <c r="H559" s="525" t="s">
        <v>109</v>
      </c>
      <c r="I559" t="s">
        <v>1258</v>
      </c>
    </row>
    <row r="560" spans="1:12">
      <c r="A560">
        <f>_xlfn.XLOOKUP(C560,'volume holds'!X:X,'volume holds'!R:R)</f>
        <v>0</v>
      </c>
      <c r="B560">
        <f>_xlfn.XLOOKUP(H560,'sets &amp; selections ( - 10%)'!Z:Z,'sets &amp; selections ( - 10%)'!T:T,0)</f>
        <v>0</v>
      </c>
      <c r="C560" s="47" t="s">
        <v>438</v>
      </c>
      <c r="D560">
        <f t="shared" si="60"/>
        <v>0</v>
      </c>
      <c r="E560">
        <v>10135</v>
      </c>
      <c r="F560">
        <f t="shared" si="56"/>
        <v>0</v>
      </c>
      <c r="G560" t="str">
        <f t="shared" si="57"/>
        <v>BP.VG</v>
      </c>
      <c r="H560" s="525" t="s">
        <v>114</v>
      </c>
      <c r="I560" t="s">
        <v>1260</v>
      </c>
    </row>
    <row r="561" spans="1:9">
      <c r="A561">
        <f>_xlfn.XLOOKUP(C561,'volume holds'!X:X,'volume holds'!R:R)</f>
        <v>0</v>
      </c>
      <c r="B561">
        <f>_xlfn.XLOOKUP(H561,'sets &amp; selections ( - 10%)'!Z:Z,'sets &amp; selections ( - 10%)'!T:T,0)</f>
        <v>0</v>
      </c>
      <c r="C561" s="46" t="s">
        <v>439</v>
      </c>
      <c r="D561">
        <f t="shared" si="60"/>
        <v>0</v>
      </c>
      <c r="E561">
        <v>10135</v>
      </c>
      <c r="F561">
        <f t="shared" si="56"/>
        <v>0</v>
      </c>
      <c r="G561" t="str">
        <f t="shared" si="57"/>
        <v>BP.VG</v>
      </c>
      <c r="H561" s="525" t="s">
        <v>114</v>
      </c>
      <c r="I561" t="s">
        <v>1260</v>
      </c>
    </row>
    <row r="562" spans="1:9">
      <c r="A562">
        <f>_xlfn.XLOOKUP(C562,'volume holds'!X:X,'volume holds'!R:R)</f>
        <v>0</v>
      </c>
      <c r="B562">
        <f>_xlfn.XLOOKUP(H562,'sets &amp; selections ( - 10%)'!Z:Z,'sets &amp; selections ( - 10%)'!T:T,0)</f>
        <v>0</v>
      </c>
      <c r="C562" s="47" t="s">
        <v>440</v>
      </c>
      <c r="D562">
        <f t="shared" si="60"/>
        <v>0</v>
      </c>
      <c r="E562">
        <v>10135</v>
      </c>
      <c r="F562">
        <f t="shared" si="56"/>
        <v>0</v>
      </c>
      <c r="G562" t="str">
        <f t="shared" si="57"/>
        <v>BP.VG</v>
      </c>
      <c r="H562" s="525" t="s">
        <v>114</v>
      </c>
      <c r="I562" t="s">
        <v>1260</v>
      </c>
    </row>
    <row r="563" spans="1:9">
      <c r="A563">
        <f>_xlfn.XLOOKUP(C563,'volume holds'!X:X,'volume holds'!R:R)</f>
        <v>0</v>
      </c>
      <c r="B563">
        <f>_xlfn.XLOOKUP(H563,'sets &amp; selections ( - 10%)'!Z:Z,'sets &amp; selections ( - 10%)'!T:T,0)</f>
        <v>0</v>
      </c>
      <c r="C563" s="46" t="s">
        <v>441</v>
      </c>
      <c r="D563">
        <f t="shared" si="60"/>
        <v>0</v>
      </c>
      <c r="E563">
        <v>10135</v>
      </c>
      <c r="F563">
        <f t="shared" si="56"/>
        <v>0</v>
      </c>
      <c r="G563" t="str">
        <f t="shared" si="57"/>
        <v>BP.VG</v>
      </c>
      <c r="H563" s="525" t="s">
        <v>114</v>
      </c>
      <c r="I563" t="s">
        <v>1260</v>
      </c>
    </row>
    <row r="564" spans="1:9">
      <c r="A564">
        <f>_xlfn.XLOOKUP(C564,'volume holds'!X:X,'volume holds'!R:R)</f>
        <v>0</v>
      </c>
      <c r="B564">
        <f>_xlfn.XLOOKUP(H564,'sets &amp; selections ( - 10%)'!Z:Z,'sets &amp; selections ( - 10%)'!T:T,0)</f>
        <v>0</v>
      </c>
      <c r="C564" s="47" t="s">
        <v>442</v>
      </c>
      <c r="D564">
        <f t="shared" si="60"/>
        <v>0</v>
      </c>
      <c r="E564">
        <v>10135</v>
      </c>
      <c r="F564">
        <f t="shared" si="56"/>
        <v>0</v>
      </c>
      <c r="G564" t="str">
        <f t="shared" si="57"/>
        <v>BP.VG</v>
      </c>
      <c r="H564" s="525" t="s">
        <v>114</v>
      </c>
      <c r="I564" t="s">
        <v>1260</v>
      </c>
    </row>
    <row r="565" spans="1:9">
      <c r="A565">
        <f>_xlfn.XLOOKUP(C565,'volume holds'!X:X,'volume holds'!R:R)</f>
        <v>0</v>
      </c>
      <c r="B565">
        <f>_xlfn.XLOOKUP(H565,'sets &amp; selections ( - 10%)'!Z:Z,'sets &amp; selections ( - 10%)'!T:T,0)</f>
        <v>0</v>
      </c>
      <c r="C565" s="46" t="s">
        <v>443</v>
      </c>
      <c r="D565">
        <f t="shared" si="60"/>
        <v>0</v>
      </c>
      <c r="E565">
        <v>10135</v>
      </c>
      <c r="F565">
        <f t="shared" si="56"/>
        <v>0</v>
      </c>
      <c r="G565" t="str">
        <f t="shared" si="57"/>
        <v>BP.VG</v>
      </c>
      <c r="H565" s="525" t="s">
        <v>114</v>
      </c>
      <c r="I565" t="s">
        <v>1260</v>
      </c>
    </row>
    <row r="566" spans="1:9">
      <c r="A566">
        <f>_xlfn.XLOOKUP(C566,'volume holds'!X:X,'volume holds'!R:R)</f>
        <v>0</v>
      </c>
      <c r="B566">
        <f>_xlfn.XLOOKUP(H566,'sets &amp; selections ( - 10%)'!Z:Z,'sets &amp; selections ( - 10%)'!T:T,0)</f>
        <v>0</v>
      </c>
      <c r="C566" s="47" t="s">
        <v>444</v>
      </c>
      <c r="D566">
        <f t="shared" si="60"/>
        <v>0</v>
      </c>
      <c r="E566">
        <v>10135</v>
      </c>
      <c r="F566">
        <f t="shared" si="56"/>
        <v>0</v>
      </c>
      <c r="G566" t="str">
        <f t="shared" si="57"/>
        <v>BP.VG</v>
      </c>
      <c r="H566" s="525" t="s">
        <v>114</v>
      </c>
      <c r="I566" t="s">
        <v>1260</v>
      </c>
    </row>
    <row r="567" spans="1:9">
      <c r="A567">
        <f>_xlfn.XLOOKUP(C567,'volume holds'!X:X,'volume holds'!R:R)</f>
        <v>0</v>
      </c>
      <c r="B567">
        <f>_xlfn.XLOOKUP(H567,'sets &amp; selections ( - 10%)'!Z:Z,'sets &amp; selections ( - 10%)'!T:T,0)</f>
        <v>0</v>
      </c>
      <c r="C567" s="47" t="s">
        <v>445</v>
      </c>
      <c r="D567">
        <f t="shared" si="60"/>
        <v>0</v>
      </c>
      <c r="E567">
        <v>10135</v>
      </c>
      <c r="F567">
        <f t="shared" si="56"/>
        <v>0</v>
      </c>
      <c r="G567" t="str">
        <f t="shared" si="57"/>
        <v>BP.VG</v>
      </c>
      <c r="H567" s="525" t="s">
        <v>114</v>
      </c>
      <c r="I567" t="s">
        <v>1260</v>
      </c>
    </row>
    <row r="568" spans="1:9">
      <c r="A568">
        <f>_xlfn.XLOOKUP(C568,'volume holds'!X:X,'volume holds'!R:R)</f>
        <v>0</v>
      </c>
      <c r="B568">
        <f>_xlfn.XLOOKUP(H568,'sets &amp; selections ( - 10%)'!Z:Z,'sets &amp; selections ( - 10%)'!T:T,0)</f>
        <v>0</v>
      </c>
      <c r="C568" s="46" t="s">
        <v>492</v>
      </c>
      <c r="D568">
        <f t="shared" si="60"/>
        <v>0</v>
      </c>
      <c r="E568">
        <v>10135</v>
      </c>
      <c r="F568">
        <f t="shared" si="56"/>
        <v>0</v>
      </c>
      <c r="G568" t="str">
        <f t="shared" si="57"/>
        <v>BP.VG</v>
      </c>
      <c r="H568" s="525" t="s">
        <v>120</v>
      </c>
      <c r="I568" t="s">
        <v>1261</v>
      </c>
    </row>
    <row r="569" spans="1:9">
      <c r="A569">
        <f>_xlfn.XLOOKUP(C569,'volume holds'!X:X,'volume holds'!R:R)</f>
        <v>0</v>
      </c>
      <c r="B569">
        <f>_xlfn.XLOOKUP(H569,'sets &amp; selections ( - 10%)'!Z:Z,'sets &amp; selections ( - 10%)'!T:T,0)</f>
        <v>0</v>
      </c>
      <c r="C569" s="47" t="s">
        <v>493</v>
      </c>
      <c r="D569">
        <f t="shared" si="60"/>
        <v>0</v>
      </c>
      <c r="E569">
        <v>10135</v>
      </c>
      <c r="F569">
        <f t="shared" si="56"/>
        <v>0</v>
      </c>
      <c r="G569" t="str">
        <f t="shared" si="57"/>
        <v>BP.VG</v>
      </c>
      <c r="H569" s="525" t="s">
        <v>120</v>
      </c>
      <c r="I569" t="s">
        <v>1261</v>
      </c>
    </row>
    <row r="570" spans="1:9">
      <c r="A570">
        <f>_xlfn.XLOOKUP(C570,'volume holds'!X:X,'volume holds'!R:R)</f>
        <v>0</v>
      </c>
      <c r="B570">
        <f>_xlfn.XLOOKUP(H570,'sets &amp; selections ( - 10%)'!Z:Z,'sets &amp; selections ( - 10%)'!T:T,0)</f>
        <v>0</v>
      </c>
      <c r="C570" s="47" t="s">
        <v>494</v>
      </c>
      <c r="D570">
        <f t="shared" si="60"/>
        <v>0</v>
      </c>
      <c r="E570">
        <v>10135</v>
      </c>
      <c r="F570">
        <f t="shared" si="56"/>
        <v>0</v>
      </c>
      <c r="G570" t="str">
        <f t="shared" si="57"/>
        <v>BP.VG</v>
      </c>
      <c r="H570" s="525" t="s">
        <v>120</v>
      </c>
      <c r="I570" t="s">
        <v>1261</v>
      </c>
    </row>
    <row r="571" spans="1:9">
      <c r="A571">
        <f>_xlfn.XLOOKUP(C571,'volume holds'!X:X,'volume holds'!R:R)</f>
        <v>0</v>
      </c>
      <c r="B571">
        <f>_xlfn.XLOOKUP(H571,'sets &amp; selections ( - 10%)'!Z:Z,'sets &amp; selections ( - 10%)'!T:T,0)</f>
        <v>0</v>
      </c>
      <c r="C571" s="46" t="s">
        <v>495</v>
      </c>
      <c r="D571">
        <f t="shared" si="60"/>
        <v>0</v>
      </c>
      <c r="E571">
        <v>10135</v>
      </c>
      <c r="F571">
        <f t="shared" si="56"/>
        <v>0</v>
      </c>
      <c r="G571" t="str">
        <f t="shared" si="57"/>
        <v>BP.VG</v>
      </c>
      <c r="H571" s="525" t="s">
        <v>120</v>
      </c>
      <c r="I571" t="s">
        <v>1261</v>
      </c>
    </row>
    <row r="572" spans="1:9">
      <c r="A572">
        <f>_xlfn.XLOOKUP(C572,'volume holds'!X:X,'volume holds'!R:R)</f>
        <v>0</v>
      </c>
      <c r="B572">
        <f>_xlfn.XLOOKUP(H572,'sets &amp; selections ( - 10%)'!Z:Z,'sets &amp; selections ( - 10%)'!T:T,0)</f>
        <v>0</v>
      </c>
      <c r="C572" s="47" t="s">
        <v>496</v>
      </c>
      <c r="D572">
        <f t="shared" si="60"/>
        <v>0</v>
      </c>
      <c r="E572">
        <v>10135</v>
      </c>
      <c r="F572">
        <f t="shared" si="56"/>
        <v>0</v>
      </c>
      <c r="G572" t="str">
        <f t="shared" si="57"/>
        <v>BP.VG</v>
      </c>
      <c r="H572" s="525" t="s">
        <v>120</v>
      </c>
      <c r="I572" t="s">
        <v>1261</v>
      </c>
    </row>
    <row r="573" spans="1:9">
      <c r="A573">
        <f>_xlfn.XLOOKUP(C573,'volume holds'!X:X,'volume holds'!R:R)</f>
        <v>0</v>
      </c>
      <c r="B573">
        <f>_xlfn.XLOOKUP(H573,'sets &amp; selections ( - 10%)'!Z:Z,'sets &amp; selections ( - 10%)'!T:T,0)</f>
        <v>0</v>
      </c>
      <c r="C573" s="46" t="s">
        <v>497</v>
      </c>
      <c r="D573">
        <f t="shared" si="60"/>
        <v>0</v>
      </c>
      <c r="E573">
        <v>10135</v>
      </c>
      <c r="F573">
        <f t="shared" si="56"/>
        <v>0</v>
      </c>
      <c r="G573" t="str">
        <f t="shared" si="57"/>
        <v>BP.VG</v>
      </c>
      <c r="H573" s="525" t="s">
        <v>120</v>
      </c>
      <c r="I573" t="s">
        <v>1261</v>
      </c>
    </row>
    <row r="574" spans="1:9">
      <c r="A574">
        <f>_xlfn.XLOOKUP(C574,'volume holds'!X:X,'volume holds'!R:R)</f>
        <v>0</v>
      </c>
      <c r="B574">
        <f>_xlfn.XLOOKUP(H574,'sets &amp; selections ( - 10%)'!Z:Z,'sets &amp; selections ( - 10%)'!T:T,0)</f>
        <v>0</v>
      </c>
      <c r="C574" s="47" t="s">
        <v>498</v>
      </c>
      <c r="D574">
        <f t="shared" si="60"/>
        <v>0</v>
      </c>
      <c r="E574">
        <v>10135</v>
      </c>
      <c r="F574">
        <f t="shared" si="56"/>
        <v>0</v>
      </c>
      <c r="G574" t="str">
        <f t="shared" si="57"/>
        <v>BP.VG</v>
      </c>
      <c r="H574" s="525" t="s">
        <v>120</v>
      </c>
      <c r="I574" t="s">
        <v>1261</v>
      </c>
    </row>
    <row r="575" spans="1:9">
      <c r="A575">
        <f>_xlfn.XLOOKUP(C575,'volume holds'!X:X,'volume holds'!R:R)</f>
        <v>0</v>
      </c>
      <c r="B575">
        <f>_xlfn.XLOOKUP(H575,'sets &amp; selections ( - 10%)'!Z:Z,'sets &amp; selections ( - 10%)'!T:T,0)</f>
        <v>0</v>
      </c>
      <c r="C575" s="47" t="s">
        <v>499</v>
      </c>
      <c r="D575">
        <f t="shared" si="60"/>
        <v>0</v>
      </c>
      <c r="E575">
        <v>10135</v>
      </c>
      <c r="F575">
        <f t="shared" si="56"/>
        <v>0</v>
      </c>
      <c r="G575" t="str">
        <f t="shared" si="57"/>
        <v>BP.VG</v>
      </c>
      <c r="H575" s="525" t="s">
        <v>120</v>
      </c>
      <c r="I575" t="s">
        <v>1261</v>
      </c>
    </row>
    <row r="576" spans="1:9">
      <c r="A576">
        <f>_xlfn.XLOOKUP(C576,'volume holds'!X:X,'volume holds'!R:R)</f>
        <v>0</v>
      </c>
      <c r="B576">
        <f>_xlfn.XLOOKUP(H576,'sets &amp; selections ( - 10%)'!Z:Z,'sets &amp; selections ( - 10%)'!T:T,0)</f>
        <v>0</v>
      </c>
      <c r="C576" s="46" t="s">
        <v>500</v>
      </c>
      <c r="D576">
        <f t="shared" si="60"/>
        <v>0</v>
      </c>
      <c r="E576">
        <v>10135</v>
      </c>
      <c r="F576">
        <f t="shared" si="56"/>
        <v>0</v>
      </c>
      <c r="G576" t="str">
        <f t="shared" si="57"/>
        <v>BP.VG</v>
      </c>
      <c r="H576" s="525" t="s">
        <v>120</v>
      </c>
      <c r="I576" t="s">
        <v>1261</v>
      </c>
    </row>
    <row r="577" spans="1:12">
      <c r="A577">
        <f>_xlfn.XLOOKUP(C577,'volume holds'!X:X,'volume holds'!R:R)</f>
        <v>0</v>
      </c>
      <c r="B577">
        <f>_xlfn.XLOOKUP(H577,'sets &amp; selections ( - 10%)'!Z:Z,'sets &amp; selections ( - 10%)'!T:T,0)</f>
        <v>0</v>
      </c>
      <c r="C577" s="47" t="s">
        <v>501</v>
      </c>
      <c r="D577">
        <f t="shared" si="60"/>
        <v>0</v>
      </c>
      <c r="E577">
        <v>10135</v>
      </c>
      <c r="F577">
        <f t="shared" si="56"/>
        <v>0</v>
      </c>
      <c r="G577" t="str">
        <f t="shared" si="57"/>
        <v>BP.VG</v>
      </c>
      <c r="H577" s="525" t="s">
        <v>120</v>
      </c>
      <c r="I577" t="s">
        <v>1261</v>
      </c>
    </row>
    <row r="578" spans="1:12">
      <c r="A578">
        <f>_xlfn.XLOOKUP(C578,'volume holds'!X:X,'volume holds'!S:S)</f>
        <v>0</v>
      </c>
      <c r="B578">
        <f>_xlfn.XLOOKUP(H578,'sets &amp; selections ( - 10%)'!Z:Z,'sets &amp; selections ( - 10%)'!U:U,0)</f>
        <v>0</v>
      </c>
      <c r="C578" s="47" t="s">
        <v>422</v>
      </c>
      <c r="D578">
        <f t="shared" si="60"/>
        <v>0</v>
      </c>
      <c r="E578">
        <v>10097</v>
      </c>
      <c r="F578">
        <f t="shared" si="56"/>
        <v>0</v>
      </c>
      <c r="G578" t="str">
        <f t="shared" si="57"/>
        <v>BP.VG</v>
      </c>
      <c r="H578" s="525" t="s">
        <v>103</v>
      </c>
      <c r="I578" t="s">
        <v>1256</v>
      </c>
    </row>
    <row r="579" spans="1:12">
      <c r="A579">
        <f>_xlfn.XLOOKUP(C579,'volume holds'!X:X,'volume holds'!S:S)</f>
        <v>0</v>
      </c>
      <c r="B579">
        <f>_xlfn.XLOOKUP(H579,'sets &amp; selections ( - 10%)'!Z:Z,'sets &amp; selections ( - 10%)'!U:U,0)</f>
        <v>0</v>
      </c>
      <c r="C579" s="46" t="s">
        <v>424</v>
      </c>
      <c r="D579">
        <f t="shared" si="60"/>
        <v>0</v>
      </c>
      <c r="E579">
        <v>10097</v>
      </c>
      <c r="F579">
        <f t="shared" ref="F579:F642" si="64">IF(B579&gt;0,10*B579/D579,0)</f>
        <v>0</v>
      </c>
      <c r="G579" t="str">
        <f t="shared" ref="G579:G642" si="65">LEFT(C579,5)</f>
        <v>BP.VG</v>
      </c>
      <c r="H579" s="525" t="s">
        <v>103</v>
      </c>
      <c r="I579" t="s">
        <v>1256</v>
      </c>
    </row>
    <row r="580" spans="1:12">
      <c r="A580">
        <f>_xlfn.XLOOKUP(C580,'volume holds'!X:X,'volume holds'!S:S)</f>
        <v>0</v>
      </c>
      <c r="B580">
        <f>_xlfn.XLOOKUP(H580,'sets &amp; selections ( - 10%)'!Z:Z,'sets &amp; selections ( - 10%)'!U:U,0)</f>
        <v>0</v>
      </c>
      <c r="C580" s="47" t="s">
        <v>426</v>
      </c>
      <c r="D580">
        <f t="shared" si="60"/>
        <v>0</v>
      </c>
      <c r="E580">
        <v>10097</v>
      </c>
      <c r="F580">
        <f t="shared" si="64"/>
        <v>0</v>
      </c>
      <c r="G580" t="str">
        <f t="shared" si="65"/>
        <v>BP.VG</v>
      </c>
      <c r="H580" s="525" t="s">
        <v>103</v>
      </c>
      <c r="I580" t="s">
        <v>1256</v>
      </c>
    </row>
    <row r="581" spans="1:12">
      <c r="A581">
        <f>_xlfn.XLOOKUP(C581,'volume holds'!X:X,'volume holds'!S:S)</f>
        <v>0</v>
      </c>
      <c r="B581">
        <f>_xlfn.XLOOKUP(H581,'sets &amp; selections ( - 10%)'!Z:Z,'sets &amp; selections ( - 10%)'!U:U,0)</f>
        <v>0</v>
      </c>
      <c r="C581" s="46" t="s">
        <v>428</v>
      </c>
      <c r="D581">
        <f t="shared" si="60"/>
        <v>0</v>
      </c>
      <c r="E581">
        <v>10097</v>
      </c>
      <c r="F581">
        <f t="shared" si="64"/>
        <v>0</v>
      </c>
      <c r="G581" t="str">
        <f t="shared" si="65"/>
        <v>BP.VG</v>
      </c>
      <c r="H581" s="525" t="s">
        <v>103</v>
      </c>
      <c r="I581" t="s">
        <v>1256</v>
      </c>
    </row>
    <row r="582" spans="1:12">
      <c r="A582">
        <f>_xlfn.XLOOKUP(C582,'volume holds'!X:X,'volume holds'!S:S)</f>
        <v>0</v>
      </c>
      <c r="B582">
        <f>_xlfn.XLOOKUP(H582,'sets &amp; selections ( - 10%)'!Z:Z,'sets &amp; selections ( - 10%)'!U:U,0)</f>
        <v>0</v>
      </c>
      <c r="C582" s="47" t="s">
        <v>430</v>
      </c>
      <c r="D582">
        <f t="shared" si="60"/>
        <v>0</v>
      </c>
      <c r="E582">
        <v>10097</v>
      </c>
      <c r="F582">
        <f t="shared" si="64"/>
        <v>0</v>
      </c>
      <c r="G582" t="str">
        <f t="shared" si="65"/>
        <v>BP.VG</v>
      </c>
      <c r="H582" s="525" t="s">
        <v>103</v>
      </c>
      <c r="I582" t="s">
        <v>1256</v>
      </c>
    </row>
    <row r="583" spans="1:12">
      <c r="A583">
        <f>_xlfn.XLOOKUP(C583,'volume holds'!X:X,'volume holds'!S:S)</f>
        <v>0</v>
      </c>
      <c r="B583">
        <f>_xlfn.XLOOKUP(H583,'sets &amp; selections ( - 10%)'!Z:Z,'sets &amp; selections ( - 10%)'!U:U,0)</f>
        <v>0</v>
      </c>
      <c r="C583" s="46" t="s">
        <v>432</v>
      </c>
      <c r="D583">
        <f t="shared" si="60"/>
        <v>0</v>
      </c>
      <c r="E583">
        <v>10097</v>
      </c>
      <c r="F583">
        <f t="shared" si="64"/>
        <v>0</v>
      </c>
      <c r="G583" t="str">
        <f t="shared" si="65"/>
        <v>BP.VG</v>
      </c>
      <c r="H583" s="525" t="s">
        <v>103</v>
      </c>
      <c r="I583" t="s">
        <v>1256</v>
      </c>
    </row>
    <row r="584" spans="1:12">
      <c r="A584">
        <f>_xlfn.XLOOKUP(C584,'volume holds'!X:X,'volume holds'!S:S)</f>
        <v>0</v>
      </c>
      <c r="B584">
        <f>_xlfn.XLOOKUP(H584,'sets &amp; selections ( - 10%)'!Z:Z,'sets &amp; selections ( - 10%)'!U:U,0)</f>
        <v>0</v>
      </c>
      <c r="C584" s="47" t="s">
        <v>434</v>
      </c>
      <c r="D584">
        <f t="shared" si="60"/>
        <v>0</v>
      </c>
      <c r="E584">
        <v>10097</v>
      </c>
      <c r="F584">
        <f t="shared" si="64"/>
        <v>0</v>
      </c>
      <c r="G584" t="str">
        <f t="shared" si="65"/>
        <v>BP.VG</v>
      </c>
      <c r="H584" s="525" t="s">
        <v>103</v>
      </c>
      <c r="I584" t="s">
        <v>1256</v>
      </c>
    </row>
    <row r="585" spans="1:12">
      <c r="A585">
        <f>_xlfn.XLOOKUP(C585,'volume holds'!X:X,'volume holds'!S:S)</f>
        <v>0</v>
      </c>
      <c r="B585">
        <f>_xlfn.XLOOKUP(H585,'sets &amp; selections ( - 10%)'!Z:Z,'sets &amp; selections ( - 10%)'!U:U,0)</f>
        <v>0</v>
      </c>
      <c r="C585" s="46" t="s">
        <v>436</v>
      </c>
      <c r="D585">
        <f t="shared" si="60"/>
        <v>0</v>
      </c>
      <c r="E585">
        <v>10097</v>
      </c>
      <c r="F585">
        <f t="shared" si="64"/>
        <v>0</v>
      </c>
      <c r="G585" t="str">
        <f t="shared" si="65"/>
        <v>BP.VG</v>
      </c>
      <c r="H585" s="525" t="s">
        <v>103</v>
      </c>
      <c r="I585" t="s">
        <v>1256</v>
      </c>
    </row>
    <row r="586" spans="1:12">
      <c r="A586">
        <f>_xlfn.XLOOKUP(C586,'volume holds'!X:X,'volume holds'!S:S)</f>
        <v>0</v>
      </c>
      <c r="B586">
        <f t="shared" ref="B586:B587" si="66">SUM(H586:I586)</f>
        <v>0</v>
      </c>
      <c r="C586" s="47" t="s">
        <v>464</v>
      </c>
      <c r="D586">
        <f t="shared" si="60"/>
        <v>0</v>
      </c>
      <c r="E586">
        <v>10097</v>
      </c>
      <c r="F586">
        <f t="shared" si="64"/>
        <v>0</v>
      </c>
      <c r="G586" t="str">
        <f t="shared" si="65"/>
        <v>BP.VG</v>
      </c>
      <c r="H586">
        <f>_xlfn.XLOOKUP(J586,'sets &amp; selections ( - 10%)'!Z:Z,'sets &amp; selections ( - 10%)'!U:U,0)</f>
        <v>0</v>
      </c>
      <c r="I586" cm="1">
        <f t="array" ref="I586">_xlfn.XLOOKUP(K586,'sets &amp; selections ( - 10%)'!Z:Z,2*'sets &amp; selections ( - 10%)'!U:U,0)</f>
        <v>0</v>
      </c>
      <c r="J586" s="525" t="s">
        <v>109</v>
      </c>
      <c r="K586" s="525" t="s">
        <v>111</v>
      </c>
      <c r="L586" t="s">
        <v>1257</v>
      </c>
    </row>
    <row r="587" spans="1:12">
      <c r="A587">
        <f>_xlfn.XLOOKUP(C587,'volume holds'!X:X,'volume holds'!S:S)</f>
        <v>0</v>
      </c>
      <c r="B587">
        <f t="shared" si="66"/>
        <v>0</v>
      </c>
      <c r="C587" s="46" t="s">
        <v>466</v>
      </c>
      <c r="D587">
        <f t="shared" si="60"/>
        <v>0</v>
      </c>
      <c r="E587">
        <v>10097</v>
      </c>
      <c r="F587">
        <f t="shared" si="64"/>
        <v>0</v>
      </c>
      <c r="G587" t="str">
        <f t="shared" si="65"/>
        <v>BP.VG</v>
      </c>
      <c r="H587">
        <f>_xlfn.XLOOKUP(J587,'sets &amp; selections ( - 10%)'!Z:Z,'sets &amp; selections ( - 10%)'!U:U,0)</f>
        <v>0</v>
      </c>
      <c r="I587" cm="1">
        <f t="array" ref="I587">_xlfn.XLOOKUP(K587,'sets &amp; selections ( - 10%)'!Z:Z,2*'sets &amp; selections ( - 10%)'!U:U,0)</f>
        <v>0</v>
      </c>
      <c r="J587" s="525" t="s">
        <v>109</v>
      </c>
      <c r="K587" s="525" t="s">
        <v>111</v>
      </c>
      <c r="L587" t="s">
        <v>1257</v>
      </c>
    </row>
    <row r="588" spans="1:12">
      <c r="A588">
        <f>_xlfn.XLOOKUP(C588,'volume holds'!X:X,'volume holds'!S:S)</f>
        <v>0</v>
      </c>
      <c r="B588">
        <f>_xlfn.XLOOKUP(H588,'sets &amp; selections ( - 10%)'!Z:Z,'sets &amp; selections ( - 10%)'!U:U,0)</f>
        <v>0</v>
      </c>
      <c r="C588" s="47" t="s">
        <v>468</v>
      </c>
      <c r="D588">
        <f t="shared" si="60"/>
        <v>0</v>
      </c>
      <c r="E588">
        <v>10097</v>
      </c>
      <c r="F588">
        <f t="shared" si="64"/>
        <v>0</v>
      </c>
      <c r="G588" t="str">
        <f t="shared" si="65"/>
        <v>BP.VG</v>
      </c>
      <c r="H588" s="525" t="s">
        <v>109</v>
      </c>
      <c r="I588" t="s">
        <v>1258</v>
      </c>
    </row>
    <row r="589" spans="1:12">
      <c r="A589">
        <f>_xlfn.XLOOKUP(C589,'volume holds'!X:X,'volume holds'!S:S)</f>
        <v>0</v>
      </c>
      <c r="B589">
        <f t="shared" ref="B589:B590" si="67">SUM(H589:I589)</f>
        <v>0</v>
      </c>
      <c r="C589" s="46" t="s">
        <v>470</v>
      </c>
      <c r="D589">
        <f t="shared" si="60"/>
        <v>0</v>
      </c>
      <c r="E589">
        <v>10097</v>
      </c>
      <c r="F589">
        <f t="shared" si="64"/>
        <v>0</v>
      </c>
      <c r="G589" t="str">
        <f t="shared" si="65"/>
        <v>BP.VG</v>
      </c>
      <c r="H589">
        <f>_xlfn.XLOOKUP(J589,'sets &amp; selections ( - 10%)'!Z:Z,'sets &amp; selections ( - 10%)'!U:U,0)</f>
        <v>0</v>
      </c>
      <c r="I589" cm="1">
        <f t="array" ref="I589">_xlfn.XLOOKUP(K589,'sets &amp; selections ( - 10%)'!Z:Z,2*'sets &amp; selections ( - 10%)'!U:U,0)</f>
        <v>0</v>
      </c>
      <c r="J589" s="525" t="s">
        <v>109</v>
      </c>
      <c r="K589" s="525" t="s">
        <v>111</v>
      </c>
      <c r="L589" t="s">
        <v>1257</v>
      </c>
    </row>
    <row r="590" spans="1:12">
      <c r="A590">
        <f>_xlfn.XLOOKUP(C590,'volume holds'!X:X,'volume holds'!S:S)</f>
        <v>0</v>
      </c>
      <c r="B590">
        <f t="shared" si="67"/>
        <v>0</v>
      </c>
      <c r="C590" s="47" t="s">
        <v>472</v>
      </c>
      <c r="D590">
        <f t="shared" si="60"/>
        <v>0</v>
      </c>
      <c r="E590">
        <v>10097</v>
      </c>
      <c r="F590">
        <f t="shared" si="64"/>
        <v>0</v>
      </c>
      <c r="G590" t="str">
        <f t="shared" si="65"/>
        <v>BP.VG</v>
      </c>
      <c r="H590">
        <f>_xlfn.XLOOKUP(J590,'sets &amp; selections ( - 10%)'!Z:Z,'sets &amp; selections ( - 10%)'!U:U,0)</f>
        <v>0</v>
      </c>
      <c r="I590" cm="1">
        <f t="array" ref="I590">_xlfn.XLOOKUP(K590,'sets &amp; selections ( - 10%)'!Z:Z,2*'sets &amp; selections ( - 10%)'!U:U,0)</f>
        <v>0</v>
      </c>
      <c r="J590" s="525" t="s">
        <v>109</v>
      </c>
      <c r="K590" s="525" t="s">
        <v>111</v>
      </c>
      <c r="L590" t="s">
        <v>1257</v>
      </c>
    </row>
    <row r="591" spans="1:12">
      <c r="A591">
        <f>_xlfn.XLOOKUP(C591,'volume holds'!X:X,'volume holds'!S:S)</f>
        <v>0</v>
      </c>
      <c r="B591">
        <f>_xlfn.XLOOKUP(H591,'sets &amp; selections ( - 10%)'!Z:Z,'sets &amp; selections ( - 10%)'!U:U,0)</f>
        <v>0</v>
      </c>
      <c r="C591" s="46" t="s">
        <v>474</v>
      </c>
      <c r="D591">
        <f t="shared" si="60"/>
        <v>0</v>
      </c>
      <c r="E591">
        <v>10097</v>
      </c>
      <c r="F591">
        <f t="shared" si="64"/>
        <v>0</v>
      </c>
      <c r="G591" t="str">
        <f t="shared" si="65"/>
        <v>BP.VG</v>
      </c>
      <c r="H591" s="525" t="s">
        <v>109</v>
      </c>
      <c r="I591" t="s">
        <v>1258</v>
      </c>
    </row>
    <row r="592" spans="1:12">
      <c r="A592">
        <f>_xlfn.XLOOKUP(C592,'volume holds'!X:X,'volume holds'!S:S)</f>
        <v>0</v>
      </c>
      <c r="B592">
        <f t="shared" ref="B592:B594" si="68">SUM(H592:I592)</f>
        <v>0</v>
      </c>
      <c r="C592" s="47" t="s">
        <v>476</v>
      </c>
      <c r="D592">
        <f t="shared" si="60"/>
        <v>0</v>
      </c>
      <c r="E592">
        <v>10097</v>
      </c>
      <c r="F592">
        <f t="shared" si="64"/>
        <v>0</v>
      </c>
      <c r="G592" t="str">
        <f t="shared" si="65"/>
        <v>BP.VG</v>
      </c>
      <c r="H592">
        <f>_xlfn.XLOOKUP(J592,'sets &amp; selections ( - 10%)'!Z:Z,'sets &amp; selections ( - 10%)'!U:U,0)</f>
        <v>0</v>
      </c>
      <c r="I592">
        <f>_xlfn.XLOOKUP(K592,'sets &amp; selections ( - 10%)'!Z:Z,'sets &amp; selections ( - 10%)'!U:U,0)</f>
        <v>0</v>
      </c>
      <c r="J592" s="525" t="s">
        <v>109</v>
      </c>
      <c r="K592" s="525" t="s">
        <v>111</v>
      </c>
      <c r="L592" t="s">
        <v>1259</v>
      </c>
    </row>
    <row r="593" spans="1:12">
      <c r="A593">
        <f>_xlfn.XLOOKUP(C593,'volume holds'!X:X,'volume holds'!S:S)</f>
        <v>0</v>
      </c>
      <c r="B593">
        <f t="shared" si="68"/>
        <v>0</v>
      </c>
      <c r="C593" s="46" t="s">
        <v>478</v>
      </c>
      <c r="D593">
        <f t="shared" si="60"/>
        <v>0</v>
      </c>
      <c r="E593">
        <v>10097</v>
      </c>
      <c r="F593">
        <f t="shared" si="64"/>
        <v>0</v>
      </c>
      <c r="G593" t="str">
        <f t="shared" si="65"/>
        <v>BP.VG</v>
      </c>
      <c r="H593">
        <f>_xlfn.XLOOKUP(J593,'sets &amp; selections ( - 10%)'!Z:Z,'sets &amp; selections ( - 10%)'!U:U,0)</f>
        <v>0</v>
      </c>
      <c r="I593">
        <f>_xlfn.XLOOKUP(K593,'sets &amp; selections ( - 10%)'!Z:Z,'sets &amp; selections ( - 10%)'!U:U,0)</f>
        <v>0</v>
      </c>
      <c r="J593" s="525" t="s">
        <v>109</v>
      </c>
      <c r="K593" s="525" t="s">
        <v>111</v>
      </c>
      <c r="L593" t="s">
        <v>1259</v>
      </c>
    </row>
    <row r="594" spans="1:12">
      <c r="A594">
        <f>_xlfn.XLOOKUP(C594,'volume holds'!X:X,'volume holds'!S:S)</f>
        <v>0</v>
      </c>
      <c r="B594">
        <f t="shared" si="68"/>
        <v>0</v>
      </c>
      <c r="C594" s="47" t="s">
        <v>480</v>
      </c>
      <c r="D594">
        <f t="shared" si="60"/>
        <v>0</v>
      </c>
      <c r="E594">
        <v>10097</v>
      </c>
      <c r="F594">
        <f t="shared" si="64"/>
        <v>0</v>
      </c>
      <c r="G594" t="str">
        <f t="shared" si="65"/>
        <v>BP.VG</v>
      </c>
      <c r="H594">
        <f>_xlfn.XLOOKUP(J594,'sets &amp; selections ( - 10%)'!Z:Z,'sets &amp; selections ( - 10%)'!U:U,0)</f>
        <v>0</v>
      </c>
      <c r="I594">
        <f>_xlfn.XLOOKUP(K594,'sets &amp; selections ( - 10%)'!Z:Z,'sets &amp; selections ( - 10%)'!U:U,0)</f>
        <v>0</v>
      </c>
      <c r="J594" s="525" t="s">
        <v>109</v>
      </c>
      <c r="K594" s="525" t="s">
        <v>111</v>
      </c>
      <c r="L594" t="s">
        <v>1259</v>
      </c>
    </row>
    <row r="595" spans="1:12">
      <c r="A595">
        <f>_xlfn.XLOOKUP(C595,'volume holds'!X:X,'volume holds'!S:S)</f>
        <v>0</v>
      </c>
      <c r="B595">
        <f>_xlfn.XLOOKUP(H595,'sets &amp; selections ( - 10%)'!Z:Z,'sets &amp; selections ( - 10%)'!U:U,0)</f>
        <v>0</v>
      </c>
      <c r="C595" s="46" t="s">
        <v>482</v>
      </c>
      <c r="D595">
        <f t="shared" ref="D595:D658" si="69">SUM(A595:B595)</f>
        <v>0</v>
      </c>
      <c r="E595">
        <v>10097</v>
      </c>
      <c r="F595">
        <f t="shared" si="64"/>
        <v>0</v>
      </c>
      <c r="G595" t="str">
        <f t="shared" si="65"/>
        <v>BP.VG</v>
      </c>
      <c r="H595" s="525" t="s">
        <v>109</v>
      </c>
      <c r="I595" t="s">
        <v>1258</v>
      </c>
    </row>
    <row r="596" spans="1:12">
      <c r="A596">
        <f>_xlfn.XLOOKUP(C596,'volume holds'!X:X,'volume holds'!S:S)</f>
        <v>0</v>
      </c>
      <c r="B596">
        <f>_xlfn.XLOOKUP(H596,'sets &amp; selections ( - 10%)'!Z:Z,'sets &amp; selections ( - 10%)'!U:U,0)</f>
        <v>0</v>
      </c>
      <c r="C596" s="47" t="s">
        <v>438</v>
      </c>
      <c r="D596">
        <f t="shared" si="69"/>
        <v>0</v>
      </c>
      <c r="E596">
        <v>10136</v>
      </c>
      <c r="F596">
        <f t="shared" si="64"/>
        <v>0</v>
      </c>
      <c r="G596" t="str">
        <f t="shared" si="65"/>
        <v>BP.VG</v>
      </c>
      <c r="H596" s="525" t="s">
        <v>114</v>
      </c>
      <c r="I596" t="s">
        <v>1260</v>
      </c>
    </row>
    <row r="597" spans="1:12">
      <c r="A597">
        <f>_xlfn.XLOOKUP(C597,'volume holds'!X:X,'volume holds'!S:S)</f>
        <v>0</v>
      </c>
      <c r="B597">
        <f>_xlfn.XLOOKUP(H597,'sets &amp; selections ( - 10%)'!Z:Z,'sets &amp; selections ( - 10%)'!U:U,0)</f>
        <v>0</v>
      </c>
      <c r="C597" s="46" t="s">
        <v>439</v>
      </c>
      <c r="D597">
        <f t="shared" si="69"/>
        <v>0</v>
      </c>
      <c r="E597">
        <v>10136</v>
      </c>
      <c r="F597">
        <f t="shared" si="64"/>
        <v>0</v>
      </c>
      <c r="G597" t="str">
        <f t="shared" si="65"/>
        <v>BP.VG</v>
      </c>
      <c r="H597" s="525" t="s">
        <v>114</v>
      </c>
      <c r="I597" t="s">
        <v>1260</v>
      </c>
    </row>
    <row r="598" spans="1:12">
      <c r="A598">
        <f>_xlfn.XLOOKUP(C598,'volume holds'!X:X,'volume holds'!S:S)</f>
        <v>0</v>
      </c>
      <c r="B598">
        <f>_xlfn.XLOOKUP(H598,'sets &amp; selections ( - 10%)'!Z:Z,'sets &amp; selections ( - 10%)'!U:U,0)</f>
        <v>0</v>
      </c>
      <c r="C598" s="47" t="s">
        <v>440</v>
      </c>
      <c r="D598">
        <f t="shared" si="69"/>
        <v>0</v>
      </c>
      <c r="E598">
        <v>10136</v>
      </c>
      <c r="F598">
        <f t="shared" si="64"/>
        <v>0</v>
      </c>
      <c r="G598" t="str">
        <f t="shared" si="65"/>
        <v>BP.VG</v>
      </c>
      <c r="H598" s="525" t="s">
        <v>114</v>
      </c>
      <c r="I598" t="s">
        <v>1260</v>
      </c>
    </row>
    <row r="599" spans="1:12">
      <c r="A599">
        <f>_xlfn.XLOOKUP(C599,'volume holds'!X:X,'volume holds'!S:S)</f>
        <v>0</v>
      </c>
      <c r="B599">
        <f>_xlfn.XLOOKUP(H599,'sets &amp; selections ( - 10%)'!Z:Z,'sets &amp; selections ( - 10%)'!U:U,0)</f>
        <v>0</v>
      </c>
      <c r="C599" s="46" t="s">
        <v>441</v>
      </c>
      <c r="D599">
        <f t="shared" si="69"/>
        <v>0</v>
      </c>
      <c r="E599">
        <v>10136</v>
      </c>
      <c r="F599">
        <f t="shared" si="64"/>
        <v>0</v>
      </c>
      <c r="G599" t="str">
        <f t="shared" si="65"/>
        <v>BP.VG</v>
      </c>
      <c r="H599" s="525" t="s">
        <v>114</v>
      </c>
      <c r="I599" t="s">
        <v>1260</v>
      </c>
    </row>
    <row r="600" spans="1:12">
      <c r="A600">
        <f>_xlfn.XLOOKUP(C600,'volume holds'!X:X,'volume holds'!S:S)</f>
        <v>0</v>
      </c>
      <c r="B600">
        <f>_xlfn.XLOOKUP(H600,'sets &amp; selections ( - 10%)'!Z:Z,'sets &amp; selections ( - 10%)'!U:U,0)</f>
        <v>0</v>
      </c>
      <c r="C600" s="47" t="s">
        <v>442</v>
      </c>
      <c r="D600">
        <f t="shared" si="69"/>
        <v>0</v>
      </c>
      <c r="E600">
        <v>10136</v>
      </c>
      <c r="F600">
        <f t="shared" si="64"/>
        <v>0</v>
      </c>
      <c r="G600" t="str">
        <f t="shared" si="65"/>
        <v>BP.VG</v>
      </c>
      <c r="H600" s="525" t="s">
        <v>114</v>
      </c>
      <c r="I600" t="s">
        <v>1260</v>
      </c>
    </row>
    <row r="601" spans="1:12">
      <c r="A601">
        <f>_xlfn.XLOOKUP(C601,'volume holds'!X:X,'volume holds'!S:S)</f>
        <v>0</v>
      </c>
      <c r="B601">
        <f>_xlfn.XLOOKUP(H601,'sets &amp; selections ( - 10%)'!Z:Z,'sets &amp; selections ( - 10%)'!U:U,0)</f>
        <v>0</v>
      </c>
      <c r="C601" s="46" t="s">
        <v>443</v>
      </c>
      <c r="D601">
        <f t="shared" si="69"/>
        <v>0</v>
      </c>
      <c r="E601">
        <v>10136</v>
      </c>
      <c r="F601">
        <f t="shared" si="64"/>
        <v>0</v>
      </c>
      <c r="G601" t="str">
        <f t="shared" si="65"/>
        <v>BP.VG</v>
      </c>
      <c r="H601" s="525" t="s">
        <v>114</v>
      </c>
      <c r="I601" t="s">
        <v>1260</v>
      </c>
    </row>
    <row r="602" spans="1:12">
      <c r="A602">
        <f>_xlfn.XLOOKUP(C602,'volume holds'!X:X,'volume holds'!S:S)</f>
        <v>0</v>
      </c>
      <c r="B602">
        <f>_xlfn.XLOOKUP(H602,'sets &amp; selections ( - 10%)'!Z:Z,'sets &amp; selections ( - 10%)'!U:U,0)</f>
        <v>0</v>
      </c>
      <c r="C602" s="47" t="s">
        <v>444</v>
      </c>
      <c r="D602">
        <f t="shared" si="69"/>
        <v>0</v>
      </c>
      <c r="E602">
        <v>10136</v>
      </c>
      <c r="F602">
        <f t="shared" si="64"/>
        <v>0</v>
      </c>
      <c r="G602" t="str">
        <f t="shared" si="65"/>
        <v>BP.VG</v>
      </c>
      <c r="H602" s="525" t="s">
        <v>114</v>
      </c>
      <c r="I602" t="s">
        <v>1260</v>
      </c>
    </row>
    <row r="603" spans="1:12">
      <c r="A603">
        <f>_xlfn.XLOOKUP(C603,'volume holds'!X:X,'volume holds'!S:S)</f>
        <v>0</v>
      </c>
      <c r="B603">
        <f>_xlfn.XLOOKUP(H603,'sets &amp; selections ( - 10%)'!Z:Z,'sets &amp; selections ( - 10%)'!U:U,0)</f>
        <v>0</v>
      </c>
      <c r="C603" s="47" t="s">
        <v>445</v>
      </c>
      <c r="D603">
        <f t="shared" si="69"/>
        <v>0</v>
      </c>
      <c r="E603">
        <v>10136</v>
      </c>
      <c r="F603">
        <f t="shared" si="64"/>
        <v>0</v>
      </c>
      <c r="G603" t="str">
        <f t="shared" si="65"/>
        <v>BP.VG</v>
      </c>
      <c r="H603" s="525" t="s">
        <v>114</v>
      </c>
      <c r="I603" t="s">
        <v>1260</v>
      </c>
    </row>
    <row r="604" spans="1:12">
      <c r="A604">
        <f>_xlfn.XLOOKUP(C604,'volume holds'!X:X,'volume holds'!S:S)</f>
        <v>0</v>
      </c>
      <c r="B604">
        <f>_xlfn.XLOOKUP(H604,'sets &amp; selections ( - 10%)'!Z:Z,'sets &amp; selections ( - 10%)'!U:U,0)</f>
        <v>0</v>
      </c>
      <c r="C604" s="46" t="s">
        <v>492</v>
      </c>
      <c r="D604">
        <f t="shared" si="69"/>
        <v>0</v>
      </c>
      <c r="E604">
        <v>10136</v>
      </c>
      <c r="F604">
        <f t="shared" si="64"/>
        <v>0</v>
      </c>
      <c r="G604" t="str">
        <f t="shared" si="65"/>
        <v>BP.VG</v>
      </c>
      <c r="H604" s="525" t="s">
        <v>120</v>
      </c>
      <c r="I604" t="s">
        <v>1261</v>
      </c>
    </row>
    <row r="605" spans="1:12">
      <c r="A605">
        <f>_xlfn.XLOOKUP(C605,'volume holds'!X:X,'volume holds'!S:S)</f>
        <v>0</v>
      </c>
      <c r="B605">
        <f>_xlfn.XLOOKUP(H605,'sets &amp; selections ( - 10%)'!Z:Z,'sets &amp; selections ( - 10%)'!U:U,0)</f>
        <v>0</v>
      </c>
      <c r="C605" s="47" t="s">
        <v>493</v>
      </c>
      <c r="D605">
        <f t="shared" si="69"/>
        <v>0</v>
      </c>
      <c r="E605">
        <v>10136</v>
      </c>
      <c r="F605">
        <f t="shared" si="64"/>
        <v>0</v>
      </c>
      <c r="G605" t="str">
        <f t="shared" si="65"/>
        <v>BP.VG</v>
      </c>
      <c r="H605" s="525" t="s">
        <v>120</v>
      </c>
      <c r="I605" t="s">
        <v>1261</v>
      </c>
    </row>
    <row r="606" spans="1:12">
      <c r="A606">
        <f>_xlfn.XLOOKUP(C606,'volume holds'!X:X,'volume holds'!S:S)</f>
        <v>0</v>
      </c>
      <c r="B606">
        <f>_xlfn.XLOOKUP(H606,'sets &amp; selections ( - 10%)'!Z:Z,'sets &amp; selections ( - 10%)'!U:U,0)</f>
        <v>0</v>
      </c>
      <c r="C606" s="47" t="s">
        <v>494</v>
      </c>
      <c r="D606">
        <f t="shared" si="69"/>
        <v>0</v>
      </c>
      <c r="E606">
        <v>10136</v>
      </c>
      <c r="F606">
        <f t="shared" si="64"/>
        <v>0</v>
      </c>
      <c r="G606" t="str">
        <f t="shared" si="65"/>
        <v>BP.VG</v>
      </c>
      <c r="H606" s="525" t="s">
        <v>120</v>
      </c>
      <c r="I606" t="s">
        <v>1261</v>
      </c>
    </row>
    <row r="607" spans="1:12">
      <c r="A607">
        <f>_xlfn.XLOOKUP(C607,'volume holds'!X:X,'volume holds'!S:S)</f>
        <v>0</v>
      </c>
      <c r="B607">
        <f>_xlfn.XLOOKUP(H607,'sets &amp; selections ( - 10%)'!Z:Z,'sets &amp; selections ( - 10%)'!U:U,0)</f>
        <v>0</v>
      </c>
      <c r="C607" s="46" t="s">
        <v>495</v>
      </c>
      <c r="D607">
        <f t="shared" si="69"/>
        <v>0</v>
      </c>
      <c r="E607">
        <v>10136</v>
      </c>
      <c r="F607">
        <f t="shared" si="64"/>
        <v>0</v>
      </c>
      <c r="G607" t="str">
        <f t="shared" si="65"/>
        <v>BP.VG</v>
      </c>
      <c r="H607" s="525" t="s">
        <v>120</v>
      </c>
      <c r="I607" t="s">
        <v>1261</v>
      </c>
    </row>
    <row r="608" spans="1:12">
      <c r="A608">
        <f>_xlfn.XLOOKUP(C608,'volume holds'!X:X,'volume holds'!S:S)</f>
        <v>0</v>
      </c>
      <c r="B608">
        <f>_xlfn.XLOOKUP(H608,'sets &amp; selections ( - 10%)'!Z:Z,'sets &amp; selections ( - 10%)'!U:U,0)</f>
        <v>0</v>
      </c>
      <c r="C608" s="47" t="s">
        <v>496</v>
      </c>
      <c r="D608">
        <f t="shared" si="69"/>
        <v>0</v>
      </c>
      <c r="E608">
        <v>10136</v>
      </c>
      <c r="F608">
        <f t="shared" si="64"/>
        <v>0</v>
      </c>
      <c r="G608" t="str">
        <f t="shared" si="65"/>
        <v>BP.VG</v>
      </c>
      <c r="H608" s="525" t="s">
        <v>120</v>
      </c>
      <c r="I608" t="s">
        <v>1261</v>
      </c>
    </row>
    <row r="609" spans="1:12">
      <c r="A609">
        <f>_xlfn.XLOOKUP(C609,'volume holds'!X:X,'volume holds'!S:S)</f>
        <v>0</v>
      </c>
      <c r="B609">
        <f>_xlfn.XLOOKUP(H609,'sets &amp; selections ( - 10%)'!Z:Z,'sets &amp; selections ( - 10%)'!U:U,0)</f>
        <v>0</v>
      </c>
      <c r="C609" s="46" t="s">
        <v>497</v>
      </c>
      <c r="D609">
        <f t="shared" si="69"/>
        <v>0</v>
      </c>
      <c r="E609">
        <v>10136</v>
      </c>
      <c r="F609">
        <f t="shared" si="64"/>
        <v>0</v>
      </c>
      <c r="G609" t="str">
        <f t="shared" si="65"/>
        <v>BP.VG</v>
      </c>
      <c r="H609" s="525" t="s">
        <v>120</v>
      </c>
      <c r="I609" t="s">
        <v>1261</v>
      </c>
    </row>
    <row r="610" spans="1:12">
      <c r="A610">
        <f>_xlfn.XLOOKUP(C610,'volume holds'!X:X,'volume holds'!S:S)</f>
        <v>0</v>
      </c>
      <c r="B610">
        <f>_xlfn.XLOOKUP(H610,'sets &amp; selections ( - 10%)'!Z:Z,'sets &amp; selections ( - 10%)'!U:U,0)</f>
        <v>0</v>
      </c>
      <c r="C610" s="47" t="s">
        <v>498</v>
      </c>
      <c r="D610">
        <f t="shared" si="69"/>
        <v>0</v>
      </c>
      <c r="E610">
        <v>10136</v>
      </c>
      <c r="F610">
        <f t="shared" si="64"/>
        <v>0</v>
      </c>
      <c r="G610" t="str">
        <f t="shared" si="65"/>
        <v>BP.VG</v>
      </c>
      <c r="H610" s="525" t="s">
        <v>120</v>
      </c>
      <c r="I610" t="s">
        <v>1261</v>
      </c>
    </row>
    <row r="611" spans="1:12">
      <c r="A611">
        <f>_xlfn.XLOOKUP(C611,'volume holds'!X:X,'volume holds'!S:S)</f>
        <v>0</v>
      </c>
      <c r="B611">
        <f>_xlfn.XLOOKUP(H611,'sets &amp; selections ( - 10%)'!Z:Z,'sets &amp; selections ( - 10%)'!U:U,0)</f>
        <v>0</v>
      </c>
      <c r="C611" s="47" t="s">
        <v>499</v>
      </c>
      <c r="D611">
        <f t="shared" si="69"/>
        <v>0</v>
      </c>
      <c r="E611">
        <v>10136</v>
      </c>
      <c r="F611">
        <f t="shared" si="64"/>
        <v>0</v>
      </c>
      <c r="G611" t="str">
        <f t="shared" si="65"/>
        <v>BP.VG</v>
      </c>
      <c r="H611" s="525" t="s">
        <v>120</v>
      </c>
      <c r="I611" t="s">
        <v>1261</v>
      </c>
    </row>
    <row r="612" spans="1:12">
      <c r="A612">
        <f>_xlfn.XLOOKUP(C612,'volume holds'!X:X,'volume holds'!S:S)</f>
        <v>0</v>
      </c>
      <c r="B612">
        <f>_xlfn.XLOOKUP(H612,'sets &amp; selections ( - 10%)'!Z:Z,'sets &amp; selections ( - 10%)'!U:U,0)</f>
        <v>0</v>
      </c>
      <c r="C612" s="46" t="s">
        <v>500</v>
      </c>
      <c r="D612">
        <f t="shared" si="69"/>
        <v>0</v>
      </c>
      <c r="E612">
        <v>10136</v>
      </c>
      <c r="F612">
        <f t="shared" si="64"/>
        <v>0</v>
      </c>
      <c r="G612" t="str">
        <f t="shared" si="65"/>
        <v>BP.VG</v>
      </c>
      <c r="H612" s="525" t="s">
        <v>120</v>
      </c>
      <c r="I612" t="s">
        <v>1261</v>
      </c>
    </row>
    <row r="613" spans="1:12">
      <c r="A613">
        <f>_xlfn.XLOOKUP(C613,'volume holds'!X:X,'volume holds'!S:S)</f>
        <v>0</v>
      </c>
      <c r="B613">
        <f>_xlfn.XLOOKUP(H613,'sets &amp; selections ( - 10%)'!Z:Z,'sets &amp; selections ( - 10%)'!U:U,0)</f>
        <v>0</v>
      </c>
      <c r="C613" s="47" t="s">
        <v>501</v>
      </c>
      <c r="D613">
        <f t="shared" si="69"/>
        <v>0</v>
      </c>
      <c r="E613">
        <v>10136</v>
      </c>
      <c r="F613">
        <f t="shared" si="64"/>
        <v>0</v>
      </c>
      <c r="G613" t="str">
        <f t="shared" si="65"/>
        <v>BP.VG</v>
      </c>
      <c r="H613" s="525" t="s">
        <v>120</v>
      </c>
      <c r="I613" t="s">
        <v>1261</v>
      </c>
    </row>
    <row r="614" spans="1:12">
      <c r="A614">
        <f>_xlfn.XLOOKUP(C614,'volume holds'!X:X,'volume holds'!T:T)</f>
        <v>0</v>
      </c>
      <c r="B614">
        <f>_xlfn.XLOOKUP(H614,'sets &amp; selections ( - 10%)'!Z:Z,'sets &amp; selections ( - 10%)'!V:V,0)</f>
        <v>0</v>
      </c>
      <c r="C614" s="47" t="s">
        <v>422</v>
      </c>
      <c r="D614">
        <f t="shared" si="69"/>
        <v>0</v>
      </c>
      <c r="E614">
        <v>10083</v>
      </c>
      <c r="F614">
        <f t="shared" si="64"/>
        <v>0</v>
      </c>
      <c r="G614" t="str">
        <f t="shared" si="65"/>
        <v>BP.VG</v>
      </c>
      <c r="H614" s="525" t="s">
        <v>103</v>
      </c>
      <c r="I614" t="s">
        <v>1256</v>
      </c>
    </row>
    <row r="615" spans="1:12">
      <c r="A615">
        <f>_xlfn.XLOOKUP(C615,'volume holds'!X:X,'volume holds'!T:T)</f>
        <v>0</v>
      </c>
      <c r="B615">
        <f>_xlfn.XLOOKUP(H615,'sets &amp; selections ( - 10%)'!Z:Z,'sets &amp; selections ( - 10%)'!V:V,0)</f>
        <v>0</v>
      </c>
      <c r="C615" s="46" t="s">
        <v>424</v>
      </c>
      <c r="D615">
        <f t="shared" si="69"/>
        <v>0</v>
      </c>
      <c r="E615">
        <v>10083</v>
      </c>
      <c r="F615">
        <f t="shared" si="64"/>
        <v>0</v>
      </c>
      <c r="G615" t="str">
        <f t="shared" si="65"/>
        <v>BP.VG</v>
      </c>
      <c r="H615" s="525" t="s">
        <v>103</v>
      </c>
      <c r="I615" t="s">
        <v>1256</v>
      </c>
    </row>
    <row r="616" spans="1:12">
      <c r="A616">
        <f>_xlfn.XLOOKUP(C616,'volume holds'!X:X,'volume holds'!T:T)</f>
        <v>0</v>
      </c>
      <c r="B616">
        <f>_xlfn.XLOOKUP(H616,'sets &amp; selections ( - 10%)'!Z:Z,'sets &amp; selections ( - 10%)'!V:V,0)</f>
        <v>0</v>
      </c>
      <c r="C616" s="47" t="s">
        <v>426</v>
      </c>
      <c r="D616">
        <f t="shared" si="69"/>
        <v>0</v>
      </c>
      <c r="E616">
        <v>10083</v>
      </c>
      <c r="F616">
        <f t="shared" si="64"/>
        <v>0</v>
      </c>
      <c r="G616" t="str">
        <f t="shared" si="65"/>
        <v>BP.VG</v>
      </c>
      <c r="H616" s="525" t="s">
        <v>103</v>
      </c>
      <c r="I616" t="s">
        <v>1256</v>
      </c>
    </row>
    <row r="617" spans="1:12">
      <c r="A617">
        <f>_xlfn.XLOOKUP(C617,'volume holds'!X:X,'volume holds'!T:T)</f>
        <v>0</v>
      </c>
      <c r="B617">
        <f>_xlfn.XLOOKUP(H617,'sets &amp; selections ( - 10%)'!Z:Z,'sets &amp; selections ( - 10%)'!V:V,0)</f>
        <v>0</v>
      </c>
      <c r="C617" s="46" t="s">
        <v>428</v>
      </c>
      <c r="D617">
        <f t="shared" si="69"/>
        <v>0</v>
      </c>
      <c r="E617">
        <v>10083</v>
      </c>
      <c r="F617">
        <f t="shared" si="64"/>
        <v>0</v>
      </c>
      <c r="G617" t="str">
        <f t="shared" si="65"/>
        <v>BP.VG</v>
      </c>
      <c r="H617" s="525" t="s">
        <v>103</v>
      </c>
      <c r="I617" t="s">
        <v>1256</v>
      </c>
    </row>
    <row r="618" spans="1:12">
      <c r="A618">
        <f>_xlfn.XLOOKUP(C618,'volume holds'!X:X,'volume holds'!T:T)</f>
        <v>0</v>
      </c>
      <c r="B618">
        <f>_xlfn.XLOOKUP(H618,'sets &amp; selections ( - 10%)'!Z:Z,'sets &amp; selections ( - 10%)'!V:V,0)</f>
        <v>0</v>
      </c>
      <c r="C618" s="47" t="s">
        <v>430</v>
      </c>
      <c r="D618">
        <f t="shared" si="69"/>
        <v>0</v>
      </c>
      <c r="E618">
        <v>10083</v>
      </c>
      <c r="F618">
        <f t="shared" si="64"/>
        <v>0</v>
      </c>
      <c r="G618" t="str">
        <f t="shared" si="65"/>
        <v>BP.VG</v>
      </c>
      <c r="H618" s="525" t="s">
        <v>103</v>
      </c>
      <c r="I618" t="s">
        <v>1256</v>
      </c>
    </row>
    <row r="619" spans="1:12">
      <c r="A619">
        <f>_xlfn.XLOOKUP(C619,'volume holds'!X:X,'volume holds'!T:T)</f>
        <v>0</v>
      </c>
      <c r="B619">
        <f>_xlfn.XLOOKUP(H619,'sets &amp; selections ( - 10%)'!Z:Z,'sets &amp; selections ( - 10%)'!V:V,0)</f>
        <v>0</v>
      </c>
      <c r="C619" s="46" t="s">
        <v>432</v>
      </c>
      <c r="D619">
        <f t="shared" si="69"/>
        <v>0</v>
      </c>
      <c r="E619">
        <v>10083</v>
      </c>
      <c r="F619">
        <f t="shared" si="64"/>
        <v>0</v>
      </c>
      <c r="G619" t="str">
        <f t="shared" si="65"/>
        <v>BP.VG</v>
      </c>
      <c r="H619" s="525" t="s">
        <v>103</v>
      </c>
      <c r="I619" t="s">
        <v>1256</v>
      </c>
    </row>
    <row r="620" spans="1:12">
      <c r="A620">
        <f>_xlfn.XLOOKUP(C620,'volume holds'!X:X,'volume holds'!T:T)</f>
        <v>0</v>
      </c>
      <c r="B620">
        <f>_xlfn.XLOOKUP(H620,'sets &amp; selections ( - 10%)'!Z:Z,'sets &amp; selections ( - 10%)'!V:V,0)</f>
        <v>0</v>
      </c>
      <c r="C620" s="47" t="s">
        <v>434</v>
      </c>
      <c r="D620">
        <f t="shared" si="69"/>
        <v>0</v>
      </c>
      <c r="E620">
        <v>10083</v>
      </c>
      <c r="F620">
        <f t="shared" si="64"/>
        <v>0</v>
      </c>
      <c r="G620" t="str">
        <f t="shared" si="65"/>
        <v>BP.VG</v>
      </c>
      <c r="H620" s="525" t="s">
        <v>103</v>
      </c>
      <c r="I620" t="s">
        <v>1256</v>
      </c>
    </row>
    <row r="621" spans="1:12">
      <c r="A621">
        <f>_xlfn.XLOOKUP(C621,'volume holds'!X:X,'volume holds'!T:T)</f>
        <v>0</v>
      </c>
      <c r="B621">
        <f>_xlfn.XLOOKUP(H621,'sets &amp; selections ( - 10%)'!Z:Z,'sets &amp; selections ( - 10%)'!V:V,0)</f>
        <v>0</v>
      </c>
      <c r="C621" s="46" t="s">
        <v>436</v>
      </c>
      <c r="D621">
        <f t="shared" si="69"/>
        <v>0</v>
      </c>
      <c r="E621">
        <v>10083</v>
      </c>
      <c r="F621">
        <f t="shared" si="64"/>
        <v>0</v>
      </c>
      <c r="G621" t="str">
        <f t="shared" si="65"/>
        <v>BP.VG</v>
      </c>
      <c r="H621" s="525" t="s">
        <v>103</v>
      </c>
      <c r="I621" t="s">
        <v>1256</v>
      </c>
    </row>
    <row r="622" spans="1:12">
      <c r="A622">
        <f>_xlfn.XLOOKUP(C622,'volume holds'!X:X,'volume holds'!T:T)</f>
        <v>0</v>
      </c>
      <c r="B622">
        <f t="shared" ref="B622:B623" si="70">SUM(H622:I622)</f>
        <v>0</v>
      </c>
      <c r="C622" s="47" t="s">
        <v>464</v>
      </c>
      <c r="D622">
        <f t="shared" si="69"/>
        <v>0</v>
      </c>
      <c r="E622">
        <v>10083</v>
      </c>
      <c r="F622">
        <f t="shared" si="64"/>
        <v>0</v>
      </c>
      <c r="G622" t="str">
        <f t="shared" si="65"/>
        <v>BP.VG</v>
      </c>
      <c r="H622">
        <f>_xlfn.XLOOKUP(J622,'sets &amp; selections ( - 10%)'!Z:Z,'sets &amp; selections ( - 10%)'!V:V,0)</f>
        <v>0</v>
      </c>
      <c r="I622" cm="1">
        <f t="array" ref="I622">_xlfn.XLOOKUP(K622,'sets &amp; selections ( - 10%)'!Z:Z,2*'sets &amp; selections ( - 10%)'!V:V,0)</f>
        <v>0</v>
      </c>
      <c r="J622" s="525" t="s">
        <v>109</v>
      </c>
      <c r="K622" s="525" t="s">
        <v>111</v>
      </c>
      <c r="L622" t="s">
        <v>1257</v>
      </c>
    </row>
    <row r="623" spans="1:12">
      <c r="A623">
        <f>_xlfn.XLOOKUP(C623,'volume holds'!X:X,'volume holds'!T:T)</f>
        <v>0</v>
      </c>
      <c r="B623">
        <f t="shared" si="70"/>
        <v>0</v>
      </c>
      <c r="C623" s="46" t="s">
        <v>466</v>
      </c>
      <c r="D623">
        <f t="shared" si="69"/>
        <v>0</v>
      </c>
      <c r="E623">
        <v>10083</v>
      </c>
      <c r="F623">
        <f t="shared" si="64"/>
        <v>0</v>
      </c>
      <c r="G623" t="str">
        <f t="shared" si="65"/>
        <v>BP.VG</v>
      </c>
      <c r="H623">
        <f>_xlfn.XLOOKUP(J623,'sets &amp; selections ( - 10%)'!Z:Z,'sets &amp; selections ( - 10%)'!V:V,0)</f>
        <v>0</v>
      </c>
      <c r="I623" cm="1">
        <f t="array" ref="I623">_xlfn.XLOOKUP(K623,'sets &amp; selections ( - 10%)'!Z:Z,2*'sets &amp; selections ( - 10%)'!V:V,0)</f>
        <v>0</v>
      </c>
      <c r="J623" s="525" t="s">
        <v>109</v>
      </c>
      <c r="K623" s="525" t="s">
        <v>111</v>
      </c>
      <c r="L623" t="s">
        <v>1257</v>
      </c>
    </row>
    <row r="624" spans="1:12">
      <c r="A624">
        <f>_xlfn.XLOOKUP(C624,'volume holds'!X:X,'volume holds'!T:T)</f>
        <v>0</v>
      </c>
      <c r="B624">
        <f>_xlfn.XLOOKUP(H624,'sets &amp; selections ( - 10%)'!Z:Z,'sets &amp; selections ( - 10%)'!V:V,0)</f>
        <v>0</v>
      </c>
      <c r="C624" s="47" t="s">
        <v>468</v>
      </c>
      <c r="D624">
        <f t="shared" si="69"/>
        <v>0</v>
      </c>
      <c r="E624">
        <v>10083</v>
      </c>
      <c r="F624">
        <f t="shared" si="64"/>
        <v>0</v>
      </c>
      <c r="G624" t="str">
        <f t="shared" si="65"/>
        <v>BP.VG</v>
      </c>
      <c r="H624" s="525" t="s">
        <v>109</v>
      </c>
      <c r="I624" t="s">
        <v>1258</v>
      </c>
    </row>
    <row r="625" spans="1:12">
      <c r="A625">
        <f>_xlfn.XLOOKUP(C625,'volume holds'!X:X,'volume holds'!T:T)</f>
        <v>0</v>
      </c>
      <c r="B625">
        <f t="shared" ref="B625:B626" si="71">SUM(H625:I625)</f>
        <v>0</v>
      </c>
      <c r="C625" s="46" t="s">
        <v>470</v>
      </c>
      <c r="D625">
        <f t="shared" si="69"/>
        <v>0</v>
      </c>
      <c r="E625">
        <v>10083</v>
      </c>
      <c r="F625">
        <f t="shared" si="64"/>
        <v>0</v>
      </c>
      <c r="G625" t="str">
        <f t="shared" si="65"/>
        <v>BP.VG</v>
      </c>
      <c r="H625">
        <f>_xlfn.XLOOKUP(J625,'sets &amp; selections ( - 10%)'!Z:Z,'sets &amp; selections ( - 10%)'!V:V,0)</f>
        <v>0</v>
      </c>
      <c r="I625" cm="1">
        <f t="array" ref="I625">_xlfn.XLOOKUP(K625,'sets &amp; selections ( - 10%)'!Z:Z,2*'sets &amp; selections ( - 10%)'!V:V,0)</f>
        <v>0</v>
      </c>
      <c r="J625" s="525" t="s">
        <v>109</v>
      </c>
      <c r="K625" s="525" t="s">
        <v>111</v>
      </c>
      <c r="L625" t="s">
        <v>1257</v>
      </c>
    </row>
    <row r="626" spans="1:12">
      <c r="A626">
        <f>_xlfn.XLOOKUP(C626,'volume holds'!X:X,'volume holds'!T:T)</f>
        <v>0</v>
      </c>
      <c r="B626">
        <f t="shared" si="71"/>
        <v>0</v>
      </c>
      <c r="C626" s="47" t="s">
        <v>472</v>
      </c>
      <c r="D626">
        <f t="shared" si="69"/>
        <v>0</v>
      </c>
      <c r="E626">
        <v>10083</v>
      </c>
      <c r="F626">
        <f t="shared" si="64"/>
        <v>0</v>
      </c>
      <c r="G626" t="str">
        <f t="shared" si="65"/>
        <v>BP.VG</v>
      </c>
      <c r="H626">
        <f>_xlfn.XLOOKUP(J626,'sets &amp; selections ( - 10%)'!Z:Z,'sets &amp; selections ( - 10%)'!V:V,0)</f>
        <v>0</v>
      </c>
      <c r="I626" cm="1">
        <f t="array" ref="I626">_xlfn.XLOOKUP(K626,'sets &amp; selections ( - 10%)'!Z:Z,2*'sets &amp; selections ( - 10%)'!V:V,0)</f>
        <v>0</v>
      </c>
      <c r="J626" s="525" t="s">
        <v>109</v>
      </c>
      <c r="K626" s="525" t="s">
        <v>111</v>
      </c>
      <c r="L626" t="s">
        <v>1257</v>
      </c>
    </row>
    <row r="627" spans="1:12">
      <c r="A627">
        <f>_xlfn.XLOOKUP(C627,'volume holds'!X:X,'volume holds'!T:T)</f>
        <v>0</v>
      </c>
      <c r="B627">
        <f>_xlfn.XLOOKUP(H627,'sets &amp; selections ( - 10%)'!Z:Z,'sets &amp; selections ( - 10%)'!V:V,0)</f>
        <v>0</v>
      </c>
      <c r="C627" s="46" t="s">
        <v>474</v>
      </c>
      <c r="D627">
        <f t="shared" si="69"/>
        <v>0</v>
      </c>
      <c r="E627">
        <v>10083</v>
      </c>
      <c r="F627">
        <f t="shared" si="64"/>
        <v>0</v>
      </c>
      <c r="G627" t="str">
        <f t="shared" si="65"/>
        <v>BP.VG</v>
      </c>
      <c r="H627" s="525" t="s">
        <v>109</v>
      </c>
      <c r="I627" t="s">
        <v>1258</v>
      </c>
    </row>
    <row r="628" spans="1:12">
      <c r="A628">
        <f>_xlfn.XLOOKUP(C628,'volume holds'!X:X,'volume holds'!T:T)</f>
        <v>0</v>
      </c>
      <c r="B628">
        <f t="shared" ref="B628:B630" si="72">SUM(H628:I628)</f>
        <v>0</v>
      </c>
      <c r="C628" s="47" t="s">
        <v>476</v>
      </c>
      <c r="D628">
        <f t="shared" si="69"/>
        <v>0</v>
      </c>
      <c r="E628">
        <v>10083</v>
      </c>
      <c r="F628">
        <f t="shared" si="64"/>
        <v>0</v>
      </c>
      <c r="G628" t="str">
        <f t="shared" si="65"/>
        <v>BP.VG</v>
      </c>
      <c r="H628">
        <f>_xlfn.XLOOKUP(J628,'sets &amp; selections ( - 10%)'!Z:Z,'sets &amp; selections ( - 10%)'!V:V,0)</f>
        <v>0</v>
      </c>
      <c r="I628">
        <f>_xlfn.XLOOKUP(K628,'sets &amp; selections ( - 10%)'!Z:Z,'sets &amp; selections ( - 10%)'!V:V,0)</f>
        <v>0</v>
      </c>
      <c r="J628" s="525" t="s">
        <v>109</v>
      </c>
      <c r="K628" s="525" t="s">
        <v>111</v>
      </c>
      <c r="L628" t="s">
        <v>1259</v>
      </c>
    </row>
    <row r="629" spans="1:12">
      <c r="A629">
        <f>_xlfn.XLOOKUP(C629,'volume holds'!X:X,'volume holds'!T:T)</f>
        <v>0</v>
      </c>
      <c r="B629">
        <f t="shared" si="72"/>
        <v>0</v>
      </c>
      <c r="C629" s="46" t="s">
        <v>478</v>
      </c>
      <c r="D629">
        <f t="shared" si="69"/>
        <v>0</v>
      </c>
      <c r="E629">
        <v>10083</v>
      </c>
      <c r="F629">
        <f t="shared" si="64"/>
        <v>0</v>
      </c>
      <c r="G629" t="str">
        <f t="shared" si="65"/>
        <v>BP.VG</v>
      </c>
      <c r="H629">
        <f>_xlfn.XLOOKUP(J629,'sets &amp; selections ( - 10%)'!Z:Z,'sets &amp; selections ( - 10%)'!V:V,0)</f>
        <v>0</v>
      </c>
      <c r="I629">
        <f>_xlfn.XLOOKUP(K629,'sets &amp; selections ( - 10%)'!Z:Z,'sets &amp; selections ( - 10%)'!V:V,0)</f>
        <v>0</v>
      </c>
      <c r="J629" s="525" t="s">
        <v>109</v>
      </c>
      <c r="K629" s="525" t="s">
        <v>111</v>
      </c>
      <c r="L629" t="s">
        <v>1259</v>
      </c>
    </row>
    <row r="630" spans="1:12">
      <c r="A630">
        <f>_xlfn.XLOOKUP(C630,'volume holds'!X:X,'volume holds'!T:T)</f>
        <v>0</v>
      </c>
      <c r="B630">
        <f t="shared" si="72"/>
        <v>0</v>
      </c>
      <c r="C630" s="47" t="s">
        <v>480</v>
      </c>
      <c r="D630">
        <f t="shared" si="69"/>
        <v>0</v>
      </c>
      <c r="E630">
        <v>10083</v>
      </c>
      <c r="F630">
        <f t="shared" si="64"/>
        <v>0</v>
      </c>
      <c r="G630" t="str">
        <f t="shared" si="65"/>
        <v>BP.VG</v>
      </c>
      <c r="H630">
        <f>_xlfn.XLOOKUP(J630,'sets &amp; selections ( - 10%)'!Z:Z,'sets &amp; selections ( - 10%)'!V:V,0)</f>
        <v>0</v>
      </c>
      <c r="I630">
        <f>_xlfn.XLOOKUP(K630,'sets &amp; selections ( - 10%)'!Z:Z,'sets &amp; selections ( - 10%)'!V:V,0)</f>
        <v>0</v>
      </c>
      <c r="J630" s="525" t="s">
        <v>109</v>
      </c>
      <c r="K630" s="525" t="s">
        <v>111</v>
      </c>
      <c r="L630" t="s">
        <v>1259</v>
      </c>
    </row>
    <row r="631" spans="1:12">
      <c r="A631">
        <f>_xlfn.XLOOKUP(C631,'volume holds'!X:X,'volume holds'!T:T)</f>
        <v>0</v>
      </c>
      <c r="B631">
        <f>_xlfn.XLOOKUP(H631,'sets &amp; selections ( - 10%)'!Z:Z,'sets &amp; selections ( - 10%)'!V:V,0)</f>
        <v>0</v>
      </c>
      <c r="C631" s="46" t="s">
        <v>482</v>
      </c>
      <c r="D631">
        <f t="shared" si="69"/>
        <v>0</v>
      </c>
      <c r="E631">
        <v>10083</v>
      </c>
      <c r="F631">
        <f t="shared" si="64"/>
        <v>0</v>
      </c>
      <c r="G631" t="str">
        <f t="shared" si="65"/>
        <v>BP.VG</v>
      </c>
      <c r="H631" s="525" t="s">
        <v>109</v>
      </c>
      <c r="I631" t="s">
        <v>1258</v>
      </c>
    </row>
    <row r="632" spans="1:12">
      <c r="A632">
        <f>_xlfn.XLOOKUP(C632,'volume holds'!X:X,'volume holds'!T:T)</f>
        <v>0</v>
      </c>
      <c r="B632">
        <f>_xlfn.XLOOKUP(H632,'sets &amp; selections ( - 10%)'!Z:Z,'sets &amp; selections ( - 10%)'!V:V,0)</f>
        <v>0</v>
      </c>
      <c r="C632" s="47" t="s">
        <v>438</v>
      </c>
      <c r="D632">
        <f t="shared" si="69"/>
        <v>0</v>
      </c>
      <c r="E632">
        <v>10137</v>
      </c>
      <c r="F632">
        <f t="shared" si="64"/>
        <v>0</v>
      </c>
      <c r="G632" t="str">
        <f t="shared" si="65"/>
        <v>BP.VG</v>
      </c>
      <c r="H632" s="525" t="s">
        <v>114</v>
      </c>
      <c r="I632" t="s">
        <v>1260</v>
      </c>
    </row>
    <row r="633" spans="1:12">
      <c r="A633">
        <f>_xlfn.XLOOKUP(C633,'volume holds'!X:X,'volume holds'!T:T)</f>
        <v>0</v>
      </c>
      <c r="B633">
        <f>_xlfn.XLOOKUP(H633,'sets &amp; selections ( - 10%)'!Z:Z,'sets &amp; selections ( - 10%)'!V:V,0)</f>
        <v>0</v>
      </c>
      <c r="C633" s="46" t="s">
        <v>439</v>
      </c>
      <c r="D633">
        <f t="shared" si="69"/>
        <v>0</v>
      </c>
      <c r="E633">
        <v>10137</v>
      </c>
      <c r="F633">
        <f t="shared" si="64"/>
        <v>0</v>
      </c>
      <c r="G633" t="str">
        <f t="shared" si="65"/>
        <v>BP.VG</v>
      </c>
      <c r="H633" s="525" t="s">
        <v>114</v>
      </c>
      <c r="I633" t="s">
        <v>1260</v>
      </c>
    </row>
    <row r="634" spans="1:12">
      <c r="A634">
        <f>_xlfn.XLOOKUP(C634,'volume holds'!X:X,'volume holds'!T:T)</f>
        <v>0</v>
      </c>
      <c r="B634">
        <f>_xlfn.XLOOKUP(H634,'sets &amp; selections ( - 10%)'!Z:Z,'sets &amp; selections ( - 10%)'!V:V,0)</f>
        <v>0</v>
      </c>
      <c r="C634" s="47" t="s">
        <v>440</v>
      </c>
      <c r="D634">
        <f t="shared" si="69"/>
        <v>0</v>
      </c>
      <c r="E634">
        <v>10137</v>
      </c>
      <c r="F634">
        <f t="shared" si="64"/>
        <v>0</v>
      </c>
      <c r="G634" t="str">
        <f t="shared" si="65"/>
        <v>BP.VG</v>
      </c>
      <c r="H634" s="525" t="s">
        <v>114</v>
      </c>
      <c r="I634" t="s">
        <v>1260</v>
      </c>
    </row>
    <row r="635" spans="1:12">
      <c r="A635">
        <f>_xlfn.XLOOKUP(C635,'volume holds'!X:X,'volume holds'!T:T)</f>
        <v>0</v>
      </c>
      <c r="B635">
        <f>_xlfn.XLOOKUP(H635,'sets &amp; selections ( - 10%)'!Z:Z,'sets &amp; selections ( - 10%)'!V:V,0)</f>
        <v>0</v>
      </c>
      <c r="C635" s="46" t="s">
        <v>441</v>
      </c>
      <c r="D635">
        <f t="shared" si="69"/>
        <v>0</v>
      </c>
      <c r="E635">
        <v>10137</v>
      </c>
      <c r="F635">
        <f t="shared" si="64"/>
        <v>0</v>
      </c>
      <c r="G635" t="str">
        <f t="shared" si="65"/>
        <v>BP.VG</v>
      </c>
      <c r="H635" s="525" t="s">
        <v>114</v>
      </c>
      <c r="I635" t="s">
        <v>1260</v>
      </c>
    </row>
    <row r="636" spans="1:12">
      <c r="A636">
        <f>_xlfn.XLOOKUP(C636,'volume holds'!X:X,'volume holds'!T:T)</f>
        <v>0</v>
      </c>
      <c r="B636">
        <f>_xlfn.XLOOKUP(H636,'sets &amp; selections ( - 10%)'!Z:Z,'sets &amp; selections ( - 10%)'!V:V,0)</f>
        <v>0</v>
      </c>
      <c r="C636" s="47" t="s">
        <v>442</v>
      </c>
      <c r="D636">
        <f t="shared" si="69"/>
        <v>0</v>
      </c>
      <c r="E636">
        <v>10137</v>
      </c>
      <c r="F636">
        <f t="shared" si="64"/>
        <v>0</v>
      </c>
      <c r="G636" t="str">
        <f t="shared" si="65"/>
        <v>BP.VG</v>
      </c>
      <c r="H636" s="525" t="s">
        <v>114</v>
      </c>
      <c r="I636" t="s">
        <v>1260</v>
      </c>
    </row>
    <row r="637" spans="1:12">
      <c r="A637">
        <f>_xlfn.XLOOKUP(C637,'volume holds'!X:X,'volume holds'!T:T)</f>
        <v>0</v>
      </c>
      <c r="B637">
        <f>_xlfn.XLOOKUP(H637,'sets &amp; selections ( - 10%)'!Z:Z,'sets &amp; selections ( - 10%)'!V:V,0)</f>
        <v>0</v>
      </c>
      <c r="C637" s="46" t="s">
        <v>443</v>
      </c>
      <c r="D637">
        <f t="shared" si="69"/>
        <v>0</v>
      </c>
      <c r="E637">
        <v>10137</v>
      </c>
      <c r="F637">
        <f t="shared" si="64"/>
        <v>0</v>
      </c>
      <c r="G637" t="str">
        <f t="shared" si="65"/>
        <v>BP.VG</v>
      </c>
      <c r="H637" s="525" t="s">
        <v>114</v>
      </c>
      <c r="I637" t="s">
        <v>1260</v>
      </c>
    </row>
    <row r="638" spans="1:12">
      <c r="A638">
        <f>_xlfn.XLOOKUP(C638,'volume holds'!X:X,'volume holds'!T:T)</f>
        <v>0</v>
      </c>
      <c r="B638">
        <f>_xlfn.XLOOKUP(H638,'sets &amp; selections ( - 10%)'!Z:Z,'sets &amp; selections ( - 10%)'!V:V,0)</f>
        <v>0</v>
      </c>
      <c r="C638" s="47" t="s">
        <v>444</v>
      </c>
      <c r="D638">
        <f t="shared" si="69"/>
        <v>0</v>
      </c>
      <c r="E638">
        <v>10137</v>
      </c>
      <c r="F638">
        <f t="shared" si="64"/>
        <v>0</v>
      </c>
      <c r="G638" t="str">
        <f t="shared" si="65"/>
        <v>BP.VG</v>
      </c>
      <c r="H638" s="525" t="s">
        <v>114</v>
      </c>
      <c r="I638" t="s">
        <v>1260</v>
      </c>
    </row>
    <row r="639" spans="1:12">
      <c r="A639">
        <f>_xlfn.XLOOKUP(C639,'volume holds'!X:X,'volume holds'!T:T)</f>
        <v>0</v>
      </c>
      <c r="B639">
        <f>_xlfn.XLOOKUP(H639,'sets &amp; selections ( - 10%)'!Z:Z,'sets &amp; selections ( - 10%)'!V:V,0)</f>
        <v>0</v>
      </c>
      <c r="C639" s="47" t="s">
        <v>445</v>
      </c>
      <c r="D639">
        <f t="shared" si="69"/>
        <v>0</v>
      </c>
      <c r="E639">
        <v>10137</v>
      </c>
      <c r="F639">
        <f t="shared" si="64"/>
        <v>0</v>
      </c>
      <c r="G639" t="str">
        <f t="shared" si="65"/>
        <v>BP.VG</v>
      </c>
      <c r="H639" s="525" t="s">
        <v>114</v>
      </c>
      <c r="I639" t="s">
        <v>1260</v>
      </c>
    </row>
    <row r="640" spans="1:12">
      <c r="A640">
        <f>_xlfn.XLOOKUP(C640,'volume holds'!X:X,'volume holds'!T:T)</f>
        <v>0</v>
      </c>
      <c r="B640">
        <f>_xlfn.XLOOKUP(H640,'sets &amp; selections ( - 10%)'!Z:Z,'sets &amp; selections ( - 10%)'!V:V,0)</f>
        <v>0</v>
      </c>
      <c r="C640" s="46" t="s">
        <v>492</v>
      </c>
      <c r="D640">
        <f t="shared" si="69"/>
        <v>0</v>
      </c>
      <c r="E640">
        <v>10137</v>
      </c>
      <c r="F640">
        <f t="shared" si="64"/>
        <v>0</v>
      </c>
      <c r="G640" t="str">
        <f t="shared" si="65"/>
        <v>BP.VG</v>
      </c>
      <c r="H640" s="525" t="s">
        <v>120</v>
      </c>
      <c r="I640" t="s">
        <v>1261</v>
      </c>
    </row>
    <row r="641" spans="1:9">
      <c r="A641">
        <f>_xlfn.XLOOKUP(C641,'volume holds'!X:X,'volume holds'!T:T)</f>
        <v>0</v>
      </c>
      <c r="B641">
        <f>_xlfn.XLOOKUP(H641,'sets &amp; selections ( - 10%)'!Z:Z,'sets &amp; selections ( - 10%)'!V:V,0)</f>
        <v>0</v>
      </c>
      <c r="C641" s="47" t="s">
        <v>493</v>
      </c>
      <c r="D641">
        <f t="shared" si="69"/>
        <v>0</v>
      </c>
      <c r="E641">
        <v>10137</v>
      </c>
      <c r="F641">
        <f t="shared" si="64"/>
        <v>0</v>
      </c>
      <c r="G641" t="str">
        <f t="shared" si="65"/>
        <v>BP.VG</v>
      </c>
      <c r="H641" s="525" t="s">
        <v>120</v>
      </c>
      <c r="I641" t="s">
        <v>1261</v>
      </c>
    </row>
    <row r="642" spans="1:9">
      <c r="A642">
        <f>_xlfn.XLOOKUP(C642,'volume holds'!X:X,'volume holds'!T:T)</f>
        <v>0</v>
      </c>
      <c r="B642">
        <f>_xlfn.XLOOKUP(H642,'sets &amp; selections ( - 10%)'!Z:Z,'sets &amp; selections ( - 10%)'!V:V,0)</f>
        <v>0</v>
      </c>
      <c r="C642" s="47" t="s">
        <v>494</v>
      </c>
      <c r="D642">
        <f t="shared" si="69"/>
        <v>0</v>
      </c>
      <c r="E642">
        <v>10137</v>
      </c>
      <c r="F642">
        <f t="shared" si="64"/>
        <v>0</v>
      </c>
      <c r="G642" t="str">
        <f t="shared" si="65"/>
        <v>BP.VG</v>
      </c>
      <c r="H642" s="525" t="s">
        <v>120</v>
      </c>
      <c r="I642" t="s">
        <v>1261</v>
      </c>
    </row>
    <row r="643" spans="1:9">
      <c r="A643">
        <f>_xlfn.XLOOKUP(C643,'volume holds'!X:X,'volume holds'!T:T)</f>
        <v>0</v>
      </c>
      <c r="B643">
        <f>_xlfn.XLOOKUP(H643,'sets &amp; selections ( - 10%)'!Z:Z,'sets &amp; selections ( - 10%)'!V:V,0)</f>
        <v>0</v>
      </c>
      <c r="C643" s="46" t="s">
        <v>495</v>
      </c>
      <c r="D643">
        <f t="shared" si="69"/>
        <v>0</v>
      </c>
      <c r="E643">
        <v>10137</v>
      </c>
      <c r="F643">
        <f t="shared" ref="F643:F706" si="73">IF(B643&gt;0,10*B643/D643,0)</f>
        <v>0</v>
      </c>
      <c r="G643" t="str">
        <f t="shared" ref="G643:G706" si="74">LEFT(C643,5)</f>
        <v>BP.VG</v>
      </c>
      <c r="H643" s="525" t="s">
        <v>120</v>
      </c>
      <c r="I643" t="s">
        <v>1261</v>
      </c>
    </row>
    <row r="644" spans="1:9">
      <c r="A644">
        <f>_xlfn.XLOOKUP(C644,'volume holds'!X:X,'volume holds'!T:T)</f>
        <v>0</v>
      </c>
      <c r="B644">
        <f>_xlfn.XLOOKUP(H644,'sets &amp; selections ( - 10%)'!Z:Z,'sets &amp; selections ( - 10%)'!V:V,0)</f>
        <v>0</v>
      </c>
      <c r="C644" s="47" t="s">
        <v>496</v>
      </c>
      <c r="D644">
        <f t="shared" si="69"/>
        <v>0</v>
      </c>
      <c r="E644">
        <v>10137</v>
      </c>
      <c r="F644">
        <f t="shared" si="73"/>
        <v>0</v>
      </c>
      <c r="G644" t="str">
        <f t="shared" si="74"/>
        <v>BP.VG</v>
      </c>
      <c r="H644" s="525" t="s">
        <v>120</v>
      </c>
      <c r="I644" t="s">
        <v>1261</v>
      </c>
    </row>
    <row r="645" spans="1:9">
      <c r="A645">
        <f>_xlfn.XLOOKUP(C645,'volume holds'!X:X,'volume holds'!T:T)</f>
        <v>0</v>
      </c>
      <c r="B645">
        <f>_xlfn.XLOOKUP(H645,'sets &amp; selections ( - 10%)'!Z:Z,'sets &amp; selections ( - 10%)'!V:V,0)</f>
        <v>0</v>
      </c>
      <c r="C645" s="46" t="s">
        <v>497</v>
      </c>
      <c r="D645">
        <f t="shared" si="69"/>
        <v>0</v>
      </c>
      <c r="E645">
        <v>10137</v>
      </c>
      <c r="F645">
        <f t="shared" si="73"/>
        <v>0</v>
      </c>
      <c r="G645" t="str">
        <f t="shared" si="74"/>
        <v>BP.VG</v>
      </c>
      <c r="H645" s="525" t="s">
        <v>120</v>
      </c>
      <c r="I645" t="s">
        <v>1261</v>
      </c>
    </row>
    <row r="646" spans="1:9">
      <c r="A646">
        <f>_xlfn.XLOOKUP(C646,'volume holds'!X:X,'volume holds'!T:T)</f>
        <v>0</v>
      </c>
      <c r="B646">
        <f>_xlfn.XLOOKUP(H646,'sets &amp; selections ( - 10%)'!Z:Z,'sets &amp; selections ( - 10%)'!V:V,0)</f>
        <v>0</v>
      </c>
      <c r="C646" s="47" t="s">
        <v>498</v>
      </c>
      <c r="D646">
        <f t="shared" si="69"/>
        <v>0</v>
      </c>
      <c r="E646">
        <v>10137</v>
      </c>
      <c r="F646">
        <f t="shared" si="73"/>
        <v>0</v>
      </c>
      <c r="G646" t="str">
        <f t="shared" si="74"/>
        <v>BP.VG</v>
      </c>
      <c r="H646" s="525" t="s">
        <v>120</v>
      </c>
      <c r="I646" t="s">
        <v>1261</v>
      </c>
    </row>
    <row r="647" spans="1:9">
      <c r="A647">
        <f>_xlfn.XLOOKUP(C647,'volume holds'!X:X,'volume holds'!T:T)</f>
        <v>0</v>
      </c>
      <c r="B647">
        <f>_xlfn.XLOOKUP(H647,'sets &amp; selections ( - 10%)'!Z:Z,'sets &amp; selections ( - 10%)'!V:V,0)</f>
        <v>0</v>
      </c>
      <c r="C647" s="47" t="s">
        <v>499</v>
      </c>
      <c r="D647">
        <f t="shared" si="69"/>
        <v>0</v>
      </c>
      <c r="E647">
        <v>10137</v>
      </c>
      <c r="F647">
        <f t="shared" si="73"/>
        <v>0</v>
      </c>
      <c r="G647" t="str">
        <f t="shared" si="74"/>
        <v>BP.VG</v>
      </c>
      <c r="H647" s="525" t="s">
        <v>120</v>
      </c>
      <c r="I647" t="s">
        <v>1261</v>
      </c>
    </row>
    <row r="648" spans="1:9">
      <c r="A648">
        <f>_xlfn.XLOOKUP(C648,'volume holds'!X:X,'volume holds'!T:T)</f>
        <v>0</v>
      </c>
      <c r="B648">
        <f>_xlfn.XLOOKUP(H648,'sets &amp; selections ( - 10%)'!Z:Z,'sets &amp; selections ( - 10%)'!V:V,0)</f>
        <v>0</v>
      </c>
      <c r="C648" s="46" t="s">
        <v>500</v>
      </c>
      <c r="D648">
        <f t="shared" si="69"/>
        <v>0</v>
      </c>
      <c r="E648">
        <v>10137</v>
      </c>
      <c r="F648">
        <f t="shared" si="73"/>
        <v>0</v>
      </c>
      <c r="G648" t="str">
        <f t="shared" si="74"/>
        <v>BP.VG</v>
      </c>
      <c r="H648" s="525" t="s">
        <v>120</v>
      </c>
      <c r="I648" t="s">
        <v>1261</v>
      </c>
    </row>
    <row r="649" spans="1:9">
      <c r="A649">
        <f>_xlfn.XLOOKUP(C649,'volume holds'!X:X,'volume holds'!T:T)</f>
        <v>0</v>
      </c>
      <c r="B649">
        <f>_xlfn.XLOOKUP(H649,'sets &amp; selections ( - 10%)'!Z:Z,'sets &amp; selections ( - 10%)'!V:V,0)</f>
        <v>0</v>
      </c>
      <c r="C649" s="47" t="s">
        <v>501</v>
      </c>
      <c r="D649">
        <f t="shared" si="69"/>
        <v>0</v>
      </c>
      <c r="E649">
        <v>10137</v>
      </c>
      <c r="F649">
        <f t="shared" si="73"/>
        <v>0</v>
      </c>
      <c r="G649" t="str">
        <f t="shared" si="74"/>
        <v>BP.VG</v>
      </c>
      <c r="H649" s="525" t="s">
        <v>120</v>
      </c>
      <c r="I649" t="s">
        <v>1261</v>
      </c>
    </row>
    <row r="650" spans="1:9">
      <c r="A650">
        <f>_xlfn.XLOOKUP(C650,'volume holds'!X:X,'volume holds'!U:U)</f>
        <v>0</v>
      </c>
      <c r="B650">
        <f>_xlfn.XLOOKUP(H650,'sets &amp; selections ( - 10%)'!Z:Z,'sets &amp; selections ( - 10%)'!W:W,0)</f>
        <v>0</v>
      </c>
      <c r="C650" s="47" t="s">
        <v>422</v>
      </c>
      <c r="D650">
        <f t="shared" si="69"/>
        <v>0</v>
      </c>
      <c r="E650">
        <v>10082</v>
      </c>
      <c r="F650">
        <f t="shared" si="73"/>
        <v>0</v>
      </c>
      <c r="G650" t="str">
        <f t="shared" si="74"/>
        <v>BP.VG</v>
      </c>
      <c r="H650" s="525" t="s">
        <v>103</v>
      </c>
      <c r="I650" t="s">
        <v>1256</v>
      </c>
    </row>
    <row r="651" spans="1:9">
      <c r="A651">
        <f>_xlfn.XLOOKUP(C651,'volume holds'!X:X,'volume holds'!U:U)</f>
        <v>0</v>
      </c>
      <c r="B651">
        <f>_xlfn.XLOOKUP(H651,'sets &amp; selections ( - 10%)'!Z:Z,'sets &amp; selections ( - 10%)'!W:W,0)</f>
        <v>0</v>
      </c>
      <c r="C651" s="46" t="s">
        <v>424</v>
      </c>
      <c r="D651">
        <f t="shared" si="69"/>
        <v>0</v>
      </c>
      <c r="E651">
        <v>10082</v>
      </c>
      <c r="F651">
        <f t="shared" si="73"/>
        <v>0</v>
      </c>
      <c r="G651" t="str">
        <f t="shared" si="74"/>
        <v>BP.VG</v>
      </c>
      <c r="H651" s="525" t="s">
        <v>103</v>
      </c>
      <c r="I651" t="s">
        <v>1256</v>
      </c>
    </row>
    <row r="652" spans="1:9">
      <c r="A652">
        <f>_xlfn.XLOOKUP(C652,'volume holds'!X:X,'volume holds'!U:U)</f>
        <v>0</v>
      </c>
      <c r="B652">
        <f>_xlfn.XLOOKUP(H652,'sets &amp; selections ( - 10%)'!Z:Z,'sets &amp; selections ( - 10%)'!W:W,0)</f>
        <v>0</v>
      </c>
      <c r="C652" s="47" t="s">
        <v>426</v>
      </c>
      <c r="D652">
        <f t="shared" si="69"/>
        <v>0</v>
      </c>
      <c r="E652">
        <v>10082</v>
      </c>
      <c r="F652">
        <f t="shared" si="73"/>
        <v>0</v>
      </c>
      <c r="G652" t="str">
        <f t="shared" si="74"/>
        <v>BP.VG</v>
      </c>
      <c r="H652" s="525" t="s">
        <v>103</v>
      </c>
      <c r="I652" t="s">
        <v>1256</v>
      </c>
    </row>
    <row r="653" spans="1:9">
      <c r="A653">
        <f>_xlfn.XLOOKUP(C653,'volume holds'!X:X,'volume holds'!U:U)</f>
        <v>0</v>
      </c>
      <c r="B653">
        <f>_xlfn.XLOOKUP(H653,'sets &amp; selections ( - 10%)'!Z:Z,'sets &amp; selections ( - 10%)'!W:W,0)</f>
        <v>0</v>
      </c>
      <c r="C653" s="46" t="s">
        <v>428</v>
      </c>
      <c r="D653">
        <f t="shared" si="69"/>
        <v>0</v>
      </c>
      <c r="E653">
        <v>10082</v>
      </c>
      <c r="F653">
        <f t="shared" si="73"/>
        <v>0</v>
      </c>
      <c r="G653" t="str">
        <f t="shared" si="74"/>
        <v>BP.VG</v>
      </c>
      <c r="H653" s="525" t="s">
        <v>103</v>
      </c>
      <c r="I653" t="s">
        <v>1256</v>
      </c>
    </row>
    <row r="654" spans="1:9">
      <c r="A654">
        <f>_xlfn.XLOOKUP(C654,'volume holds'!X:X,'volume holds'!U:U)</f>
        <v>0</v>
      </c>
      <c r="B654">
        <f>_xlfn.XLOOKUP(H654,'sets &amp; selections ( - 10%)'!Z:Z,'sets &amp; selections ( - 10%)'!W:W,0)</f>
        <v>0</v>
      </c>
      <c r="C654" s="47" t="s">
        <v>430</v>
      </c>
      <c r="D654">
        <f t="shared" si="69"/>
        <v>0</v>
      </c>
      <c r="E654">
        <v>10082</v>
      </c>
      <c r="F654">
        <f t="shared" si="73"/>
        <v>0</v>
      </c>
      <c r="G654" t="str">
        <f t="shared" si="74"/>
        <v>BP.VG</v>
      </c>
      <c r="H654" s="525" t="s">
        <v>103</v>
      </c>
      <c r="I654" t="s">
        <v>1256</v>
      </c>
    </row>
    <row r="655" spans="1:9">
      <c r="A655">
        <f>_xlfn.XLOOKUP(C655,'volume holds'!X:X,'volume holds'!U:U)</f>
        <v>0</v>
      </c>
      <c r="B655">
        <f>_xlfn.XLOOKUP(H655,'sets &amp; selections ( - 10%)'!Z:Z,'sets &amp; selections ( - 10%)'!W:W,0)</f>
        <v>0</v>
      </c>
      <c r="C655" s="46" t="s">
        <v>432</v>
      </c>
      <c r="D655">
        <f t="shared" si="69"/>
        <v>0</v>
      </c>
      <c r="E655">
        <v>10082</v>
      </c>
      <c r="F655">
        <f t="shared" si="73"/>
        <v>0</v>
      </c>
      <c r="G655" t="str">
        <f t="shared" si="74"/>
        <v>BP.VG</v>
      </c>
      <c r="H655" s="525" t="s">
        <v>103</v>
      </c>
      <c r="I655" t="s">
        <v>1256</v>
      </c>
    </row>
    <row r="656" spans="1:9">
      <c r="A656">
        <f>_xlfn.XLOOKUP(C656,'volume holds'!X:X,'volume holds'!U:U)</f>
        <v>0</v>
      </c>
      <c r="B656">
        <f>_xlfn.XLOOKUP(H656,'sets &amp; selections ( - 10%)'!Z:Z,'sets &amp; selections ( - 10%)'!W:W,0)</f>
        <v>0</v>
      </c>
      <c r="C656" s="47" t="s">
        <v>434</v>
      </c>
      <c r="D656">
        <f t="shared" si="69"/>
        <v>0</v>
      </c>
      <c r="E656">
        <v>10082</v>
      </c>
      <c r="F656">
        <f t="shared" si="73"/>
        <v>0</v>
      </c>
      <c r="G656" t="str">
        <f t="shared" si="74"/>
        <v>BP.VG</v>
      </c>
      <c r="H656" s="525" t="s">
        <v>103</v>
      </c>
      <c r="I656" t="s">
        <v>1256</v>
      </c>
    </row>
    <row r="657" spans="1:12">
      <c r="A657">
        <f>_xlfn.XLOOKUP(C657,'volume holds'!X:X,'volume holds'!U:U)</f>
        <v>0</v>
      </c>
      <c r="B657">
        <f>_xlfn.XLOOKUP(H657,'sets &amp; selections ( - 10%)'!Z:Z,'sets &amp; selections ( - 10%)'!W:W,0)</f>
        <v>0</v>
      </c>
      <c r="C657" s="46" t="s">
        <v>436</v>
      </c>
      <c r="D657">
        <f t="shared" si="69"/>
        <v>0</v>
      </c>
      <c r="E657">
        <v>10082</v>
      </c>
      <c r="F657">
        <f t="shared" si="73"/>
        <v>0</v>
      </c>
      <c r="G657" t="str">
        <f t="shared" si="74"/>
        <v>BP.VG</v>
      </c>
      <c r="H657" s="525" t="s">
        <v>103</v>
      </c>
      <c r="I657" t="s">
        <v>1256</v>
      </c>
    </row>
    <row r="658" spans="1:12">
      <c r="A658">
        <f>_xlfn.XLOOKUP(C658,'volume holds'!X:X,'volume holds'!U:U)</f>
        <v>0</v>
      </c>
      <c r="B658">
        <f t="shared" ref="B658:B659" si="75">SUM(H658:I658)</f>
        <v>0</v>
      </c>
      <c r="C658" s="47" t="s">
        <v>464</v>
      </c>
      <c r="D658">
        <f t="shared" si="69"/>
        <v>0</v>
      </c>
      <c r="E658">
        <v>10082</v>
      </c>
      <c r="F658">
        <f t="shared" si="73"/>
        <v>0</v>
      </c>
      <c r="G658" t="str">
        <f t="shared" si="74"/>
        <v>BP.VG</v>
      </c>
      <c r="H658">
        <f>_xlfn.XLOOKUP(J658,'sets &amp; selections ( - 10%)'!Z:Z,'sets &amp; selections ( - 10%)'!W:W,0)</f>
        <v>0</v>
      </c>
      <c r="I658" cm="1">
        <f t="array" ref="I658">_xlfn.XLOOKUP(K658,'sets &amp; selections ( - 10%)'!Z:Z,2*'sets &amp; selections ( - 10%)'!W:W,0)</f>
        <v>0</v>
      </c>
      <c r="J658" s="525" t="s">
        <v>109</v>
      </c>
      <c r="K658" s="525" t="s">
        <v>111</v>
      </c>
      <c r="L658" t="s">
        <v>1257</v>
      </c>
    </row>
    <row r="659" spans="1:12">
      <c r="A659">
        <f>_xlfn.XLOOKUP(C659,'volume holds'!X:X,'volume holds'!U:U)</f>
        <v>0</v>
      </c>
      <c r="B659">
        <f t="shared" si="75"/>
        <v>0</v>
      </c>
      <c r="C659" s="46" t="s">
        <v>466</v>
      </c>
      <c r="D659">
        <f t="shared" ref="D659:D722" si="76">SUM(A659:B659)</f>
        <v>0</v>
      </c>
      <c r="E659">
        <v>10082</v>
      </c>
      <c r="F659">
        <f t="shared" si="73"/>
        <v>0</v>
      </c>
      <c r="G659" t="str">
        <f t="shared" si="74"/>
        <v>BP.VG</v>
      </c>
      <c r="H659">
        <f>_xlfn.XLOOKUP(J659,'sets &amp; selections ( - 10%)'!Z:Z,'sets &amp; selections ( - 10%)'!W:W,0)</f>
        <v>0</v>
      </c>
      <c r="I659" cm="1">
        <f t="array" ref="I659">_xlfn.XLOOKUP(K659,'sets &amp; selections ( - 10%)'!Z:Z,2*'sets &amp; selections ( - 10%)'!W:W,0)</f>
        <v>0</v>
      </c>
      <c r="J659" s="525" t="s">
        <v>109</v>
      </c>
      <c r="K659" s="525" t="s">
        <v>111</v>
      </c>
      <c r="L659" t="s">
        <v>1257</v>
      </c>
    </row>
    <row r="660" spans="1:12">
      <c r="A660">
        <f>_xlfn.XLOOKUP(C660,'volume holds'!X:X,'volume holds'!U:U)</f>
        <v>0</v>
      </c>
      <c r="B660">
        <f>_xlfn.XLOOKUP(H660,'sets &amp; selections ( - 10%)'!Z:Z,'sets &amp; selections ( - 10%)'!W:W,0)</f>
        <v>0</v>
      </c>
      <c r="C660" s="47" t="s">
        <v>468</v>
      </c>
      <c r="D660">
        <f t="shared" si="76"/>
        <v>0</v>
      </c>
      <c r="E660">
        <v>10082</v>
      </c>
      <c r="F660">
        <f t="shared" si="73"/>
        <v>0</v>
      </c>
      <c r="G660" t="str">
        <f t="shared" si="74"/>
        <v>BP.VG</v>
      </c>
      <c r="H660" s="525" t="s">
        <v>109</v>
      </c>
      <c r="I660" t="s">
        <v>1258</v>
      </c>
    </row>
    <row r="661" spans="1:12">
      <c r="A661">
        <f>_xlfn.XLOOKUP(C661,'volume holds'!X:X,'volume holds'!U:U)</f>
        <v>0</v>
      </c>
      <c r="B661">
        <f t="shared" ref="B661:B662" si="77">SUM(H661:I661)</f>
        <v>0</v>
      </c>
      <c r="C661" s="46" t="s">
        <v>470</v>
      </c>
      <c r="D661">
        <f t="shared" si="76"/>
        <v>0</v>
      </c>
      <c r="E661">
        <v>10082</v>
      </c>
      <c r="F661">
        <f t="shared" si="73"/>
        <v>0</v>
      </c>
      <c r="G661" t="str">
        <f t="shared" si="74"/>
        <v>BP.VG</v>
      </c>
      <c r="H661">
        <f>_xlfn.XLOOKUP(J661,'sets &amp; selections ( - 10%)'!Z:Z,'sets &amp; selections ( - 10%)'!W:W,0)</f>
        <v>0</v>
      </c>
      <c r="I661" cm="1">
        <f t="array" ref="I661">_xlfn.XLOOKUP(K661,'sets &amp; selections ( - 10%)'!Z:Z,2*'sets &amp; selections ( - 10%)'!W:W,0)</f>
        <v>0</v>
      </c>
      <c r="J661" s="525" t="s">
        <v>109</v>
      </c>
      <c r="K661" s="525" t="s">
        <v>111</v>
      </c>
      <c r="L661" t="s">
        <v>1257</v>
      </c>
    </row>
    <row r="662" spans="1:12">
      <c r="A662">
        <f>_xlfn.XLOOKUP(C662,'volume holds'!X:X,'volume holds'!U:U)</f>
        <v>0</v>
      </c>
      <c r="B662">
        <f t="shared" si="77"/>
        <v>0</v>
      </c>
      <c r="C662" s="47" t="s">
        <v>472</v>
      </c>
      <c r="D662">
        <f t="shared" si="76"/>
        <v>0</v>
      </c>
      <c r="E662">
        <v>10082</v>
      </c>
      <c r="F662">
        <f t="shared" si="73"/>
        <v>0</v>
      </c>
      <c r="G662" t="str">
        <f t="shared" si="74"/>
        <v>BP.VG</v>
      </c>
      <c r="H662">
        <f>_xlfn.XLOOKUP(J662,'sets &amp; selections ( - 10%)'!Z:Z,'sets &amp; selections ( - 10%)'!W:W,0)</f>
        <v>0</v>
      </c>
      <c r="I662" cm="1">
        <f t="array" ref="I662">_xlfn.XLOOKUP(K662,'sets &amp; selections ( - 10%)'!Z:Z,2*'sets &amp; selections ( - 10%)'!W:W,0)</f>
        <v>0</v>
      </c>
      <c r="J662" s="525" t="s">
        <v>109</v>
      </c>
      <c r="K662" s="525" t="s">
        <v>111</v>
      </c>
      <c r="L662" t="s">
        <v>1257</v>
      </c>
    </row>
    <row r="663" spans="1:12">
      <c r="A663">
        <f>_xlfn.XLOOKUP(C663,'volume holds'!X:X,'volume holds'!U:U)</f>
        <v>0</v>
      </c>
      <c r="B663">
        <f>_xlfn.XLOOKUP(H663,'sets &amp; selections ( - 10%)'!Z:Z,'sets &amp; selections ( - 10%)'!W:W,0)</f>
        <v>0</v>
      </c>
      <c r="C663" s="46" t="s">
        <v>474</v>
      </c>
      <c r="D663">
        <f t="shared" si="76"/>
        <v>0</v>
      </c>
      <c r="E663">
        <v>10082</v>
      </c>
      <c r="F663">
        <f t="shared" si="73"/>
        <v>0</v>
      </c>
      <c r="G663" t="str">
        <f t="shared" si="74"/>
        <v>BP.VG</v>
      </c>
      <c r="H663" s="525" t="s">
        <v>109</v>
      </c>
      <c r="I663" t="s">
        <v>1258</v>
      </c>
    </row>
    <row r="664" spans="1:12">
      <c r="A664">
        <f>_xlfn.XLOOKUP(C664,'volume holds'!X:X,'volume holds'!U:U)</f>
        <v>0</v>
      </c>
      <c r="B664">
        <f t="shared" ref="B664:B666" si="78">SUM(H664:I664)</f>
        <v>0</v>
      </c>
      <c r="C664" s="47" t="s">
        <v>476</v>
      </c>
      <c r="D664">
        <f t="shared" si="76"/>
        <v>0</v>
      </c>
      <c r="E664">
        <v>10082</v>
      </c>
      <c r="F664">
        <f t="shared" si="73"/>
        <v>0</v>
      </c>
      <c r="G664" t="str">
        <f t="shared" si="74"/>
        <v>BP.VG</v>
      </c>
      <c r="H664">
        <f>_xlfn.XLOOKUP(J664,'sets &amp; selections ( - 10%)'!Z:Z,'sets &amp; selections ( - 10%)'!W:W,0)</f>
        <v>0</v>
      </c>
      <c r="I664">
        <f>_xlfn.XLOOKUP(K664,'sets &amp; selections ( - 10%)'!Z:Z,'sets &amp; selections ( - 10%)'!W:W,0)</f>
        <v>0</v>
      </c>
      <c r="J664" s="525" t="s">
        <v>109</v>
      </c>
      <c r="K664" s="525" t="s">
        <v>111</v>
      </c>
      <c r="L664" t="s">
        <v>1259</v>
      </c>
    </row>
    <row r="665" spans="1:12">
      <c r="A665">
        <f>_xlfn.XLOOKUP(C665,'volume holds'!X:X,'volume holds'!U:U)</f>
        <v>0</v>
      </c>
      <c r="B665">
        <f t="shared" si="78"/>
        <v>0</v>
      </c>
      <c r="C665" s="46" t="s">
        <v>478</v>
      </c>
      <c r="D665">
        <f t="shared" si="76"/>
        <v>0</v>
      </c>
      <c r="E665">
        <v>10082</v>
      </c>
      <c r="F665">
        <f t="shared" si="73"/>
        <v>0</v>
      </c>
      <c r="G665" t="str">
        <f t="shared" si="74"/>
        <v>BP.VG</v>
      </c>
      <c r="H665">
        <f>_xlfn.XLOOKUP(J665,'sets &amp; selections ( - 10%)'!Z:Z,'sets &amp; selections ( - 10%)'!W:W,0)</f>
        <v>0</v>
      </c>
      <c r="I665">
        <f>_xlfn.XLOOKUP(K665,'sets &amp; selections ( - 10%)'!Z:Z,'sets &amp; selections ( - 10%)'!W:W,0)</f>
        <v>0</v>
      </c>
      <c r="J665" s="525" t="s">
        <v>109</v>
      </c>
      <c r="K665" s="525" t="s">
        <v>111</v>
      </c>
      <c r="L665" t="s">
        <v>1259</v>
      </c>
    </row>
    <row r="666" spans="1:12">
      <c r="A666">
        <f>_xlfn.XLOOKUP(C666,'volume holds'!X:X,'volume holds'!U:U)</f>
        <v>0</v>
      </c>
      <c r="B666">
        <f t="shared" si="78"/>
        <v>0</v>
      </c>
      <c r="C666" s="47" t="s">
        <v>480</v>
      </c>
      <c r="D666">
        <f t="shared" si="76"/>
        <v>0</v>
      </c>
      <c r="E666">
        <v>10082</v>
      </c>
      <c r="F666">
        <f t="shared" si="73"/>
        <v>0</v>
      </c>
      <c r="G666" t="str">
        <f t="shared" si="74"/>
        <v>BP.VG</v>
      </c>
      <c r="H666">
        <f>_xlfn.XLOOKUP(J666,'sets &amp; selections ( - 10%)'!Z:Z,'sets &amp; selections ( - 10%)'!W:W,0)</f>
        <v>0</v>
      </c>
      <c r="I666">
        <f>_xlfn.XLOOKUP(K666,'sets &amp; selections ( - 10%)'!Z:Z,'sets &amp; selections ( - 10%)'!W:W,0)</f>
        <v>0</v>
      </c>
      <c r="J666" s="525" t="s">
        <v>109</v>
      </c>
      <c r="K666" s="525" t="s">
        <v>111</v>
      </c>
      <c r="L666" t="s">
        <v>1259</v>
      </c>
    </row>
    <row r="667" spans="1:12">
      <c r="A667">
        <f>_xlfn.XLOOKUP(C667,'volume holds'!X:X,'volume holds'!U:U)</f>
        <v>0</v>
      </c>
      <c r="B667">
        <f>_xlfn.XLOOKUP(H667,'sets &amp; selections ( - 10%)'!Z:Z,'sets &amp; selections ( - 10%)'!W:W,0)</f>
        <v>0</v>
      </c>
      <c r="C667" s="46" t="s">
        <v>482</v>
      </c>
      <c r="D667">
        <f t="shared" si="76"/>
        <v>0</v>
      </c>
      <c r="E667">
        <v>10082</v>
      </c>
      <c r="F667">
        <f t="shared" si="73"/>
        <v>0</v>
      </c>
      <c r="G667" t="str">
        <f t="shared" si="74"/>
        <v>BP.VG</v>
      </c>
      <c r="H667" s="525" t="s">
        <v>109</v>
      </c>
      <c r="I667" t="s">
        <v>1258</v>
      </c>
    </row>
    <row r="668" spans="1:12">
      <c r="A668">
        <f>_xlfn.XLOOKUP(C668,'volume holds'!X:X,'volume holds'!U:U)</f>
        <v>0</v>
      </c>
      <c r="B668">
        <f>_xlfn.XLOOKUP(H668,'sets &amp; selections ( - 10%)'!Z:Z,'sets &amp; selections ( - 10%)'!W:W,0)</f>
        <v>0</v>
      </c>
      <c r="C668" s="47" t="s">
        <v>438</v>
      </c>
      <c r="D668">
        <f t="shared" si="76"/>
        <v>0</v>
      </c>
      <c r="E668">
        <v>10138</v>
      </c>
      <c r="F668">
        <f t="shared" si="73"/>
        <v>0</v>
      </c>
      <c r="G668" t="str">
        <f t="shared" si="74"/>
        <v>BP.VG</v>
      </c>
      <c r="H668" s="525" t="s">
        <v>114</v>
      </c>
      <c r="I668" t="s">
        <v>1260</v>
      </c>
    </row>
    <row r="669" spans="1:12">
      <c r="A669">
        <f>_xlfn.XLOOKUP(C669,'volume holds'!X:X,'volume holds'!U:U)</f>
        <v>0</v>
      </c>
      <c r="B669">
        <f>_xlfn.XLOOKUP(H669,'sets &amp; selections ( - 10%)'!Z:Z,'sets &amp; selections ( - 10%)'!W:W,0)</f>
        <v>0</v>
      </c>
      <c r="C669" s="46" t="s">
        <v>439</v>
      </c>
      <c r="D669">
        <f t="shared" si="76"/>
        <v>0</v>
      </c>
      <c r="E669">
        <v>10138</v>
      </c>
      <c r="F669">
        <f t="shared" si="73"/>
        <v>0</v>
      </c>
      <c r="G669" t="str">
        <f t="shared" si="74"/>
        <v>BP.VG</v>
      </c>
      <c r="H669" s="525" t="s">
        <v>114</v>
      </c>
      <c r="I669" t="s">
        <v>1260</v>
      </c>
    </row>
    <row r="670" spans="1:12">
      <c r="A670">
        <f>_xlfn.XLOOKUP(C670,'volume holds'!X:X,'volume holds'!U:U)</f>
        <v>0</v>
      </c>
      <c r="B670">
        <f>_xlfn.XLOOKUP(H670,'sets &amp; selections ( - 10%)'!Z:Z,'sets &amp; selections ( - 10%)'!W:W,0)</f>
        <v>0</v>
      </c>
      <c r="C670" s="47" t="s">
        <v>440</v>
      </c>
      <c r="D670">
        <f t="shared" si="76"/>
        <v>0</v>
      </c>
      <c r="E670">
        <v>10138</v>
      </c>
      <c r="F670">
        <f t="shared" si="73"/>
        <v>0</v>
      </c>
      <c r="G670" t="str">
        <f t="shared" si="74"/>
        <v>BP.VG</v>
      </c>
      <c r="H670" s="525" t="s">
        <v>114</v>
      </c>
      <c r="I670" t="s">
        <v>1260</v>
      </c>
    </row>
    <row r="671" spans="1:12">
      <c r="A671">
        <f>_xlfn.XLOOKUP(C671,'volume holds'!X:X,'volume holds'!U:U)</f>
        <v>0</v>
      </c>
      <c r="B671">
        <f>_xlfn.XLOOKUP(H671,'sets &amp; selections ( - 10%)'!Z:Z,'sets &amp; selections ( - 10%)'!W:W,0)</f>
        <v>0</v>
      </c>
      <c r="C671" s="46" t="s">
        <v>441</v>
      </c>
      <c r="D671">
        <f t="shared" si="76"/>
        <v>0</v>
      </c>
      <c r="E671">
        <v>10138</v>
      </c>
      <c r="F671">
        <f t="shared" si="73"/>
        <v>0</v>
      </c>
      <c r="G671" t="str">
        <f t="shared" si="74"/>
        <v>BP.VG</v>
      </c>
      <c r="H671" s="525" t="s">
        <v>114</v>
      </c>
      <c r="I671" t="s">
        <v>1260</v>
      </c>
    </row>
    <row r="672" spans="1:12">
      <c r="A672">
        <f>_xlfn.XLOOKUP(C672,'volume holds'!X:X,'volume holds'!U:U)</f>
        <v>0</v>
      </c>
      <c r="B672">
        <f>_xlfn.XLOOKUP(H672,'sets &amp; selections ( - 10%)'!Z:Z,'sets &amp; selections ( - 10%)'!W:W,0)</f>
        <v>0</v>
      </c>
      <c r="C672" s="47" t="s">
        <v>442</v>
      </c>
      <c r="D672">
        <f t="shared" si="76"/>
        <v>0</v>
      </c>
      <c r="E672">
        <v>10138</v>
      </c>
      <c r="F672">
        <f t="shared" si="73"/>
        <v>0</v>
      </c>
      <c r="G672" t="str">
        <f t="shared" si="74"/>
        <v>BP.VG</v>
      </c>
      <c r="H672" s="525" t="s">
        <v>114</v>
      </c>
      <c r="I672" t="s">
        <v>1260</v>
      </c>
    </row>
    <row r="673" spans="1:9">
      <c r="A673">
        <f>_xlfn.XLOOKUP(C673,'volume holds'!X:X,'volume holds'!U:U)</f>
        <v>0</v>
      </c>
      <c r="B673">
        <f>_xlfn.XLOOKUP(H673,'sets &amp; selections ( - 10%)'!Z:Z,'sets &amp; selections ( - 10%)'!W:W,0)</f>
        <v>0</v>
      </c>
      <c r="C673" s="46" t="s">
        <v>443</v>
      </c>
      <c r="D673">
        <f t="shared" si="76"/>
        <v>0</v>
      </c>
      <c r="E673">
        <v>10138</v>
      </c>
      <c r="F673">
        <f t="shared" si="73"/>
        <v>0</v>
      </c>
      <c r="G673" t="str">
        <f t="shared" si="74"/>
        <v>BP.VG</v>
      </c>
      <c r="H673" s="525" t="s">
        <v>114</v>
      </c>
      <c r="I673" t="s">
        <v>1260</v>
      </c>
    </row>
    <row r="674" spans="1:9">
      <c r="A674">
        <f>_xlfn.XLOOKUP(C674,'volume holds'!X:X,'volume holds'!U:U)</f>
        <v>0</v>
      </c>
      <c r="B674">
        <f>_xlfn.XLOOKUP(H674,'sets &amp; selections ( - 10%)'!Z:Z,'sets &amp; selections ( - 10%)'!W:W,0)</f>
        <v>0</v>
      </c>
      <c r="C674" s="47" t="s">
        <v>444</v>
      </c>
      <c r="D674">
        <f t="shared" si="76"/>
        <v>0</v>
      </c>
      <c r="E674">
        <v>10138</v>
      </c>
      <c r="F674">
        <f t="shared" si="73"/>
        <v>0</v>
      </c>
      <c r="G674" t="str">
        <f t="shared" si="74"/>
        <v>BP.VG</v>
      </c>
      <c r="H674" s="525" t="s">
        <v>114</v>
      </c>
      <c r="I674" t="s">
        <v>1260</v>
      </c>
    </row>
    <row r="675" spans="1:9">
      <c r="A675">
        <f>_xlfn.XLOOKUP(C675,'volume holds'!X:X,'volume holds'!U:U)</f>
        <v>0</v>
      </c>
      <c r="B675">
        <f>_xlfn.XLOOKUP(H675,'sets &amp; selections ( - 10%)'!Z:Z,'sets &amp; selections ( - 10%)'!W:W,0)</f>
        <v>0</v>
      </c>
      <c r="C675" s="47" t="s">
        <v>445</v>
      </c>
      <c r="D675">
        <f t="shared" si="76"/>
        <v>0</v>
      </c>
      <c r="E675">
        <v>10138</v>
      </c>
      <c r="F675">
        <f t="shared" si="73"/>
        <v>0</v>
      </c>
      <c r="G675" t="str">
        <f t="shared" si="74"/>
        <v>BP.VG</v>
      </c>
      <c r="H675" s="525" t="s">
        <v>114</v>
      </c>
      <c r="I675" t="s">
        <v>1260</v>
      </c>
    </row>
    <row r="676" spans="1:9">
      <c r="A676">
        <f>_xlfn.XLOOKUP(C676,'volume holds'!X:X,'volume holds'!U:U)</f>
        <v>0</v>
      </c>
      <c r="B676">
        <f>_xlfn.XLOOKUP(H676,'sets &amp; selections ( - 10%)'!Z:Z,'sets &amp; selections ( - 10%)'!W:W,0)</f>
        <v>0</v>
      </c>
      <c r="C676" s="46" t="s">
        <v>492</v>
      </c>
      <c r="D676">
        <f t="shared" si="76"/>
        <v>0</v>
      </c>
      <c r="E676">
        <v>10138</v>
      </c>
      <c r="F676">
        <f t="shared" si="73"/>
        <v>0</v>
      </c>
      <c r="G676" t="str">
        <f t="shared" si="74"/>
        <v>BP.VG</v>
      </c>
      <c r="H676" s="525" t="s">
        <v>120</v>
      </c>
      <c r="I676" t="s">
        <v>1261</v>
      </c>
    </row>
    <row r="677" spans="1:9">
      <c r="A677">
        <f>_xlfn.XLOOKUP(C677,'volume holds'!X:X,'volume holds'!U:U)</f>
        <v>0</v>
      </c>
      <c r="B677">
        <f>_xlfn.XLOOKUP(H677,'sets &amp; selections ( - 10%)'!Z:Z,'sets &amp; selections ( - 10%)'!W:W,0)</f>
        <v>0</v>
      </c>
      <c r="C677" s="47" t="s">
        <v>493</v>
      </c>
      <c r="D677">
        <f t="shared" si="76"/>
        <v>0</v>
      </c>
      <c r="E677">
        <v>10138</v>
      </c>
      <c r="F677">
        <f t="shared" si="73"/>
        <v>0</v>
      </c>
      <c r="G677" t="str">
        <f t="shared" si="74"/>
        <v>BP.VG</v>
      </c>
      <c r="H677" s="525" t="s">
        <v>120</v>
      </c>
      <c r="I677" t="s">
        <v>1261</v>
      </c>
    </row>
    <row r="678" spans="1:9">
      <c r="A678">
        <f>_xlfn.XLOOKUP(C678,'volume holds'!X:X,'volume holds'!U:U)</f>
        <v>0</v>
      </c>
      <c r="B678">
        <f>_xlfn.XLOOKUP(H678,'sets &amp; selections ( - 10%)'!Z:Z,'sets &amp; selections ( - 10%)'!W:W,0)</f>
        <v>0</v>
      </c>
      <c r="C678" s="47" t="s">
        <v>494</v>
      </c>
      <c r="D678">
        <f t="shared" si="76"/>
        <v>0</v>
      </c>
      <c r="E678">
        <v>10138</v>
      </c>
      <c r="F678">
        <f t="shared" si="73"/>
        <v>0</v>
      </c>
      <c r="G678" t="str">
        <f t="shared" si="74"/>
        <v>BP.VG</v>
      </c>
      <c r="H678" s="525" t="s">
        <v>120</v>
      </c>
      <c r="I678" t="s">
        <v>1261</v>
      </c>
    </row>
    <row r="679" spans="1:9">
      <c r="A679">
        <f>_xlfn.XLOOKUP(C679,'volume holds'!X:X,'volume holds'!U:U)</f>
        <v>0</v>
      </c>
      <c r="B679">
        <f>_xlfn.XLOOKUP(H679,'sets &amp; selections ( - 10%)'!Z:Z,'sets &amp; selections ( - 10%)'!W:W,0)</f>
        <v>0</v>
      </c>
      <c r="C679" s="46" t="s">
        <v>495</v>
      </c>
      <c r="D679">
        <f t="shared" si="76"/>
        <v>0</v>
      </c>
      <c r="E679">
        <v>10138</v>
      </c>
      <c r="F679">
        <f t="shared" si="73"/>
        <v>0</v>
      </c>
      <c r="G679" t="str">
        <f t="shared" si="74"/>
        <v>BP.VG</v>
      </c>
      <c r="H679" s="525" t="s">
        <v>120</v>
      </c>
      <c r="I679" t="s">
        <v>1261</v>
      </c>
    </row>
    <row r="680" spans="1:9">
      <c r="A680">
        <f>_xlfn.XLOOKUP(C680,'volume holds'!X:X,'volume holds'!U:U)</f>
        <v>0</v>
      </c>
      <c r="B680">
        <f>_xlfn.XLOOKUP(H680,'sets &amp; selections ( - 10%)'!Z:Z,'sets &amp; selections ( - 10%)'!W:W,0)</f>
        <v>0</v>
      </c>
      <c r="C680" s="47" t="s">
        <v>496</v>
      </c>
      <c r="D680">
        <f t="shared" si="76"/>
        <v>0</v>
      </c>
      <c r="E680">
        <v>10138</v>
      </c>
      <c r="F680">
        <f t="shared" si="73"/>
        <v>0</v>
      </c>
      <c r="G680" t="str">
        <f t="shared" si="74"/>
        <v>BP.VG</v>
      </c>
      <c r="H680" s="525" t="s">
        <v>120</v>
      </c>
      <c r="I680" t="s">
        <v>1261</v>
      </c>
    </row>
    <row r="681" spans="1:9">
      <c r="A681">
        <f>_xlfn.XLOOKUP(C681,'volume holds'!X:X,'volume holds'!U:U)</f>
        <v>0</v>
      </c>
      <c r="B681">
        <f>_xlfn.XLOOKUP(H681,'sets &amp; selections ( - 10%)'!Z:Z,'sets &amp; selections ( - 10%)'!W:W,0)</f>
        <v>0</v>
      </c>
      <c r="C681" s="46" t="s">
        <v>497</v>
      </c>
      <c r="D681">
        <f t="shared" si="76"/>
        <v>0</v>
      </c>
      <c r="E681">
        <v>10138</v>
      </c>
      <c r="F681">
        <f t="shared" si="73"/>
        <v>0</v>
      </c>
      <c r="G681" t="str">
        <f t="shared" si="74"/>
        <v>BP.VG</v>
      </c>
      <c r="H681" s="525" t="s">
        <v>120</v>
      </c>
      <c r="I681" t="s">
        <v>1261</v>
      </c>
    </row>
    <row r="682" spans="1:9">
      <c r="A682">
        <f>_xlfn.XLOOKUP(C682,'volume holds'!X:X,'volume holds'!U:U)</f>
        <v>0</v>
      </c>
      <c r="B682">
        <f>_xlfn.XLOOKUP(H682,'sets &amp; selections ( - 10%)'!Z:Z,'sets &amp; selections ( - 10%)'!W:W,0)</f>
        <v>0</v>
      </c>
      <c r="C682" s="47" t="s">
        <v>498</v>
      </c>
      <c r="D682">
        <f t="shared" si="76"/>
        <v>0</v>
      </c>
      <c r="E682">
        <v>10138</v>
      </c>
      <c r="F682">
        <f t="shared" si="73"/>
        <v>0</v>
      </c>
      <c r="G682" t="str">
        <f t="shared" si="74"/>
        <v>BP.VG</v>
      </c>
      <c r="H682" s="525" t="s">
        <v>120</v>
      </c>
      <c r="I682" t="s">
        <v>1261</v>
      </c>
    </row>
    <row r="683" spans="1:9">
      <c r="A683">
        <f>_xlfn.XLOOKUP(C683,'volume holds'!X:X,'volume holds'!U:U)</f>
        <v>0</v>
      </c>
      <c r="B683">
        <f>_xlfn.XLOOKUP(H683,'sets &amp; selections ( - 10%)'!Z:Z,'sets &amp; selections ( - 10%)'!W:W,0)</f>
        <v>0</v>
      </c>
      <c r="C683" s="46" t="s">
        <v>499</v>
      </c>
      <c r="D683">
        <f t="shared" si="76"/>
        <v>0</v>
      </c>
      <c r="E683">
        <v>10138</v>
      </c>
      <c r="F683">
        <f t="shared" si="73"/>
        <v>0</v>
      </c>
      <c r="G683" t="str">
        <f t="shared" si="74"/>
        <v>BP.VG</v>
      </c>
      <c r="H683" s="525" t="s">
        <v>120</v>
      </c>
      <c r="I683" t="s">
        <v>1261</v>
      </c>
    </row>
    <row r="684" spans="1:9">
      <c r="A684">
        <f>_xlfn.XLOOKUP(C684,'volume holds'!X:X,'volume holds'!U:U)</f>
        <v>0</v>
      </c>
      <c r="B684">
        <f>_xlfn.XLOOKUP(H684,'sets &amp; selections ( - 10%)'!Z:Z,'sets &amp; selections ( - 10%)'!W:W,0)</f>
        <v>0</v>
      </c>
      <c r="C684" s="47" t="s">
        <v>500</v>
      </c>
      <c r="D684">
        <f t="shared" si="76"/>
        <v>0</v>
      </c>
      <c r="E684">
        <v>10138</v>
      </c>
      <c r="F684">
        <f t="shared" si="73"/>
        <v>0</v>
      </c>
      <c r="G684" t="str">
        <f t="shared" si="74"/>
        <v>BP.VG</v>
      </c>
      <c r="H684" s="525" t="s">
        <v>120</v>
      </c>
      <c r="I684" t="s">
        <v>1261</v>
      </c>
    </row>
    <row r="685" spans="1:9">
      <c r="A685">
        <f>_xlfn.XLOOKUP(C685,'volume holds'!X:X,'volume holds'!U:U)</f>
        <v>0</v>
      </c>
      <c r="B685">
        <f>_xlfn.XLOOKUP(H685,'sets &amp; selections ( - 10%)'!Z:Z,'sets &amp; selections ( - 10%)'!W:W,0)</f>
        <v>0</v>
      </c>
      <c r="C685" s="46" t="s">
        <v>501</v>
      </c>
      <c r="D685">
        <f t="shared" si="76"/>
        <v>0</v>
      </c>
      <c r="E685">
        <v>10138</v>
      </c>
      <c r="F685">
        <f t="shared" si="73"/>
        <v>0</v>
      </c>
      <c r="G685" t="str">
        <f t="shared" si="74"/>
        <v>BP.VG</v>
      </c>
      <c r="H685" s="525" t="s">
        <v>120</v>
      </c>
      <c r="I685" t="s">
        <v>1261</v>
      </c>
    </row>
    <row r="686" spans="1:9">
      <c r="A686">
        <f>_xlfn.XLOOKUP(C686,macros!Y:Y,macros!G:G)</f>
        <v>0</v>
      </c>
      <c r="B686">
        <f>_xlfn.XLOOKUP(H686,'sets &amp; selections ( - 10%)'!Z:Z,'sets &amp; selections ( - 10%)'!H:H,0)</f>
        <v>0</v>
      </c>
      <c r="C686" s="47" t="s">
        <v>651</v>
      </c>
      <c r="D686">
        <f t="shared" si="76"/>
        <v>0</v>
      </c>
      <c r="E686">
        <v>10084</v>
      </c>
      <c r="F686">
        <f t="shared" si="73"/>
        <v>0</v>
      </c>
      <c r="G686" t="str">
        <f t="shared" si="74"/>
        <v>BP.VM</v>
      </c>
      <c r="H686" s="525" t="s">
        <v>154</v>
      </c>
      <c r="I686" t="s">
        <v>1256</v>
      </c>
    </row>
    <row r="687" spans="1:9">
      <c r="A687">
        <f>_xlfn.XLOOKUP(C687,macros!Y:Y,macros!G:G)</f>
        <v>0</v>
      </c>
      <c r="B687">
        <f>_xlfn.XLOOKUP(H687,'sets &amp; selections ( - 10%)'!Z:Z,'sets &amp; selections ( - 10%)'!H:H,0)</f>
        <v>0</v>
      </c>
      <c r="C687" s="46" t="s">
        <v>653</v>
      </c>
      <c r="D687">
        <f t="shared" si="76"/>
        <v>0</v>
      </c>
      <c r="E687">
        <v>10084</v>
      </c>
      <c r="F687">
        <f t="shared" si="73"/>
        <v>0</v>
      </c>
      <c r="G687" t="str">
        <f t="shared" si="74"/>
        <v>BP.VM</v>
      </c>
      <c r="H687" s="525" t="s">
        <v>154</v>
      </c>
      <c r="I687" t="s">
        <v>1256</v>
      </c>
    </row>
    <row r="688" spans="1:9">
      <c r="A688">
        <f>_xlfn.XLOOKUP(C688,macros!Y:Y,macros!G:G)</f>
        <v>0</v>
      </c>
      <c r="B688">
        <f>_xlfn.XLOOKUP(H688,'sets &amp; selections ( - 10%)'!Z:Z,'sets &amp; selections ( - 10%)'!H:H,0)</f>
        <v>0</v>
      </c>
      <c r="C688" s="47" t="s">
        <v>655</v>
      </c>
      <c r="D688">
        <f t="shared" si="76"/>
        <v>0</v>
      </c>
      <c r="E688">
        <v>10084</v>
      </c>
      <c r="F688">
        <f t="shared" si="73"/>
        <v>0</v>
      </c>
      <c r="G688" t="str">
        <f t="shared" si="74"/>
        <v>BP.VM</v>
      </c>
      <c r="H688" s="525" t="s">
        <v>154</v>
      </c>
      <c r="I688" t="s">
        <v>1256</v>
      </c>
    </row>
    <row r="689" spans="1:11">
      <c r="A689">
        <f>_xlfn.XLOOKUP(C689,macros!Y:Y,macros!G:G)</f>
        <v>0</v>
      </c>
      <c r="B689">
        <f>_xlfn.XLOOKUP(H689,'sets &amp; selections ( - 10%)'!Z:Z,'sets &amp; selections ( - 10%)'!H:H,0)</f>
        <v>0</v>
      </c>
      <c r="C689" s="46" t="s">
        <v>657</v>
      </c>
      <c r="D689">
        <f t="shared" si="76"/>
        <v>0</v>
      </c>
      <c r="E689">
        <v>10084</v>
      </c>
      <c r="F689">
        <f t="shared" si="73"/>
        <v>0</v>
      </c>
      <c r="G689" t="str">
        <f t="shared" si="74"/>
        <v>BP.VM</v>
      </c>
      <c r="H689" s="525" t="s">
        <v>154</v>
      </c>
      <c r="I689" t="s">
        <v>1256</v>
      </c>
    </row>
    <row r="690" spans="1:11">
      <c r="A690">
        <f>_xlfn.XLOOKUP(C690,macros!Y:Y,macros!G:G)</f>
        <v>0</v>
      </c>
      <c r="B690">
        <f>_xlfn.XLOOKUP(H690,'sets &amp; selections ( - 10%)'!Z:Z,'sets &amp; selections ( - 10%)'!H:H,0)</f>
        <v>0</v>
      </c>
      <c r="C690" s="47" t="s">
        <v>659</v>
      </c>
      <c r="D690">
        <f t="shared" si="76"/>
        <v>0</v>
      </c>
      <c r="E690">
        <v>10084</v>
      </c>
      <c r="F690">
        <f t="shared" si="73"/>
        <v>0</v>
      </c>
      <c r="G690" t="str">
        <f t="shared" si="74"/>
        <v>BP.VM</v>
      </c>
      <c r="H690" s="525" t="s">
        <v>154</v>
      </c>
      <c r="I690" t="s">
        <v>1256</v>
      </c>
    </row>
    <row r="691" spans="1:11">
      <c r="A691">
        <f>_xlfn.XLOOKUP(C691,macros!Y:Y,macros!G:G)</f>
        <v>0</v>
      </c>
      <c r="B691">
        <f>_xlfn.XLOOKUP(H691,'sets &amp; selections ( - 10%)'!Z:Z,'sets &amp; selections ( - 10%)'!H:H,0)</f>
        <v>0</v>
      </c>
      <c r="C691" s="46" t="s">
        <v>661</v>
      </c>
      <c r="D691">
        <f t="shared" si="76"/>
        <v>0</v>
      </c>
      <c r="E691">
        <v>10084</v>
      </c>
      <c r="F691">
        <f t="shared" si="73"/>
        <v>0</v>
      </c>
      <c r="G691" t="str">
        <f t="shared" si="74"/>
        <v>BP.VM</v>
      </c>
      <c r="H691" s="525" t="s">
        <v>154</v>
      </c>
      <c r="I691" t="s">
        <v>1256</v>
      </c>
    </row>
    <row r="692" spans="1:11">
      <c r="A692">
        <f>_xlfn.XLOOKUP(C692,macros!Y:Y,macros!G:G)</f>
        <v>0</v>
      </c>
      <c r="B692">
        <f>_xlfn.XLOOKUP(H692,'sets &amp; selections ( - 10%)'!Z:Z,'sets &amp; selections ( - 10%)'!H:H,0)</f>
        <v>0</v>
      </c>
      <c r="C692" s="47" t="s">
        <v>663</v>
      </c>
      <c r="D692">
        <f t="shared" si="76"/>
        <v>0</v>
      </c>
      <c r="E692">
        <v>10084</v>
      </c>
      <c r="F692">
        <f t="shared" si="73"/>
        <v>0</v>
      </c>
      <c r="G692" t="str">
        <f t="shared" si="74"/>
        <v>BP.VM</v>
      </c>
      <c r="H692" s="525" t="s">
        <v>154</v>
      </c>
      <c r="I692" t="s">
        <v>1256</v>
      </c>
    </row>
    <row r="693" spans="1:11">
      <c r="A693">
        <f>_xlfn.XLOOKUP(C693,macros!Y:Y,macros!G:G)</f>
        <v>0</v>
      </c>
      <c r="B693">
        <f>_xlfn.XLOOKUP(H693,'sets &amp; selections ( - 10%)'!Z:Z,'sets &amp; selections ( - 10%)'!H:H,0)</f>
        <v>0</v>
      </c>
      <c r="C693" s="46" t="s">
        <v>665</v>
      </c>
      <c r="D693">
        <f t="shared" si="76"/>
        <v>0</v>
      </c>
      <c r="E693">
        <v>10084</v>
      </c>
      <c r="F693">
        <f t="shared" si="73"/>
        <v>0</v>
      </c>
      <c r="G693" t="str">
        <f t="shared" si="74"/>
        <v>BP.VM</v>
      </c>
      <c r="H693" s="525" t="s">
        <v>154</v>
      </c>
      <c r="I693" t="s">
        <v>1256</v>
      </c>
    </row>
    <row r="694" spans="1:11">
      <c r="A694">
        <f>_xlfn.XLOOKUP(C694,macros!Y:Y,macros!G:G)</f>
        <v>0</v>
      </c>
      <c r="B694">
        <f>_xlfn.XLOOKUP(H694,'sets &amp; selections ( - 10%)'!Z:Z,'sets &amp; selections ( - 10%)'!H:H,0)</f>
        <v>0</v>
      </c>
      <c r="C694" s="47" t="s">
        <v>667</v>
      </c>
      <c r="D694">
        <f t="shared" si="76"/>
        <v>0</v>
      </c>
      <c r="E694">
        <v>10084</v>
      </c>
      <c r="F694">
        <f t="shared" si="73"/>
        <v>0</v>
      </c>
      <c r="G694" t="str">
        <f t="shared" si="74"/>
        <v>BP.VM</v>
      </c>
      <c r="H694" s="525" t="s">
        <v>154</v>
      </c>
      <c r="I694" t="s">
        <v>1257</v>
      </c>
      <c r="J694" s="525" t="s">
        <v>109</v>
      </c>
      <c r="K694" s="525" t="s">
        <v>111</v>
      </c>
    </row>
    <row r="695" spans="1:11">
      <c r="A695">
        <f>_xlfn.XLOOKUP(C695,macros!Y:Y,macros!G:G)</f>
        <v>0</v>
      </c>
      <c r="B695">
        <f>_xlfn.XLOOKUP(H695,'sets &amp; selections ( - 10%)'!Z:Z,'sets &amp; selections ( - 10%)'!H:H,0)</f>
        <v>0</v>
      </c>
      <c r="C695" s="46" t="s">
        <v>669</v>
      </c>
      <c r="D695">
        <f t="shared" si="76"/>
        <v>0</v>
      </c>
      <c r="E695">
        <v>10084</v>
      </c>
      <c r="F695">
        <f t="shared" si="73"/>
        <v>0</v>
      </c>
      <c r="G695" t="str">
        <f t="shared" si="74"/>
        <v>BP.VM</v>
      </c>
      <c r="H695" s="525" t="s">
        <v>154</v>
      </c>
      <c r="I695" t="s">
        <v>1257</v>
      </c>
      <c r="J695" s="525" t="s">
        <v>109</v>
      </c>
      <c r="K695" s="525" t="s">
        <v>111</v>
      </c>
    </row>
    <row r="696" spans="1:11">
      <c r="A696">
        <f>_xlfn.XLOOKUP(C696,macros!Y:Y,macros!G:G)</f>
        <v>0</v>
      </c>
      <c r="B696">
        <f>_xlfn.XLOOKUP(H696,'sets &amp; selections ( - 10%)'!Z:Z,'sets &amp; selections ( - 10%)'!H:H,0)</f>
        <v>0</v>
      </c>
      <c r="C696" s="47" t="s">
        <v>671</v>
      </c>
      <c r="D696">
        <f t="shared" si="76"/>
        <v>0</v>
      </c>
      <c r="E696">
        <v>10084</v>
      </c>
      <c r="F696">
        <f t="shared" si="73"/>
        <v>0</v>
      </c>
      <c r="G696" t="str">
        <f t="shared" si="74"/>
        <v>BP.VM</v>
      </c>
      <c r="H696" s="525" t="s">
        <v>154</v>
      </c>
      <c r="I696" t="s">
        <v>1258</v>
      </c>
    </row>
    <row r="697" spans="1:11">
      <c r="A697">
        <f>_xlfn.XLOOKUP(C697,macros!Y:Y,macros!G:G)</f>
        <v>0</v>
      </c>
      <c r="B697">
        <f>_xlfn.XLOOKUP(H697,'sets &amp; selections ( - 10%)'!Z:Z,'sets &amp; selections ( - 10%)'!H:H,0)</f>
        <v>0</v>
      </c>
      <c r="C697" s="46" t="s">
        <v>673</v>
      </c>
      <c r="D697">
        <f t="shared" si="76"/>
        <v>0</v>
      </c>
      <c r="E697">
        <v>10084</v>
      </c>
      <c r="F697">
        <f t="shared" si="73"/>
        <v>0</v>
      </c>
      <c r="G697" t="str">
        <f t="shared" si="74"/>
        <v>BP.VM</v>
      </c>
      <c r="H697" s="525" t="s">
        <v>154</v>
      </c>
      <c r="I697" t="s">
        <v>1257</v>
      </c>
      <c r="J697" s="525" t="s">
        <v>109</v>
      </c>
      <c r="K697" s="525" t="s">
        <v>111</v>
      </c>
    </row>
    <row r="698" spans="1:11">
      <c r="A698">
        <f>_xlfn.XLOOKUP(C698,macros!Y:Y,macros!G:G)</f>
        <v>0</v>
      </c>
      <c r="B698">
        <f>_xlfn.XLOOKUP(H698,'sets &amp; selections ( - 10%)'!Z:Z,'sets &amp; selections ( - 10%)'!H:H,0)</f>
        <v>0</v>
      </c>
      <c r="C698" s="47" t="s">
        <v>675</v>
      </c>
      <c r="D698">
        <f t="shared" si="76"/>
        <v>0</v>
      </c>
      <c r="E698">
        <v>10084</v>
      </c>
      <c r="F698">
        <f t="shared" si="73"/>
        <v>0</v>
      </c>
      <c r="G698" t="str">
        <f t="shared" si="74"/>
        <v>BP.VM</v>
      </c>
      <c r="H698" s="525" t="s">
        <v>154</v>
      </c>
      <c r="I698" t="s">
        <v>1257</v>
      </c>
      <c r="J698" s="525" t="s">
        <v>109</v>
      </c>
      <c r="K698" s="525" t="s">
        <v>111</v>
      </c>
    </row>
    <row r="699" spans="1:11">
      <c r="A699">
        <f>_xlfn.XLOOKUP(C699,macros!Y:Y,macros!G:G)</f>
        <v>0</v>
      </c>
      <c r="B699">
        <f>_xlfn.XLOOKUP(H699,'sets &amp; selections ( - 10%)'!Z:Z,'sets &amp; selections ( - 10%)'!H:H,0)</f>
        <v>0</v>
      </c>
      <c r="C699" s="46" t="s">
        <v>677</v>
      </c>
      <c r="D699">
        <f t="shared" si="76"/>
        <v>0</v>
      </c>
      <c r="E699">
        <v>10084</v>
      </c>
      <c r="F699">
        <f t="shared" si="73"/>
        <v>0</v>
      </c>
      <c r="G699" t="str">
        <f t="shared" si="74"/>
        <v>BP.VM</v>
      </c>
      <c r="H699" s="525" t="s">
        <v>154</v>
      </c>
      <c r="I699" t="s">
        <v>1258</v>
      </c>
    </row>
    <row r="700" spans="1:11">
      <c r="A700">
        <f>_xlfn.XLOOKUP(C700,macros!Y:Y,macros!G:G)</f>
        <v>0</v>
      </c>
      <c r="B700">
        <f>_xlfn.XLOOKUP(H700,'sets &amp; selections ( - 10%)'!Z:Z,'sets &amp; selections ( - 10%)'!H:H,0)</f>
        <v>0</v>
      </c>
      <c r="C700" s="47" t="s">
        <v>695</v>
      </c>
      <c r="D700">
        <f t="shared" si="76"/>
        <v>0</v>
      </c>
      <c r="E700">
        <v>10124</v>
      </c>
      <c r="F700">
        <f t="shared" si="73"/>
        <v>0</v>
      </c>
      <c r="G700" t="str">
        <f t="shared" si="74"/>
        <v>BP.VM</v>
      </c>
      <c r="H700" s="525" t="s">
        <v>156</v>
      </c>
      <c r="I700" t="s">
        <v>1259</v>
      </c>
      <c r="J700" s="525" t="s">
        <v>109</v>
      </c>
      <c r="K700" s="525" t="s">
        <v>111</v>
      </c>
    </row>
    <row r="701" spans="1:11">
      <c r="A701">
        <f>_xlfn.XLOOKUP(C701,macros!Y:Y,macros!G:G)</f>
        <v>0</v>
      </c>
      <c r="B701">
        <f>_xlfn.XLOOKUP(H701,'sets &amp; selections ( - 10%)'!Z:Z,'sets &amp; selections ( - 10%)'!H:H,0)</f>
        <v>0</v>
      </c>
      <c r="C701" s="46" t="s">
        <v>696</v>
      </c>
      <c r="D701">
        <f t="shared" si="76"/>
        <v>0</v>
      </c>
      <c r="E701">
        <v>10124</v>
      </c>
      <c r="F701">
        <f t="shared" si="73"/>
        <v>0</v>
      </c>
      <c r="G701" t="str">
        <f t="shared" si="74"/>
        <v>BP.VM</v>
      </c>
      <c r="H701" s="525" t="s">
        <v>156</v>
      </c>
      <c r="I701" t="s">
        <v>1259</v>
      </c>
      <c r="J701" s="525" t="s">
        <v>109</v>
      </c>
      <c r="K701" s="525" t="s">
        <v>111</v>
      </c>
    </row>
    <row r="702" spans="1:11">
      <c r="A702">
        <f>_xlfn.XLOOKUP(C702,macros!Y:Y,macros!G:G)</f>
        <v>0</v>
      </c>
      <c r="B702">
        <f>_xlfn.XLOOKUP(H702,'sets &amp; selections ( - 10%)'!Z:Z,'sets &amp; selections ( - 10%)'!H:H,0)</f>
        <v>0</v>
      </c>
      <c r="C702" s="47" t="s">
        <v>697</v>
      </c>
      <c r="D702">
        <f t="shared" si="76"/>
        <v>0</v>
      </c>
      <c r="E702">
        <v>10124</v>
      </c>
      <c r="F702">
        <f t="shared" si="73"/>
        <v>0</v>
      </c>
      <c r="G702" t="str">
        <f t="shared" si="74"/>
        <v>BP.VM</v>
      </c>
      <c r="H702" s="525" t="s">
        <v>156</v>
      </c>
      <c r="I702" t="s">
        <v>1259</v>
      </c>
      <c r="J702" s="525" t="s">
        <v>109</v>
      </c>
      <c r="K702" s="525" t="s">
        <v>111</v>
      </c>
    </row>
    <row r="703" spans="1:11">
      <c r="A703">
        <f>_xlfn.XLOOKUP(C703,macros!Y:Y,macros!G:G)</f>
        <v>0</v>
      </c>
      <c r="B703">
        <f>_xlfn.XLOOKUP(H703,'sets &amp; selections ( - 10%)'!Z:Z,'sets &amp; selections ( - 10%)'!H:H,0)</f>
        <v>0</v>
      </c>
      <c r="C703" s="46" t="s">
        <v>698</v>
      </c>
      <c r="D703">
        <f t="shared" si="76"/>
        <v>0</v>
      </c>
      <c r="E703">
        <v>10124</v>
      </c>
      <c r="F703">
        <f t="shared" si="73"/>
        <v>0</v>
      </c>
      <c r="G703" t="str">
        <f t="shared" si="74"/>
        <v>BP.VM</v>
      </c>
      <c r="H703" s="525" t="s">
        <v>156</v>
      </c>
      <c r="I703" t="s">
        <v>1258</v>
      </c>
    </row>
    <row r="704" spans="1:11">
      <c r="A704">
        <f>_xlfn.XLOOKUP(C704,macros!Y:Y,macros!G:G)</f>
        <v>0</v>
      </c>
      <c r="B704">
        <f>_xlfn.XLOOKUP(H704,'sets &amp; selections ( - 10%)'!Z:Z,'sets &amp; selections ( - 10%)'!H:H,0)</f>
        <v>0</v>
      </c>
      <c r="C704" s="47" t="s">
        <v>699</v>
      </c>
      <c r="D704">
        <f t="shared" si="76"/>
        <v>0</v>
      </c>
      <c r="E704">
        <v>10124</v>
      </c>
      <c r="F704">
        <f t="shared" si="73"/>
        <v>0</v>
      </c>
      <c r="G704" t="str">
        <f t="shared" si="74"/>
        <v>BP.VM</v>
      </c>
      <c r="H704" s="525" t="s">
        <v>156</v>
      </c>
      <c r="I704" t="s">
        <v>1260</v>
      </c>
    </row>
    <row r="705" spans="1:9">
      <c r="A705">
        <f>_xlfn.XLOOKUP(C705,macros!Y:Y,macros!G:G)</f>
        <v>0</v>
      </c>
      <c r="B705">
        <f>_xlfn.XLOOKUP(H705,'sets &amp; selections ( - 10%)'!Z:Z,'sets &amp; selections ( - 10%)'!H:H,0)</f>
        <v>0</v>
      </c>
      <c r="C705" s="46" t="s">
        <v>700</v>
      </c>
      <c r="D705">
        <f t="shared" si="76"/>
        <v>0</v>
      </c>
      <c r="E705">
        <v>10124</v>
      </c>
      <c r="F705">
        <f t="shared" si="73"/>
        <v>0</v>
      </c>
      <c r="G705" t="str">
        <f t="shared" si="74"/>
        <v>BP.VM</v>
      </c>
      <c r="H705" s="525" t="s">
        <v>156</v>
      </c>
      <c r="I705" t="s">
        <v>1260</v>
      </c>
    </row>
    <row r="706" spans="1:9">
      <c r="A706">
        <f>_xlfn.XLOOKUP(C706,macros!Y:Y,macros!G:G)</f>
        <v>0</v>
      </c>
      <c r="B706">
        <f>_xlfn.XLOOKUP(H706,'sets &amp; selections ( - 10%)'!Z:Z,'sets &amp; selections ( - 10%)'!H:H,0)</f>
        <v>0</v>
      </c>
      <c r="C706" s="47" t="s">
        <v>701</v>
      </c>
      <c r="D706">
        <f t="shared" si="76"/>
        <v>0</v>
      </c>
      <c r="E706">
        <v>10124</v>
      </c>
      <c r="F706">
        <f t="shared" si="73"/>
        <v>0</v>
      </c>
      <c r="G706" t="str">
        <f t="shared" si="74"/>
        <v>BP.VM</v>
      </c>
      <c r="H706" s="525" t="s">
        <v>156</v>
      </c>
      <c r="I706" t="s">
        <v>1260</v>
      </c>
    </row>
    <row r="707" spans="1:9">
      <c r="A707">
        <f>_xlfn.XLOOKUP(C707,macros!Y:Y,macros!G:G)</f>
        <v>0</v>
      </c>
      <c r="B707">
        <f>_xlfn.XLOOKUP(H707,'sets &amp; selections ( - 10%)'!Z:Z,'sets &amp; selections ( - 10%)'!H:H,0)</f>
        <v>0</v>
      </c>
      <c r="C707" s="46" t="s">
        <v>702</v>
      </c>
      <c r="D707">
        <f t="shared" si="76"/>
        <v>0</v>
      </c>
      <c r="E707">
        <v>10124</v>
      </c>
      <c r="F707">
        <f t="shared" ref="F707:F770" si="79">IF(B707&gt;0,10*B707/D707,0)</f>
        <v>0</v>
      </c>
      <c r="G707" t="str">
        <f t="shared" ref="G707:G770" si="80">LEFT(C707,5)</f>
        <v>BP.VM</v>
      </c>
      <c r="H707" s="525" t="s">
        <v>156</v>
      </c>
      <c r="I707" t="s">
        <v>1260</v>
      </c>
    </row>
    <row r="708" spans="1:9">
      <c r="A708">
        <f>_xlfn.XLOOKUP(C708,macros!Y:Y,macros!G:G)</f>
        <v>0</v>
      </c>
      <c r="B708">
        <f>_xlfn.XLOOKUP(H708,'sets &amp; selections ( - 10%)'!Z:Z,'sets &amp; selections ( - 10%)'!H:H,0)</f>
        <v>0</v>
      </c>
      <c r="C708" s="47" t="s">
        <v>703</v>
      </c>
      <c r="D708">
        <f t="shared" si="76"/>
        <v>0</v>
      </c>
      <c r="E708">
        <v>10124</v>
      </c>
      <c r="F708">
        <f t="shared" si="79"/>
        <v>0</v>
      </c>
      <c r="G708" t="str">
        <f t="shared" si="80"/>
        <v>BP.VM</v>
      </c>
      <c r="H708" s="525" t="s">
        <v>156</v>
      </c>
      <c r="I708" t="s">
        <v>1260</v>
      </c>
    </row>
    <row r="709" spans="1:9">
      <c r="A709">
        <f>_xlfn.XLOOKUP(C709,macros!Y:Y,macros!G:G)</f>
        <v>0</v>
      </c>
      <c r="B709">
        <f>_xlfn.XLOOKUP(H709,'sets &amp; selections ( - 10%)'!Z:Z,'sets &amp; selections ( - 10%)'!H:H,0)</f>
        <v>0</v>
      </c>
      <c r="C709" s="46" t="s">
        <v>704</v>
      </c>
      <c r="D709">
        <f t="shared" si="76"/>
        <v>0</v>
      </c>
      <c r="E709">
        <v>10124</v>
      </c>
      <c r="F709">
        <f t="shared" si="79"/>
        <v>0</v>
      </c>
      <c r="G709" t="str">
        <f t="shared" si="80"/>
        <v>BP.VM</v>
      </c>
      <c r="H709" s="525" t="s">
        <v>156</v>
      </c>
      <c r="I709" t="s">
        <v>1260</v>
      </c>
    </row>
    <row r="710" spans="1:9">
      <c r="A710">
        <f>_xlfn.XLOOKUP(C710,macros!Y:Y,macros!G:G)</f>
        <v>0</v>
      </c>
      <c r="B710">
        <f>_xlfn.XLOOKUP(H710,'sets &amp; selections ( - 10%)'!Z:Z,'sets &amp; selections ( - 10%)'!H:H,0)</f>
        <v>0</v>
      </c>
      <c r="C710" s="47" t="s">
        <v>705</v>
      </c>
      <c r="D710">
        <f t="shared" si="76"/>
        <v>0</v>
      </c>
      <c r="E710">
        <v>10124</v>
      </c>
      <c r="F710">
        <f t="shared" si="79"/>
        <v>0</v>
      </c>
      <c r="G710" t="str">
        <f t="shared" si="80"/>
        <v>BP.VM</v>
      </c>
      <c r="H710" s="525" t="s">
        <v>156</v>
      </c>
      <c r="I710" t="s">
        <v>1260</v>
      </c>
    </row>
    <row r="711" spans="1:9">
      <c r="A711">
        <f>_xlfn.XLOOKUP(C711,macros!Y:Y,macros!G:G)</f>
        <v>0</v>
      </c>
      <c r="B711">
        <f>_xlfn.XLOOKUP(H711,'sets &amp; selections ( - 10%)'!Z:Z,'sets &amp; selections ( - 10%)'!H:H,0)</f>
        <v>0</v>
      </c>
      <c r="C711" s="46" t="s">
        <v>706</v>
      </c>
      <c r="D711">
        <f t="shared" si="76"/>
        <v>0</v>
      </c>
      <c r="E711">
        <v>10124</v>
      </c>
      <c r="F711">
        <f t="shared" si="79"/>
        <v>0</v>
      </c>
      <c r="G711" t="str">
        <f t="shared" si="80"/>
        <v>BP.VM</v>
      </c>
      <c r="H711" s="525" t="s">
        <v>156</v>
      </c>
      <c r="I711" t="s">
        <v>1260</v>
      </c>
    </row>
    <row r="712" spans="1:9">
      <c r="A712">
        <f>_xlfn.XLOOKUP(C712,macros!Y:Y,macros!G:G)</f>
        <v>0</v>
      </c>
      <c r="B712">
        <f>_xlfn.XLOOKUP(H712,'sets &amp; selections ( - 10%)'!Z:Z,'sets &amp; selections ( - 10%)'!H:H,0)</f>
        <v>0</v>
      </c>
      <c r="C712" s="47" t="s">
        <v>707</v>
      </c>
      <c r="D712">
        <f t="shared" si="76"/>
        <v>0</v>
      </c>
      <c r="E712">
        <v>10124</v>
      </c>
      <c r="F712">
        <f t="shared" si="79"/>
        <v>0</v>
      </c>
      <c r="G712" t="str">
        <f t="shared" si="80"/>
        <v>BP.VM</v>
      </c>
      <c r="H712" s="525" t="s">
        <v>156</v>
      </c>
      <c r="I712" t="s">
        <v>1261</v>
      </c>
    </row>
    <row r="713" spans="1:9">
      <c r="A713">
        <f>_xlfn.XLOOKUP(C713,macros!Y:Y,macros!G:G)</f>
        <v>0</v>
      </c>
      <c r="B713">
        <f>_xlfn.XLOOKUP(H713,'sets &amp; selections ( - 10%)'!Z:Z,'sets &amp; selections ( - 10%)'!H:H,0)</f>
        <v>0</v>
      </c>
      <c r="C713" s="46" t="s">
        <v>708</v>
      </c>
      <c r="D713">
        <f t="shared" si="76"/>
        <v>0</v>
      </c>
      <c r="E713">
        <v>10124</v>
      </c>
      <c r="F713">
        <f t="shared" si="79"/>
        <v>0</v>
      </c>
      <c r="G713" t="str">
        <f t="shared" si="80"/>
        <v>BP.VM</v>
      </c>
      <c r="H713" s="525" t="s">
        <v>156</v>
      </c>
      <c r="I713" t="s">
        <v>1261</v>
      </c>
    </row>
    <row r="714" spans="1:9">
      <c r="A714">
        <f>_xlfn.XLOOKUP(C714,macros!Y:Y,macros!H:H)</f>
        <v>0</v>
      </c>
      <c r="B714">
        <f>_xlfn.XLOOKUP(H714,'sets &amp; selections ( - 10%)'!Z:Z,'sets &amp; selections ( - 10%)'!I:I,0)</f>
        <v>0</v>
      </c>
      <c r="C714" s="47" t="s">
        <v>651</v>
      </c>
      <c r="D714">
        <f t="shared" si="76"/>
        <v>0</v>
      </c>
      <c r="E714">
        <v>10085</v>
      </c>
      <c r="F714">
        <f t="shared" si="79"/>
        <v>0</v>
      </c>
      <c r="G714" t="str">
        <f t="shared" si="80"/>
        <v>BP.VM</v>
      </c>
      <c r="H714" s="525" t="s">
        <v>154</v>
      </c>
      <c r="I714" t="s">
        <v>1261</v>
      </c>
    </row>
    <row r="715" spans="1:9">
      <c r="A715">
        <f>_xlfn.XLOOKUP(C715,macros!Y:Y,macros!H:H)</f>
        <v>0</v>
      </c>
      <c r="B715">
        <f>_xlfn.XLOOKUP(H715,'sets &amp; selections ( - 10%)'!Z:Z,'sets &amp; selections ( - 10%)'!I:I,0)</f>
        <v>0</v>
      </c>
      <c r="C715" s="46" t="s">
        <v>653</v>
      </c>
      <c r="D715">
        <f t="shared" si="76"/>
        <v>0</v>
      </c>
      <c r="E715">
        <v>10085</v>
      </c>
      <c r="F715">
        <f t="shared" si="79"/>
        <v>0</v>
      </c>
      <c r="G715" t="str">
        <f t="shared" si="80"/>
        <v>BP.VM</v>
      </c>
      <c r="H715" s="525" t="s">
        <v>154</v>
      </c>
      <c r="I715" t="s">
        <v>1261</v>
      </c>
    </row>
    <row r="716" spans="1:9">
      <c r="A716">
        <f>_xlfn.XLOOKUP(C716,macros!Y:Y,macros!H:H)</f>
        <v>0</v>
      </c>
      <c r="B716">
        <f>_xlfn.XLOOKUP(H716,'sets &amp; selections ( - 10%)'!Z:Z,'sets &amp; selections ( - 10%)'!I:I,0)</f>
        <v>0</v>
      </c>
      <c r="C716" s="47" t="s">
        <v>655</v>
      </c>
      <c r="D716">
        <f t="shared" si="76"/>
        <v>0</v>
      </c>
      <c r="E716">
        <v>10085</v>
      </c>
      <c r="F716">
        <f t="shared" si="79"/>
        <v>0</v>
      </c>
      <c r="G716" t="str">
        <f t="shared" si="80"/>
        <v>BP.VM</v>
      </c>
      <c r="H716" s="525" t="s">
        <v>154</v>
      </c>
      <c r="I716" t="s">
        <v>1261</v>
      </c>
    </row>
    <row r="717" spans="1:9">
      <c r="A717">
        <f>_xlfn.XLOOKUP(C717,macros!Y:Y,macros!H:H)</f>
        <v>0</v>
      </c>
      <c r="B717">
        <f>_xlfn.XLOOKUP(H717,'sets &amp; selections ( - 10%)'!Z:Z,'sets &amp; selections ( - 10%)'!I:I,0)</f>
        <v>0</v>
      </c>
      <c r="C717" s="46" t="s">
        <v>657</v>
      </c>
      <c r="D717">
        <f t="shared" si="76"/>
        <v>0</v>
      </c>
      <c r="E717">
        <v>10085</v>
      </c>
      <c r="F717">
        <f t="shared" si="79"/>
        <v>0</v>
      </c>
      <c r="G717" t="str">
        <f t="shared" si="80"/>
        <v>BP.VM</v>
      </c>
      <c r="H717" s="525" t="s">
        <v>154</v>
      </c>
      <c r="I717" t="s">
        <v>1261</v>
      </c>
    </row>
    <row r="718" spans="1:9">
      <c r="A718">
        <f>_xlfn.XLOOKUP(C718,macros!Y:Y,macros!H:H)</f>
        <v>0</v>
      </c>
      <c r="B718">
        <f>_xlfn.XLOOKUP(H718,'sets &amp; selections ( - 10%)'!Z:Z,'sets &amp; selections ( - 10%)'!I:I,0)</f>
        <v>0</v>
      </c>
      <c r="C718" s="47" t="s">
        <v>659</v>
      </c>
      <c r="D718">
        <f t="shared" si="76"/>
        <v>0</v>
      </c>
      <c r="E718">
        <v>10085</v>
      </c>
      <c r="F718">
        <f t="shared" si="79"/>
        <v>0</v>
      </c>
      <c r="G718" t="str">
        <f t="shared" si="80"/>
        <v>BP.VM</v>
      </c>
      <c r="H718" s="525" t="s">
        <v>154</v>
      </c>
      <c r="I718" t="s">
        <v>1261</v>
      </c>
    </row>
    <row r="719" spans="1:9">
      <c r="A719">
        <f>_xlfn.XLOOKUP(C719,macros!Y:Y,macros!H:H)</f>
        <v>0</v>
      </c>
      <c r="B719">
        <f>_xlfn.XLOOKUP(H719,'sets &amp; selections ( - 10%)'!Z:Z,'sets &amp; selections ( - 10%)'!I:I,0)</f>
        <v>0</v>
      </c>
      <c r="C719" s="46" t="s">
        <v>661</v>
      </c>
      <c r="D719">
        <f t="shared" si="76"/>
        <v>0</v>
      </c>
      <c r="E719">
        <v>10085</v>
      </c>
      <c r="F719">
        <f t="shared" si="79"/>
        <v>0</v>
      </c>
      <c r="G719" t="str">
        <f t="shared" si="80"/>
        <v>BP.VM</v>
      </c>
      <c r="H719" s="525" t="s">
        <v>154</v>
      </c>
      <c r="I719" t="s">
        <v>1261</v>
      </c>
    </row>
    <row r="720" spans="1:9">
      <c r="A720">
        <f>_xlfn.XLOOKUP(C720,macros!Y:Y,macros!H:H)</f>
        <v>0</v>
      </c>
      <c r="B720">
        <f>_xlfn.XLOOKUP(H720,'sets &amp; selections ( - 10%)'!Z:Z,'sets &amp; selections ( - 10%)'!I:I,0)</f>
        <v>0</v>
      </c>
      <c r="C720" s="47" t="s">
        <v>663</v>
      </c>
      <c r="D720">
        <f t="shared" si="76"/>
        <v>0</v>
      </c>
      <c r="E720">
        <v>10085</v>
      </c>
      <c r="F720">
        <f t="shared" si="79"/>
        <v>0</v>
      </c>
      <c r="G720" t="str">
        <f t="shared" si="80"/>
        <v>BP.VM</v>
      </c>
      <c r="H720" s="525" t="s">
        <v>154</v>
      </c>
      <c r="I720" t="s">
        <v>1261</v>
      </c>
    </row>
    <row r="721" spans="1:9">
      <c r="A721">
        <f>_xlfn.XLOOKUP(C721,macros!Y:Y,macros!H:H)</f>
        <v>0</v>
      </c>
      <c r="B721">
        <f>_xlfn.XLOOKUP(H721,'sets &amp; selections ( - 10%)'!Z:Z,'sets &amp; selections ( - 10%)'!I:I,0)</f>
        <v>0</v>
      </c>
      <c r="C721" s="46" t="s">
        <v>665</v>
      </c>
      <c r="D721">
        <f t="shared" si="76"/>
        <v>0</v>
      </c>
      <c r="E721">
        <v>10085</v>
      </c>
      <c r="F721">
        <f t="shared" si="79"/>
        <v>0</v>
      </c>
      <c r="G721" t="str">
        <f t="shared" si="80"/>
        <v>BP.VM</v>
      </c>
      <c r="H721" s="525" t="s">
        <v>154</v>
      </c>
      <c r="I721" t="s">
        <v>1261</v>
      </c>
    </row>
    <row r="722" spans="1:9">
      <c r="A722">
        <f>_xlfn.XLOOKUP(C722,macros!Y:Y,macros!H:H)</f>
        <v>0</v>
      </c>
      <c r="B722">
        <f>_xlfn.XLOOKUP(H722,'sets &amp; selections ( - 10%)'!Z:Z,'sets &amp; selections ( - 10%)'!I:I,0)</f>
        <v>0</v>
      </c>
      <c r="C722" s="47" t="s">
        <v>667</v>
      </c>
      <c r="D722">
        <f t="shared" si="76"/>
        <v>0</v>
      </c>
      <c r="E722">
        <v>10085</v>
      </c>
      <c r="F722">
        <f t="shared" si="79"/>
        <v>0</v>
      </c>
      <c r="G722" t="str">
        <f t="shared" si="80"/>
        <v>BP.VM</v>
      </c>
      <c r="H722" s="525" t="s">
        <v>154</v>
      </c>
    </row>
    <row r="723" spans="1:9">
      <c r="A723">
        <f>_xlfn.XLOOKUP(C723,macros!Y:Y,macros!H:H)</f>
        <v>0</v>
      </c>
      <c r="B723">
        <f>_xlfn.XLOOKUP(H723,'sets &amp; selections ( - 10%)'!Z:Z,'sets &amp; selections ( - 10%)'!I:I,0)</f>
        <v>0</v>
      </c>
      <c r="C723" s="46" t="s">
        <v>669</v>
      </c>
      <c r="D723">
        <f t="shared" ref="D723:D786" si="81">SUM(A723:B723)</f>
        <v>0</v>
      </c>
      <c r="E723">
        <v>10085</v>
      </c>
      <c r="F723">
        <f t="shared" si="79"/>
        <v>0</v>
      </c>
      <c r="G723" t="str">
        <f t="shared" si="80"/>
        <v>BP.VM</v>
      </c>
      <c r="H723" s="525" t="s">
        <v>154</v>
      </c>
    </row>
    <row r="724" spans="1:9">
      <c r="A724">
        <f>_xlfn.XLOOKUP(C724,macros!Y:Y,macros!H:H)</f>
        <v>0</v>
      </c>
      <c r="B724">
        <f>_xlfn.XLOOKUP(H724,'sets &amp; selections ( - 10%)'!Z:Z,'sets &amp; selections ( - 10%)'!I:I,0)</f>
        <v>0</v>
      </c>
      <c r="C724" s="47" t="s">
        <v>671</v>
      </c>
      <c r="D724">
        <f t="shared" si="81"/>
        <v>0</v>
      </c>
      <c r="E724">
        <v>10085</v>
      </c>
      <c r="F724">
        <f t="shared" si="79"/>
        <v>0</v>
      </c>
      <c r="G724" t="str">
        <f t="shared" si="80"/>
        <v>BP.VM</v>
      </c>
      <c r="H724" s="525" t="s">
        <v>154</v>
      </c>
    </row>
    <row r="725" spans="1:9">
      <c r="A725">
        <f>_xlfn.XLOOKUP(C725,macros!Y:Y,macros!H:H)</f>
        <v>0</v>
      </c>
      <c r="B725">
        <f>_xlfn.XLOOKUP(H725,'sets &amp; selections ( - 10%)'!Z:Z,'sets &amp; selections ( - 10%)'!I:I,0)</f>
        <v>0</v>
      </c>
      <c r="C725" s="46" t="s">
        <v>673</v>
      </c>
      <c r="D725">
        <f t="shared" si="81"/>
        <v>0</v>
      </c>
      <c r="E725">
        <v>10085</v>
      </c>
      <c r="F725">
        <f t="shared" si="79"/>
        <v>0</v>
      </c>
      <c r="G725" t="str">
        <f t="shared" si="80"/>
        <v>BP.VM</v>
      </c>
      <c r="H725" s="525" t="s">
        <v>154</v>
      </c>
    </row>
    <row r="726" spans="1:9">
      <c r="A726">
        <f>_xlfn.XLOOKUP(C726,macros!Y:Y,macros!H:H)</f>
        <v>0</v>
      </c>
      <c r="B726">
        <f>_xlfn.XLOOKUP(H726,'sets &amp; selections ( - 10%)'!Z:Z,'sets &amp; selections ( - 10%)'!I:I,0)</f>
        <v>0</v>
      </c>
      <c r="C726" s="47" t="s">
        <v>675</v>
      </c>
      <c r="D726">
        <f t="shared" si="81"/>
        <v>0</v>
      </c>
      <c r="E726">
        <v>10085</v>
      </c>
      <c r="F726">
        <f t="shared" si="79"/>
        <v>0</v>
      </c>
      <c r="G726" t="str">
        <f t="shared" si="80"/>
        <v>BP.VM</v>
      </c>
      <c r="H726" s="525" t="s">
        <v>154</v>
      </c>
    </row>
    <row r="727" spans="1:9">
      <c r="A727">
        <f>_xlfn.XLOOKUP(C727,macros!Y:Y,macros!H:H)</f>
        <v>0</v>
      </c>
      <c r="B727">
        <f>_xlfn.XLOOKUP(H727,'sets &amp; selections ( - 10%)'!Z:Z,'sets &amp; selections ( - 10%)'!I:I,0)</f>
        <v>0</v>
      </c>
      <c r="C727" s="46" t="s">
        <v>677</v>
      </c>
      <c r="D727">
        <f t="shared" si="81"/>
        <v>0</v>
      </c>
      <c r="E727">
        <v>10085</v>
      </c>
      <c r="F727">
        <f t="shared" si="79"/>
        <v>0</v>
      </c>
      <c r="G727" t="str">
        <f t="shared" si="80"/>
        <v>BP.VM</v>
      </c>
      <c r="H727" s="525" t="s">
        <v>154</v>
      </c>
    </row>
    <row r="728" spans="1:9">
      <c r="A728">
        <f>_xlfn.XLOOKUP(C728,macros!Y:Y,macros!H:H)</f>
        <v>0</v>
      </c>
      <c r="B728">
        <f>_xlfn.XLOOKUP(H728,'sets &amp; selections ( - 10%)'!Z:Z,'sets &amp; selections ( - 10%)'!I:I,0)</f>
        <v>0</v>
      </c>
      <c r="C728" s="47" t="s">
        <v>695</v>
      </c>
      <c r="D728">
        <f t="shared" si="81"/>
        <v>0</v>
      </c>
      <c r="E728">
        <v>10125</v>
      </c>
      <c r="F728">
        <f t="shared" si="79"/>
        <v>0</v>
      </c>
      <c r="G728" t="str">
        <f t="shared" si="80"/>
        <v>BP.VM</v>
      </c>
      <c r="H728" s="525" t="s">
        <v>156</v>
      </c>
    </row>
    <row r="729" spans="1:9">
      <c r="A729">
        <f>_xlfn.XLOOKUP(C729,macros!Y:Y,macros!H:H)</f>
        <v>0</v>
      </c>
      <c r="B729">
        <f>_xlfn.XLOOKUP(H729,'sets &amp; selections ( - 10%)'!Z:Z,'sets &amp; selections ( - 10%)'!I:I,0)</f>
        <v>0</v>
      </c>
      <c r="C729" s="46" t="s">
        <v>696</v>
      </c>
      <c r="D729">
        <f t="shared" si="81"/>
        <v>0</v>
      </c>
      <c r="E729">
        <v>10125</v>
      </c>
      <c r="F729">
        <f t="shared" si="79"/>
        <v>0</v>
      </c>
      <c r="G729" t="str">
        <f t="shared" si="80"/>
        <v>BP.VM</v>
      </c>
      <c r="H729" s="525" t="s">
        <v>156</v>
      </c>
    </row>
    <row r="730" spans="1:9">
      <c r="A730">
        <f>_xlfn.XLOOKUP(C730,macros!Y:Y,macros!H:H)</f>
        <v>0</v>
      </c>
      <c r="B730">
        <f>_xlfn.XLOOKUP(H730,'sets &amp; selections ( - 10%)'!Z:Z,'sets &amp; selections ( - 10%)'!I:I,0)</f>
        <v>0</v>
      </c>
      <c r="C730" s="47" t="s">
        <v>697</v>
      </c>
      <c r="D730">
        <f t="shared" si="81"/>
        <v>0</v>
      </c>
      <c r="E730">
        <v>10125</v>
      </c>
      <c r="F730">
        <f t="shared" si="79"/>
        <v>0</v>
      </c>
      <c r="G730" t="str">
        <f t="shared" si="80"/>
        <v>BP.VM</v>
      </c>
      <c r="H730" s="525" t="s">
        <v>156</v>
      </c>
    </row>
    <row r="731" spans="1:9">
      <c r="A731">
        <f>_xlfn.XLOOKUP(C731,macros!Y:Y,macros!H:H)</f>
        <v>0</v>
      </c>
      <c r="B731">
        <f>_xlfn.XLOOKUP(H731,'sets &amp; selections ( - 10%)'!Z:Z,'sets &amp; selections ( - 10%)'!I:I,0)</f>
        <v>0</v>
      </c>
      <c r="C731" s="46" t="s">
        <v>698</v>
      </c>
      <c r="D731">
        <f t="shared" si="81"/>
        <v>0</v>
      </c>
      <c r="E731">
        <v>10125</v>
      </c>
      <c r="F731">
        <f t="shared" si="79"/>
        <v>0</v>
      </c>
      <c r="G731" t="str">
        <f t="shared" si="80"/>
        <v>BP.VM</v>
      </c>
      <c r="H731" s="525" t="s">
        <v>156</v>
      </c>
    </row>
    <row r="732" spans="1:9">
      <c r="A732">
        <f>_xlfn.XLOOKUP(C732,macros!Y:Y,macros!H:H)</f>
        <v>0</v>
      </c>
      <c r="B732">
        <f>_xlfn.XLOOKUP(H732,'sets &amp; selections ( - 10%)'!Z:Z,'sets &amp; selections ( - 10%)'!I:I,0)</f>
        <v>0</v>
      </c>
      <c r="C732" s="47" t="s">
        <v>699</v>
      </c>
      <c r="D732">
        <f t="shared" si="81"/>
        <v>0</v>
      </c>
      <c r="E732">
        <v>10125</v>
      </c>
      <c r="F732">
        <f t="shared" si="79"/>
        <v>0</v>
      </c>
      <c r="G732" t="str">
        <f t="shared" si="80"/>
        <v>BP.VM</v>
      </c>
      <c r="H732" s="525" t="s">
        <v>156</v>
      </c>
    </row>
    <row r="733" spans="1:9">
      <c r="A733">
        <f>_xlfn.XLOOKUP(C733,macros!Y:Y,macros!H:H)</f>
        <v>0</v>
      </c>
      <c r="B733">
        <f>_xlfn.XLOOKUP(H733,'sets &amp; selections ( - 10%)'!Z:Z,'sets &amp; selections ( - 10%)'!I:I,0)</f>
        <v>0</v>
      </c>
      <c r="C733" s="46" t="s">
        <v>700</v>
      </c>
      <c r="D733">
        <f t="shared" si="81"/>
        <v>0</v>
      </c>
      <c r="E733">
        <v>10125</v>
      </c>
      <c r="F733">
        <f t="shared" si="79"/>
        <v>0</v>
      </c>
      <c r="G733" t="str">
        <f t="shared" si="80"/>
        <v>BP.VM</v>
      </c>
      <c r="H733" s="525" t="s">
        <v>156</v>
      </c>
    </row>
    <row r="734" spans="1:9">
      <c r="A734">
        <f>_xlfn.XLOOKUP(C734,macros!Y:Y,macros!H:H)</f>
        <v>0</v>
      </c>
      <c r="B734">
        <f>_xlfn.XLOOKUP(H734,'sets &amp; selections ( - 10%)'!Z:Z,'sets &amp; selections ( - 10%)'!I:I,0)</f>
        <v>0</v>
      </c>
      <c r="C734" s="47" t="s">
        <v>701</v>
      </c>
      <c r="D734">
        <f t="shared" si="81"/>
        <v>0</v>
      </c>
      <c r="E734">
        <v>10125</v>
      </c>
      <c r="F734">
        <f t="shared" si="79"/>
        <v>0</v>
      </c>
      <c r="G734" t="str">
        <f t="shared" si="80"/>
        <v>BP.VM</v>
      </c>
      <c r="H734" s="525" t="s">
        <v>156</v>
      </c>
    </row>
    <row r="735" spans="1:9">
      <c r="A735">
        <f>_xlfn.XLOOKUP(C735,macros!Y:Y,macros!H:H)</f>
        <v>0</v>
      </c>
      <c r="B735">
        <f>_xlfn.XLOOKUP(H735,'sets &amp; selections ( - 10%)'!Z:Z,'sets &amp; selections ( - 10%)'!I:I,0)</f>
        <v>0</v>
      </c>
      <c r="C735" s="46" t="s">
        <v>702</v>
      </c>
      <c r="D735">
        <f t="shared" si="81"/>
        <v>0</v>
      </c>
      <c r="E735">
        <v>10125</v>
      </c>
      <c r="F735">
        <f t="shared" si="79"/>
        <v>0</v>
      </c>
      <c r="G735" t="str">
        <f t="shared" si="80"/>
        <v>BP.VM</v>
      </c>
      <c r="H735" s="525" t="s">
        <v>156</v>
      </c>
    </row>
    <row r="736" spans="1:9">
      <c r="A736">
        <f>_xlfn.XLOOKUP(C736,macros!Y:Y,macros!H:H)</f>
        <v>0</v>
      </c>
      <c r="B736">
        <f>_xlfn.XLOOKUP(H736,'sets &amp; selections ( - 10%)'!Z:Z,'sets &amp; selections ( - 10%)'!I:I,0)</f>
        <v>0</v>
      </c>
      <c r="C736" s="47" t="s">
        <v>703</v>
      </c>
      <c r="D736">
        <f t="shared" si="81"/>
        <v>0</v>
      </c>
      <c r="E736">
        <v>10125</v>
      </c>
      <c r="F736">
        <f t="shared" si="79"/>
        <v>0</v>
      </c>
      <c r="G736" t="str">
        <f t="shared" si="80"/>
        <v>BP.VM</v>
      </c>
      <c r="H736" s="525" t="s">
        <v>156</v>
      </c>
    </row>
    <row r="737" spans="1:8">
      <c r="A737">
        <f>_xlfn.XLOOKUP(C737,macros!Y:Y,macros!H:H)</f>
        <v>0</v>
      </c>
      <c r="B737">
        <f>_xlfn.XLOOKUP(H737,'sets &amp; selections ( - 10%)'!Z:Z,'sets &amp; selections ( - 10%)'!I:I,0)</f>
        <v>0</v>
      </c>
      <c r="C737" s="46" t="s">
        <v>704</v>
      </c>
      <c r="D737">
        <f t="shared" si="81"/>
        <v>0</v>
      </c>
      <c r="E737">
        <v>10125</v>
      </c>
      <c r="F737">
        <f t="shared" si="79"/>
        <v>0</v>
      </c>
      <c r="G737" t="str">
        <f t="shared" si="80"/>
        <v>BP.VM</v>
      </c>
      <c r="H737" s="525" t="s">
        <v>156</v>
      </c>
    </row>
    <row r="738" spans="1:8">
      <c r="A738">
        <f>_xlfn.XLOOKUP(C738,macros!Y:Y,macros!H:H)</f>
        <v>0</v>
      </c>
      <c r="B738">
        <f>_xlfn.XLOOKUP(H738,'sets &amp; selections ( - 10%)'!Z:Z,'sets &amp; selections ( - 10%)'!I:I,0)</f>
        <v>0</v>
      </c>
      <c r="C738" s="47" t="s">
        <v>705</v>
      </c>
      <c r="D738">
        <f t="shared" si="81"/>
        <v>0</v>
      </c>
      <c r="E738">
        <v>10125</v>
      </c>
      <c r="F738">
        <f t="shared" si="79"/>
        <v>0</v>
      </c>
      <c r="G738" t="str">
        <f t="shared" si="80"/>
        <v>BP.VM</v>
      </c>
      <c r="H738" s="525" t="s">
        <v>156</v>
      </c>
    </row>
    <row r="739" spans="1:8">
      <c r="A739">
        <f>_xlfn.XLOOKUP(C739,macros!Y:Y,macros!H:H)</f>
        <v>0</v>
      </c>
      <c r="B739">
        <f>_xlfn.XLOOKUP(H739,'sets &amp; selections ( - 10%)'!Z:Z,'sets &amp; selections ( - 10%)'!I:I,0)</f>
        <v>0</v>
      </c>
      <c r="C739" s="46" t="s">
        <v>706</v>
      </c>
      <c r="D739">
        <f t="shared" si="81"/>
        <v>0</v>
      </c>
      <c r="E739">
        <v>10125</v>
      </c>
      <c r="F739">
        <f t="shared" si="79"/>
        <v>0</v>
      </c>
      <c r="G739" t="str">
        <f t="shared" si="80"/>
        <v>BP.VM</v>
      </c>
      <c r="H739" s="525" t="s">
        <v>156</v>
      </c>
    </row>
    <row r="740" spans="1:8">
      <c r="A740">
        <f>_xlfn.XLOOKUP(C740,macros!Y:Y,macros!H:H)</f>
        <v>0</v>
      </c>
      <c r="B740">
        <f>_xlfn.XLOOKUP(H740,'sets &amp; selections ( - 10%)'!Z:Z,'sets &amp; selections ( - 10%)'!I:I,0)</f>
        <v>0</v>
      </c>
      <c r="C740" s="47" t="s">
        <v>707</v>
      </c>
      <c r="D740">
        <f t="shared" si="81"/>
        <v>0</v>
      </c>
      <c r="E740">
        <v>10125</v>
      </c>
      <c r="F740">
        <f t="shared" si="79"/>
        <v>0</v>
      </c>
      <c r="G740" t="str">
        <f t="shared" si="80"/>
        <v>BP.VM</v>
      </c>
      <c r="H740" s="525" t="s">
        <v>156</v>
      </c>
    </row>
    <row r="741" spans="1:8">
      <c r="A741">
        <f>_xlfn.XLOOKUP(C741,macros!Y:Y,macros!H:H)</f>
        <v>0</v>
      </c>
      <c r="B741">
        <f>_xlfn.XLOOKUP(H741,'sets &amp; selections ( - 10%)'!Z:Z,'sets &amp; selections ( - 10%)'!I:I,0)</f>
        <v>0</v>
      </c>
      <c r="C741" s="46" t="s">
        <v>708</v>
      </c>
      <c r="D741">
        <f t="shared" si="81"/>
        <v>0</v>
      </c>
      <c r="E741">
        <v>10125</v>
      </c>
      <c r="F741">
        <f t="shared" si="79"/>
        <v>0</v>
      </c>
      <c r="G741" t="str">
        <f t="shared" si="80"/>
        <v>BP.VM</v>
      </c>
      <c r="H741" s="525" t="s">
        <v>156</v>
      </c>
    </row>
    <row r="742" spans="1:8">
      <c r="A742">
        <f>_xlfn.XLOOKUP(C742,macros!Y:Y,macros!I:I)</f>
        <v>0</v>
      </c>
      <c r="B742">
        <f>_xlfn.XLOOKUP(H742,'sets &amp; selections ( - 10%)'!Z:Z,'sets &amp; selections ( - 10%)'!J:J,0)</f>
        <v>0</v>
      </c>
      <c r="C742" s="47" t="s">
        <v>651</v>
      </c>
      <c r="D742">
        <f t="shared" si="81"/>
        <v>0</v>
      </c>
      <c r="E742">
        <v>10086</v>
      </c>
      <c r="F742">
        <f t="shared" si="79"/>
        <v>0</v>
      </c>
      <c r="G742" t="str">
        <f t="shared" si="80"/>
        <v>BP.VM</v>
      </c>
      <c r="H742" s="525" t="s">
        <v>154</v>
      </c>
    </row>
    <row r="743" spans="1:8">
      <c r="A743">
        <f>_xlfn.XLOOKUP(C743,macros!Y:Y,macros!I:I)</f>
        <v>0</v>
      </c>
      <c r="B743">
        <f>_xlfn.XLOOKUP(H743,'sets &amp; selections ( - 10%)'!Z:Z,'sets &amp; selections ( - 10%)'!J:J,0)</f>
        <v>0</v>
      </c>
      <c r="C743" s="46" t="s">
        <v>653</v>
      </c>
      <c r="D743">
        <f t="shared" si="81"/>
        <v>0</v>
      </c>
      <c r="E743">
        <v>10086</v>
      </c>
      <c r="F743">
        <f t="shared" si="79"/>
        <v>0</v>
      </c>
      <c r="G743" t="str">
        <f t="shared" si="80"/>
        <v>BP.VM</v>
      </c>
      <c r="H743" s="525" t="s">
        <v>154</v>
      </c>
    </row>
    <row r="744" spans="1:8">
      <c r="A744">
        <f>_xlfn.XLOOKUP(C744,macros!Y:Y,macros!I:I)</f>
        <v>0</v>
      </c>
      <c r="B744">
        <f>_xlfn.XLOOKUP(H744,'sets &amp; selections ( - 10%)'!Z:Z,'sets &amp; selections ( - 10%)'!J:J,0)</f>
        <v>0</v>
      </c>
      <c r="C744" s="47" t="s">
        <v>655</v>
      </c>
      <c r="D744">
        <f t="shared" si="81"/>
        <v>0</v>
      </c>
      <c r="E744">
        <v>10086</v>
      </c>
      <c r="F744">
        <f t="shared" si="79"/>
        <v>0</v>
      </c>
      <c r="G744" t="str">
        <f t="shared" si="80"/>
        <v>BP.VM</v>
      </c>
      <c r="H744" s="525" t="s">
        <v>154</v>
      </c>
    </row>
    <row r="745" spans="1:8">
      <c r="A745">
        <f>_xlfn.XLOOKUP(C745,macros!Y:Y,macros!I:I)</f>
        <v>0</v>
      </c>
      <c r="B745">
        <f>_xlfn.XLOOKUP(H745,'sets &amp; selections ( - 10%)'!Z:Z,'sets &amp; selections ( - 10%)'!J:J,0)</f>
        <v>0</v>
      </c>
      <c r="C745" s="46" t="s">
        <v>657</v>
      </c>
      <c r="D745">
        <f t="shared" si="81"/>
        <v>0</v>
      </c>
      <c r="E745">
        <v>10086</v>
      </c>
      <c r="F745">
        <f t="shared" si="79"/>
        <v>0</v>
      </c>
      <c r="G745" t="str">
        <f t="shared" si="80"/>
        <v>BP.VM</v>
      </c>
      <c r="H745" s="525" t="s">
        <v>154</v>
      </c>
    </row>
    <row r="746" spans="1:8">
      <c r="A746">
        <f>_xlfn.XLOOKUP(C746,macros!Y:Y,macros!I:I)</f>
        <v>0</v>
      </c>
      <c r="B746">
        <f>_xlfn.XLOOKUP(H746,'sets &amp; selections ( - 10%)'!Z:Z,'sets &amp; selections ( - 10%)'!J:J,0)</f>
        <v>0</v>
      </c>
      <c r="C746" s="47" t="s">
        <v>659</v>
      </c>
      <c r="D746">
        <f t="shared" si="81"/>
        <v>0</v>
      </c>
      <c r="E746">
        <v>10086</v>
      </c>
      <c r="F746">
        <f t="shared" si="79"/>
        <v>0</v>
      </c>
      <c r="G746" t="str">
        <f t="shared" si="80"/>
        <v>BP.VM</v>
      </c>
      <c r="H746" s="525" t="s">
        <v>154</v>
      </c>
    </row>
    <row r="747" spans="1:8">
      <c r="A747">
        <f>_xlfn.XLOOKUP(C747,macros!Y:Y,macros!I:I)</f>
        <v>0</v>
      </c>
      <c r="B747">
        <f>_xlfn.XLOOKUP(H747,'sets &amp; selections ( - 10%)'!Z:Z,'sets &amp; selections ( - 10%)'!J:J,0)</f>
        <v>0</v>
      </c>
      <c r="C747" s="46" t="s">
        <v>661</v>
      </c>
      <c r="D747">
        <f t="shared" si="81"/>
        <v>0</v>
      </c>
      <c r="E747">
        <v>10086</v>
      </c>
      <c r="F747">
        <f t="shared" si="79"/>
        <v>0</v>
      </c>
      <c r="G747" t="str">
        <f t="shared" si="80"/>
        <v>BP.VM</v>
      </c>
      <c r="H747" s="525" t="s">
        <v>154</v>
      </c>
    </row>
    <row r="748" spans="1:8">
      <c r="A748">
        <f>_xlfn.XLOOKUP(C748,macros!Y:Y,macros!I:I)</f>
        <v>0</v>
      </c>
      <c r="B748">
        <f>_xlfn.XLOOKUP(H748,'sets &amp; selections ( - 10%)'!Z:Z,'sets &amp; selections ( - 10%)'!J:J,0)</f>
        <v>0</v>
      </c>
      <c r="C748" s="47" t="s">
        <v>663</v>
      </c>
      <c r="D748">
        <f t="shared" si="81"/>
        <v>0</v>
      </c>
      <c r="E748">
        <v>10086</v>
      </c>
      <c r="F748">
        <f t="shared" si="79"/>
        <v>0</v>
      </c>
      <c r="G748" t="str">
        <f t="shared" si="80"/>
        <v>BP.VM</v>
      </c>
      <c r="H748" s="525" t="s">
        <v>154</v>
      </c>
    </row>
    <row r="749" spans="1:8">
      <c r="A749">
        <f>_xlfn.XLOOKUP(C749,macros!Y:Y,macros!I:I)</f>
        <v>0</v>
      </c>
      <c r="B749">
        <f>_xlfn.XLOOKUP(H749,'sets &amp; selections ( - 10%)'!Z:Z,'sets &amp; selections ( - 10%)'!J:J,0)</f>
        <v>0</v>
      </c>
      <c r="C749" s="46" t="s">
        <v>665</v>
      </c>
      <c r="D749">
        <f t="shared" si="81"/>
        <v>0</v>
      </c>
      <c r="E749">
        <v>10086</v>
      </c>
      <c r="F749">
        <f t="shared" si="79"/>
        <v>0</v>
      </c>
      <c r="G749" t="str">
        <f t="shared" si="80"/>
        <v>BP.VM</v>
      </c>
      <c r="H749" s="525" t="s">
        <v>154</v>
      </c>
    </row>
    <row r="750" spans="1:8">
      <c r="A750">
        <f>_xlfn.XLOOKUP(C750,macros!Y:Y,macros!I:I)</f>
        <v>0</v>
      </c>
      <c r="B750">
        <f>_xlfn.XLOOKUP(H750,'sets &amp; selections ( - 10%)'!Z:Z,'sets &amp; selections ( - 10%)'!J:J,0)</f>
        <v>0</v>
      </c>
      <c r="C750" s="47" t="s">
        <v>667</v>
      </c>
      <c r="D750">
        <f t="shared" si="81"/>
        <v>0</v>
      </c>
      <c r="E750">
        <v>10086</v>
      </c>
      <c r="F750">
        <f t="shared" si="79"/>
        <v>0</v>
      </c>
      <c r="G750" t="str">
        <f t="shared" si="80"/>
        <v>BP.VM</v>
      </c>
      <c r="H750" s="525" t="s">
        <v>154</v>
      </c>
    </row>
    <row r="751" spans="1:8">
      <c r="A751">
        <f>_xlfn.XLOOKUP(C751,macros!Y:Y,macros!I:I)</f>
        <v>0</v>
      </c>
      <c r="B751">
        <f>_xlfn.XLOOKUP(H751,'sets &amp; selections ( - 10%)'!Z:Z,'sets &amp; selections ( - 10%)'!J:J,0)</f>
        <v>0</v>
      </c>
      <c r="C751" s="46" t="s">
        <v>669</v>
      </c>
      <c r="D751">
        <f t="shared" si="81"/>
        <v>0</v>
      </c>
      <c r="E751">
        <v>10086</v>
      </c>
      <c r="F751">
        <f t="shared" si="79"/>
        <v>0</v>
      </c>
      <c r="G751" t="str">
        <f t="shared" si="80"/>
        <v>BP.VM</v>
      </c>
      <c r="H751" s="525" t="s">
        <v>154</v>
      </c>
    </row>
    <row r="752" spans="1:8">
      <c r="A752">
        <f>_xlfn.XLOOKUP(C752,macros!Y:Y,macros!I:I)</f>
        <v>0</v>
      </c>
      <c r="B752">
        <f>_xlfn.XLOOKUP(H752,'sets &amp; selections ( - 10%)'!Z:Z,'sets &amp; selections ( - 10%)'!J:J,0)</f>
        <v>0</v>
      </c>
      <c r="C752" s="47" t="s">
        <v>671</v>
      </c>
      <c r="D752">
        <f t="shared" si="81"/>
        <v>0</v>
      </c>
      <c r="E752">
        <v>10086</v>
      </c>
      <c r="F752">
        <f t="shared" si="79"/>
        <v>0</v>
      </c>
      <c r="G752" t="str">
        <f t="shared" si="80"/>
        <v>BP.VM</v>
      </c>
      <c r="H752" s="525" t="s">
        <v>154</v>
      </c>
    </row>
    <row r="753" spans="1:8">
      <c r="A753">
        <f>_xlfn.XLOOKUP(C753,macros!Y:Y,macros!I:I)</f>
        <v>0</v>
      </c>
      <c r="B753">
        <f>_xlfn.XLOOKUP(H753,'sets &amp; selections ( - 10%)'!Z:Z,'sets &amp; selections ( - 10%)'!J:J,0)</f>
        <v>0</v>
      </c>
      <c r="C753" s="46" t="s">
        <v>673</v>
      </c>
      <c r="D753">
        <f t="shared" si="81"/>
        <v>0</v>
      </c>
      <c r="E753">
        <v>10086</v>
      </c>
      <c r="F753">
        <f t="shared" si="79"/>
        <v>0</v>
      </c>
      <c r="G753" t="str">
        <f t="shared" si="80"/>
        <v>BP.VM</v>
      </c>
      <c r="H753" s="525" t="s">
        <v>154</v>
      </c>
    </row>
    <row r="754" spans="1:8">
      <c r="A754">
        <f>_xlfn.XLOOKUP(C754,macros!Y:Y,macros!I:I)</f>
        <v>0</v>
      </c>
      <c r="B754">
        <f>_xlfn.XLOOKUP(H754,'sets &amp; selections ( - 10%)'!Z:Z,'sets &amp; selections ( - 10%)'!J:J,0)</f>
        <v>0</v>
      </c>
      <c r="C754" s="47" t="s">
        <v>675</v>
      </c>
      <c r="D754">
        <f t="shared" si="81"/>
        <v>0</v>
      </c>
      <c r="E754">
        <v>10086</v>
      </c>
      <c r="F754">
        <f t="shared" si="79"/>
        <v>0</v>
      </c>
      <c r="G754" t="str">
        <f t="shared" si="80"/>
        <v>BP.VM</v>
      </c>
      <c r="H754" s="525" t="s">
        <v>154</v>
      </c>
    </row>
    <row r="755" spans="1:8">
      <c r="A755">
        <f>_xlfn.XLOOKUP(C755,macros!Y:Y,macros!I:I)</f>
        <v>0</v>
      </c>
      <c r="B755">
        <f>_xlfn.XLOOKUP(H755,'sets &amp; selections ( - 10%)'!Z:Z,'sets &amp; selections ( - 10%)'!J:J,0)</f>
        <v>0</v>
      </c>
      <c r="C755" s="46" t="s">
        <v>677</v>
      </c>
      <c r="D755">
        <f t="shared" si="81"/>
        <v>0</v>
      </c>
      <c r="E755">
        <v>10086</v>
      </c>
      <c r="F755">
        <f t="shared" si="79"/>
        <v>0</v>
      </c>
      <c r="G755" t="str">
        <f t="shared" si="80"/>
        <v>BP.VM</v>
      </c>
      <c r="H755" s="525" t="s">
        <v>154</v>
      </c>
    </row>
    <row r="756" spans="1:8">
      <c r="A756">
        <f>_xlfn.XLOOKUP(C756,macros!Y:Y,macros!I:I)</f>
        <v>0</v>
      </c>
      <c r="B756">
        <f>_xlfn.XLOOKUP(H756,'sets &amp; selections ( - 10%)'!Z:Z,'sets &amp; selections ( - 10%)'!J:J,0)</f>
        <v>0</v>
      </c>
      <c r="C756" s="47" t="s">
        <v>695</v>
      </c>
      <c r="D756">
        <f t="shared" si="81"/>
        <v>0</v>
      </c>
      <c r="E756">
        <v>10127</v>
      </c>
      <c r="F756">
        <f t="shared" si="79"/>
        <v>0</v>
      </c>
      <c r="G756" t="str">
        <f t="shared" si="80"/>
        <v>BP.VM</v>
      </c>
      <c r="H756" s="525" t="s">
        <v>156</v>
      </c>
    </row>
    <row r="757" spans="1:8">
      <c r="A757">
        <f>_xlfn.XLOOKUP(C757,macros!Y:Y,macros!I:I)</f>
        <v>0</v>
      </c>
      <c r="B757">
        <f>_xlfn.XLOOKUP(H757,'sets &amp; selections ( - 10%)'!Z:Z,'sets &amp; selections ( - 10%)'!J:J,0)</f>
        <v>0</v>
      </c>
      <c r="C757" s="46" t="s">
        <v>696</v>
      </c>
      <c r="D757">
        <f t="shared" si="81"/>
        <v>0</v>
      </c>
      <c r="E757">
        <v>10127</v>
      </c>
      <c r="F757">
        <f t="shared" si="79"/>
        <v>0</v>
      </c>
      <c r="G757" t="str">
        <f t="shared" si="80"/>
        <v>BP.VM</v>
      </c>
      <c r="H757" s="525" t="s">
        <v>156</v>
      </c>
    </row>
    <row r="758" spans="1:8">
      <c r="A758">
        <f>_xlfn.XLOOKUP(C758,macros!Y:Y,macros!I:I)</f>
        <v>0</v>
      </c>
      <c r="B758">
        <f>_xlfn.XLOOKUP(H758,'sets &amp; selections ( - 10%)'!Z:Z,'sets &amp; selections ( - 10%)'!J:J,0)</f>
        <v>0</v>
      </c>
      <c r="C758" s="47" t="s">
        <v>697</v>
      </c>
      <c r="D758">
        <f t="shared" si="81"/>
        <v>0</v>
      </c>
      <c r="E758">
        <v>10127</v>
      </c>
      <c r="F758">
        <f t="shared" si="79"/>
        <v>0</v>
      </c>
      <c r="G758" t="str">
        <f t="shared" si="80"/>
        <v>BP.VM</v>
      </c>
      <c r="H758" s="525" t="s">
        <v>156</v>
      </c>
    </row>
    <row r="759" spans="1:8">
      <c r="A759">
        <f>_xlfn.XLOOKUP(C759,macros!Y:Y,macros!I:I)</f>
        <v>0</v>
      </c>
      <c r="B759">
        <f>_xlfn.XLOOKUP(H759,'sets &amp; selections ( - 10%)'!Z:Z,'sets &amp; selections ( - 10%)'!J:J,0)</f>
        <v>0</v>
      </c>
      <c r="C759" s="46" t="s">
        <v>698</v>
      </c>
      <c r="D759">
        <f t="shared" si="81"/>
        <v>0</v>
      </c>
      <c r="E759">
        <v>10127</v>
      </c>
      <c r="F759">
        <f t="shared" si="79"/>
        <v>0</v>
      </c>
      <c r="G759" t="str">
        <f t="shared" si="80"/>
        <v>BP.VM</v>
      </c>
      <c r="H759" s="525" t="s">
        <v>156</v>
      </c>
    </row>
    <row r="760" spans="1:8">
      <c r="A760">
        <f>_xlfn.XLOOKUP(C760,macros!Y:Y,macros!I:I)</f>
        <v>0</v>
      </c>
      <c r="B760">
        <f>_xlfn.XLOOKUP(H760,'sets &amp; selections ( - 10%)'!Z:Z,'sets &amp; selections ( - 10%)'!J:J,0)</f>
        <v>0</v>
      </c>
      <c r="C760" s="47" t="s">
        <v>699</v>
      </c>
      <c r="D760">
        <f t="shared" si="81"/>
        <v>0</v>
      </c>
      <c r="E760">
        <v>10127</v>
      </c>
      <c r="F760">
        <f t="shared" si="79"/>
        <v>0</v>
      </c>
      <c r="G760" t="str">
        <f t="shared" si="80"/>
        <v>BP.VM</v>
      </c>
      <c r="H760" s="525" t="s">
        <v>156</v>
      </c>
    </row>
    <row r="761" spans="1:8">
      <c r="A761">
        <f>_xlfn.XLOOKUP(C761,macros!Y:Y,macros!I:I)</f>
        <v>0</v>
      </c>
      <c r="B761">
        <f>_xlfn.XLOOKUP(H761,'sets &amp; selections ( - 10%)'!Z:Z,'sets &amp; selections ( - 10%)'!J:J,0)</f>
        <v>0</v>
      </c>
      <c r="C761" s="46" t="s">
        <v>700</v>
      </c>
      <c r="D761">
        <f t="shared" si="81"/>
        <v>0</v>
      </c>
      <c r="E761">
        <v>10127</v>
      </c>
      <c r="F761">
        <f t="shared" si="79"/>
        <v>0</v>
      </c>
      <c r="G761" t="str">
        <f t="shared" si="80"/>
        <v>BP.VM</v>
      </c>
      <c r="H761" s="525" t="s">
        <v>156</v>
      </c>
    </row>
    <row r="762" spans="1:8">
      <c r="A762">
        <f>_xlfn.XLOOKUP(C762,macros!Y:Y,macros!I:I)</f>
        <v>0</v>
      </c>
      <c r="B762">
        <f>_xlfn.XLOOKUP(H762,'sets &amp; selections ( - 10%)'!Z:Z,'sets &amp; selections ( - 10%)'!J:J,0)</f>
        <v>0</v>
      </c>
      <c r="C762" s="47" t="s">
        <v>701</v>
      </c>
      <c r="D762">
        <f t="shared" si="81"/>
        <v>0</v>
      </c>
      <c r="E762">
        <v>10127</v>
      </c>
      <c r="F762">
        <f t="shared" si="79"/>
        <v>0</v>
      </c>
      <c r="G762" t="str">
        <f t="shared" si="80"/>
        <v>BP.VM</v>
      </c>
      <c r="H762" s="525" t="s">
        <v>156</v>
      </c>
    </row>
    <row r="763" spans="1:8">
      <c r="A763">
        <f>_xlfn.XLOOKUP(C763,macros!Y:Y,macros!I:I)</f>
        <v>0</v>
      </c>
      <c r="B763">
        <f>_xlfn.XLOOKUP(H763,'sets &amp; selections ( - 10%)'!Z:Z,'sets &amp; selections ( - 10%)'!J:J,0)</f>
        <v>0</v>
      </c>
      <c r="C763" s="46" t="s">
        <v>702</v>
      </c>
      <c r="D763">
        <f t="shared" si="81"/>
        <v>0</v>
      </c>
      <c r="E763">
        <v>10127</v>
      </c>
      <c r="F763">
        <f t="shared" si="79"/>
        <v>0</v>
      </c>
      <c r="G763" t="str">
        <f t="shared" si="80"/>
        <v>BP.VM</v>
      </c>
      <c r="H763" s="525" t="s">
        <v>156</v>
      </c>
    </row>
    <row r="764" spans="1:8">
      <c r="A764">
        <f>_xlfn.XLOOKUP(C764,macros!Y:Y,macros!I:I)</f>
        <v>0</v>
      </c>
      <c r="B764">
        <f>_xlfn.XLOOKUP(H764,'sets &amp; selections ( - 10%)'!Z:Z,'sets &amp; selections ( - 10%)'!J:J,0)</f>
        <v>0</v>
      </c>
      <c r="C764" s="47" t="s">
        <v>703</v>
      </c>
      <c r="D764">
        <f t="shared" si="81"/>
        <v>0</v>
      </c>
      <c r="E764">
        <v>10127</v>
      </c>
      <c r="F764">
        <f t="shared" si="79"/>
        <v>0</v>
      </c>
      <c r="G764" t="str">
        <f t="shared" si="80"/>
        <v>BP.VM</v>
      </c>
      <c r="H764" s="525" t="s">
        <v>156</v>
      </c>
    </row>
    <row r="765" spans="1:8">
      <c r="A765">
        <f>_xlfn.XLOOKUP(C765,macros!Y:Y,macros!I:I)</f>
        <v>0</v>
      </c>
      <c r="B765">
        <f>_xlfn.XLOOKUP(H765,'sets &amp; selections ( - 10%)'!Z:Z,'sets &amp; selections ( - 10%)'!J:J,0)</f>
        <v>0</v>
      </c>
      <c r="C765" s="46" t="s">
        <v>704</v>
      </c>
      <c r="D765">
        <f t="shared" si="81"/>
        <v>0</v>
      </c>
      <c r="E765">
        <v>10127</v>
      </c>
      <c r="F765">
        <f t="shared" si="79"/>
        <v>0</v>
      </c>
      <c r="G765" t="str">
        <f t="shared" si="80"/>
        <v>BP.VM</v>
      </c>
      <c r="H765" s="525" t="s">
        <v>156</v>
      </c>
    </row>
    <row r="766" spans="1:8">
      <c r="A766">
        <f>_xlfn.XLOOKUP(C766,macros!Y:Y,macros!I:I)</f>
        <v>0</v>
      </c>
      <c r="B766">
        <f>_xlfn.XLOOKUP(H766,'sets &amp; selections ( - 10%)'!Z:Z,'sets &amp; selections ( - 10%)'!J:J,0)</f>
        <v>0</v>
      </c>
      <c r="C766" s="47" t="s">
        <v>705</v>
      </c>
      <c r="D766">
        <f t="shared" si="81"/>
        <v>0</v>
      </c>
      <c r="E766">
        <v>10127</v>
      </c>
      <c r="F766">
        <f t="shared" si="79"/>
        <v>0</v>
      </c>
      <c r="G766" t="str">
        <f t="shared" si="80"/>
        <v>BP.VM</v>
      </c>
      <c r="H766" s="525" t="s">
        <v>156</v>
      </c>
    </row>
    <row r="767" spans="1:8">
      <c r="A767">
        <f>_xlfn.XLOOKUP(C767,macros!Y:Y,macros!I:I)</f>
        <v>0</v>
      </c>
      <c r="B767">
        <f>_xlfn.XLOOKUP(H767,'sets &amp; selections ( - 10%)'!Z:Z,'sets &amp; selections ( - 10%)'!J:J,0)</f>
        <v>0</v>
      </c>
      <c r="C767" s="46" t="s">
        <v>706</v>
      </c>
      <c r="D767">
        <f t="shared" si="81"/>
        <v>0</v>
      </c>
      <c r="E767">
        <v>10127</v>
      </c>
      <c r="F767">
        <f t="shared" si="79"/>
        <v>0</v>
      </c>
      <c r="G767" t="str">
        <f t="shared" si="80"/>
        <v>BP.VM</v>
      </c>
      <c r="H767" s="525" t="s">
        <v>156</v>
      </c>
    </row>
    <row r="768" spans="1:8">
      <c r="A768">
        <f>_xlfn.XLOOKUP(C768,macros!Y:Y,macros!I:I)</f>
        <v>0</v>
      </c>
      <c r="B768">
        <f>_xlfn.XLOOKUP(H768,'sets &amp; selections ( - 10%)'!Z:Z,'sets &amp; selections ( - 10%)'!J:J,0)</f>
        <v>0</v>
      </c>
      <c r="C768" s="47" t="s">
        <v>707</v>
      </c>
      <c r="D768">
        <f t="shared" si="81"/>
        <v>0</v>
      </c>
      <c r="E768">
        <v>10127</v>
      </c>
      <c r="F768">
        <f t="shared" si="79"/>
        <v>0</v>
      </c>
      <c r="G768" t="str">
        <f t="shared" si="80"/>
        <v>BP.VM</v>
      </c>
      <c r="H768" s="525" t="s">
        <v>156</v>
      </c>
    </row>
    <row r="769" spans="1:8">
      <c r="A769">
        <f>_xlfn.XLOOKUP(C769,macros!Y:Y,macros!I:I)</f>
        <v>0</v>
      </c>
      <c r="B769">
        <f>_xlfn.XLOOKUP(H769,'sets &amp; selections ( - 10%)'!Z:Z,'sets &amp; selections ( - 10%)'!J:J,0)</f>
        <v>0</v>
      </c>
      <c r="C769" s="46" t="s">
        <v>708</v>
      </c>
      <c r="D769">
        <f t="shared" si="81"/>
        <v>0</v>
      </c>
      <c r="E769">
        <v>10127</v>
      </c>
      <c r="F769">
        <f t="shared" si="79"/>
        <v>0</v>
      </c>
      <c r="G769" t="str">
        <f t="shared" si="80"/>
        <v>BP.VM</v>
      </c>
      <c r="H769" s="525" t="s">
        <v>156</v>
      </c>
    </row>
    <row r="770" spans="1:8">
      <c r="A770">
        <f>_xlfn.XLOOKUP(C770,macros!Y:Y,macros!J:J)</f>
        <v>0</v>
      </c>
      <c r="B770">
        <f>_xlfn.XLOOKUP(H770,'sets &amp; selections ( - 10%)'!Z:Z,'sets &amp; selections ( - 10%)'!K:K,0)</f>
        <v>0</v>
      </c>
      <c r="C770" s="47" t="s">
        <v>651</v>
      </c>
      <c r="D770">
        <f t="shared" si="81"/>
        <v>0</v>
      </c>
      <c r="E770">
        <v>10088</v>
      </c>
      <c r="F770">
        <f t="shared" si="79"/>
        <v>0</v>
      </c>
      <c r="G770" t="str">
        <f t="shared" si="80"/>
        <v>BP.VM</v>
      </c>
      <c r="H770" s="525" t="s">
        <v>154</v>
      </c>
    </row>
    <row r="771" spans="1:8">
      <c r="A771">
        <f>_xlfn.XLOOKUP(C771,macros!Y:Y,macros!J:J)</f>
        <v>0</v>
      </c>
      <c r="B771">
        <f>_xlfn.XLOOKUP(H771,'sets &amp; selections ( - 10%)'!Z:Z,'sets &amp; selections ( - 10%)'!K:K,0)</f>
        <v>0</v>
      </c>
      <c r="C771" s="46" t="s">
        <v>653</v>
      </c>
      <c r="D771">
        <f t="shared" si="81"/>
        <v>0</v>
      </c>
      <c r="E771">
        <v>10088</v>
      </c>
      <c r="F771">
        <f t="shared" ref="F771:F834" si="82">IF(B771&gt;0,10*B771/D771,0)</f>
        <v>0</v>
      </c>
      <c r="G771" t="str">
        <f t="shared" ref="G771:G834" si="83">LEFT(C771,5)</f>
        <v>BP.VM</v>
      </c>
      <c r="H771" s="525" t="s">
        <v>154</v>
      </c>
    </row>
    <row r="772" spans="1:8">
      <c r="A772">
        <f>_xlfn.XLOOKUP(C772,macros!Y:Y,macros!J:J)</f>
        <v>0</v>
      </c>
      <c r="B772">
        <f>_xlfn.XLOOKUP(H772,'sets &amp; selections ( - 10%)'!Z:Z,'sets &amp; selections ( - 10%)'!K:K,0)</f>
        <v>0</v>
      </c>
      <c r="C772" s="47" t="s">
        <v>655</v>
      </c>
      <c r="D772">
        <f t="shared" si="81"/>
        <v>0</v>
      </c>
      <c r="E772">
        <v>10088</v>
      </c>
      <c r="F772">
        <f t="shared" si="82"/>
        <v>0</v>
      </c>
      <c r="G772" t="str">
        <f t="shared" si="83"/>
        <v>BP.VM</v>
      </c>
      <c r="H772" s="525" t="s">
        <v>154</v>
      </c>
    </row>
    <row r="773" spans="1:8">
      <c r="A773">
        <f>_xlfn.XLOOKUP(C773,macros!Y:Y,macros!J:J)</f>
        <v>0</v>
      </c>
      <c r="B773">
        <f>_xlfn.XLOOKUP(H773,'sets &amp; selections ( - 10%)'!Z:Z,'sets &amp; selections ( - 10%)'!K:K,0)</f>
        <v>0</v>
      </c>
      <c r="C773" s="46" t="s">
        <v>657</v>
      </c>
      <c r="D773">
        <f t="shared" si="81"/>
        <v>0</v>
      </c>
      <c r="E773">
        <v>10088</v>
      </c>
      <c r="F773">
        <f t="shared" si="82"/>
        <v>0</v>
      </c>
      <c r="G773" t="str">
        <f t="shared" si="83"/>
        <v>BP.VM</v>
      </c>
      <c r="H773" s="525" t="s">
        <v>154</v>
      </c>
    </row>
    <row r="774" spans="1:8">
      <c r="A774">
        <f>_xlfn.XLOOKUP(C774,macros!Y:Y,macros!J:J)</f>
        <v>0</v>
      </c>
      <c r="B774">
        <f>_xlfn.XLOOKUP(H774,'sets &amp; selections ( - 10%)'!Z:Z,'sets &amp; selections ( - 10%)'!K:K,0)</f>
        <v>0</v>
      </c>
      <c r="C774" s="47" t="s">
        <v>659</v>
      </c>
      <c r="D774">
        <f t="shared" si="81"/>
        <v>0</v>
      </c>
      <c r="E774">
        <v>10088</v>
      </c>
      <c r="F774">
        <f t="shared" si="82"/>
        <v>0</v>
      </c>
      <c r="G774" t="str">
        <f t="shared" si="83"/>
        <v>BP.VM</v>
      </c>
      <c r="H774" s="525" t="s">
        <v>154</v>
      </c>
    </row>
    <row r="775" spans="1:8">
      <c r="A775">
        <f>_xlfn.XLOOKUP(C775,macros!Y:Y,macros!J:J)</f>
        <v>0</v>
      </c>
      <c r="B775">
        <f>_xlfn.XLOOKUP(H775,'sets &amp; selections ( - 10%)'!Z:Z,'sets &amp; selections ( - 10%)'!K:K,0)</f>
        <v>0</v>
      </c>
      <c r="C775" s="46" t="s">
        <v>661</v>
      </c>
      <c r="D775">
        <f t="shared" si="81"/>
        <v>0</v>
      </c>
      <c r="E775">
        <v>10088</v>
      </c>
      <c r="F775">
        <f t="shared" si="82"/>
        <v>0</v>
      </c>
      <c r="G775" t="str">
        <f t="shared" si="83"/>
        <v>BP.VM</v>
      </c>
      <c r="H775" s="525" t="s">
        <v>154</v>
      </c>
    </row>
    <row r="776" spans="1:8">
      <c r="A776">
        <f>_xlfn.XLOOKUP(C776,macros!Y:Y,macros!J:J)</f>
        <v>0</v>
      </c>
      <c r="B776">
        <f>_xlfn.XLOOKUP(H776,'sets &amp; selections ( - 10%)'!Z:Z,'sets &amp; selections ( - 10%)'!K:K,0)</f>
        <v>0</v>
      </c>
      <c r="C776" s="47" t="s">
        <v>663</v>
      </c>
      <c r="D776">
        <f t="shared" si="81"/>
        <v>0</v>
      </c>
      <c r="E776">
        <v>10088</v>
      </c>
      <c r="F776">
        <f t="shared" si="82"/>
        <v>0</v>
      </c>
      <c r="G776" t="str">
        <f t="shared" si="83"/>
        <v>BP.VM</v>
      </c>
      <c r="H776" s="525" t="s">
        <v>154</v>
      </c>
    </row>
    <row r="777" spans="1:8">
      <c r="A777">
        <f>_xlfn.XLOOKUP(C777,macros!Y:Y,macros!J:J)</f>
        <v>0</v>
      </c>
      <c r="B777">
        <f>_xlfn.XLOOKUP(H777,'sets &amp; selections ( - 10%)'!Z:Z,'sets &amp; selections ( - 10%)'!K:K,0)</f>
        <v>0</v>
      </c>
      <c r="C777" s="46" t="s">
        <v>665</v>
      </c>
      <c r="D777">
        <f t="shared" si="81"/>
        <v>0</v>
      </c>
      <c r="E777">
        <v>10088</v>
      </c>
      <c r="F777">
        <f t="shared" si="82"/>
        <v>0</v>
      </c>
      <c r="G777" t="str">
        <f t="shared" si="83"/>
        <v>BP.VM</v>
      </c>
      <c r="H777" s="525" t="s">
        <v>154</v>
      </c>
    </row>
    <row r="778" spans="1:8">
      <c r="A778">
        <f>_xlfn.XLOOKUP(C778,macros!Y:Y,macros!J:J)</f>
        <v>0</v>
      </c>
      <c r="B778">
        <f>_xlfn.XLOOKUP(H778,'sets &amp; selections ( - 10%)'!Z:Z,'sets &amp; selections ( - 10%)'!K:K,0)</f>
        <v>0</v>
      </c>
      <c r="C778" s="47" t="s">
        <v>667</v>
      </c>
      <c r="D778">
        <f t="shared" si="81"/>
        <v>0</v>
      </c>
      <c r="E778">
        <v>10088</v>
      </c>
      <c r="F778">
        <f t="shared" si="82"/>
        <v>0</v>
      </c>
      <c r="G778" t="str">
        <f t="shared" si="83"/>
        <v>BP.VM</v>
      </c>
      <c r="H778" s="525" t="s">
        <v>154</v>
      </c>
    </row>
    <row r="779" spans="1:8">
      <c r="A779">
        <f>_xlfn.XLOOKUP(C779,macros!Y:Y,macros!J:J)</f>
        <v>0</v>
      </c>
      <c r="B779">
        <f>_xlfn.XLOOKUP(H779,'sets &amp; selections ( - 10%)'!Z:Z,'sets &amp; selections ( - 10%)'!K:K,0)</f>
        <v>0</v>
      </c>
      <c r="C779" s="46" t="s">
        <v>669</v>
      </c>
      <c r="D779">
        <f t="shared" si="81"/>
        <v>0</v>
      </c>
      <c r="E779">
        <v>10088</v>
      </c>
      <c r="F779">
        <f t="shared" si="82"/>
        <v>0</v>
      </c>
      <c r="G779" t="str">
        <f t="shared" si="83"/>
        <v>BP.VM</v>
      </c>
      <c r="H779" s="525" t="s">
        <v>154</v>
      </c>
    </row>
    <row r="780" spans="1:8">
      <c r="A780">
        <f>_xlfn.XLOOKUP(C780,macros!Y:Y,macros!J:J)</f>
        <v>0</v>
      </c>
      <c r="B780">
        <f>_xlfn.XLOOKUP(H780,'sets &amp; selections ( - 10%)'!Z:Z,'sets &amp; selections ( - 10%)'!K:K,0)</f>
        <v>0</v>
      </c>
      <c r="C780" s="47" t="s">
        <v>671</v>
      </c>
      <c r="D780">
        <f t="shared" si="81"/>
        <v>0</v>
      </c>
      <c r="E780">
        <v>10088</v>
      </c>
      <c r="F780">
        <f t="shared" si="82"/>
        <v>0</v>
      </c>
      <c r="G780" t="str">
        <f t="shared" si="83"/>
        <v>BP.VM</v>
      </c>
      <c r="H780" s="525" t="s">
        <v>154</v>
      </c>
    </row>
    <row r="781" spans="1:8">
      <c r="A781">
        <f>_xlfn.XLOOKUP(C781,macros!Y:Y,macros!J:J)</f>
        <v>0</v>
      </c>
      <c r="B781">
        <f>_xlfn.XLOOKUP(H781,'sets &amp; selections ( - 10%)'!Z:Z,'sets &amp; selections ( - 10%)'!K:K,0)</f>
        <v>0</v>
      </c>
      <c r="C781" s="46" t="s">
        <v>673</v>
      </c>
      <c r="D781">
        <f t="shared" si="81"/>
        <v>0</v>
      </c>
      <c r="E781">
        <v>10088</v>
      </c>
      <c r="F781">
        <f t="shared" si="82"/>
        <v>0</v>
      </c>
      <c r="G781" t="str">
        <f t="shared" si="83"/>
        <v>BP.VM</v>
      </c>
      <c r="H781" s="525" t="s">
        <v>154</v>
      </c>
    </row>
    <row r="782" spans="1:8">
      <c r="A782">
        <f>_xlfn.XLOOKUP(C782,macros!Y:Y,macros!J:J)</f>
        <v>0</v>
      </c>
      <c r="B782">
        <f>_xlfn.XLOOKUP(H782,'sets &amp; selections ( - 10%)'!Z:Z,'sets &amp; selections ( - 10%)'!K:K,0)</f>
        <v>0</v>
      </c>
      <c r="C782" s="47" t="s">
        <v>675</v>
      </c>
      <c r="D782">
        <f t="shared" si="81"/>
        <v>0</v>
      </c>
      <c r="E782">
        <v>10088</v>
      </c>
      <c r="F782">
        <f t="shared" si="82"/>
        <v>0</v>
      </c>
      <c r="G782" t="str">
        <f t="shared" si="83"/>
        <v>BP.VM</v>
      </c>
      <c r="H782" s="525" t="s">
        <v>154</v>
      </c>
    </row>
    <row r="783" spans="1:8">
      <c r="A783">
        <f>_xlfn.XLOOKUP(C783,macros!Y:Y,macros!J:J)</f>
        <v>0</v>
      </c>
      <c r="B783">
        <f>_xlfn.XLOOKUP(H783,'sets &amp; selections ( - 10%)'!Z:Z,'sets &amp; selections ( - 10%)'!K:K,0)</f>
        <v>0</v>
      </c>
      <c r="C783" s="46" t="s">
        <v>677</v>
      </c>
      <c r="D783">
        <f t="shared" si="81"/>
        <v>0</v>
      </c>
      <c r="E783">
        <v>10088</v>
      </c>
      <c r="F783">
        <f t="shared" si="82"/>
        <v>0</v>
      </c>
      <c r="G783" t="str">
        <f t="shared" si="83"/>
        <v>BP.VM</v>
      </c>
      <c r="H783" s="525" t="s">
        <v>154</v>
      </c>
    </row>
    <row r="784" spans="1:8">
      <c r="A784">
        <f>_xlfn.XLOOKUP(C784,macros!Y:Y,macros!J:J)</f>
        <v>0</v>
      </c>
      <c r="B784">
        <f>_xlfn.XLOOKUP(H784,'sets &amp; selections ( - 10%)'!Z:Z,'sets &amp; selections ( - 10%)'!K:K,0)</f>
        <v>0</v>
      </c>
      <c r="C784" s="47" t="s">
        <v>695</v>
      </c>
      <c r="D784">
        <f t="shared" si="81"/>
        <v>0</v>
      </c>
      <c r="E784">
        <v>10129</v>
      </c>
      <c r="F784">
        <f t="shared" si="82"/>
        <v>0</v>
      </c>
      <c r="G784" t="str">
        <f t="shared" si="83"/>
        <v>BP.VM</v>
      </c>
      <c r="H784" s="525" t="s">
        <v>156</v>
      </c>
    </row>
    <row r="785" spans="1:8">
      <c r="A785">
        <f>_xlfn.XLOOKUP(C785,macros!Y:Y,macros!J:J)</f>
        <v>0</v>
      </c>
      <c r="B785">
        <f>_xlfn.XLOOKUP(H785,'sets &amp; selections ( - 10%)'!Z:Z,'sets &amp; selections ( - 10%)'!K:K,0)</f>
        <v>0</v>
      </c>
      <c r="C785" s="46" t="s">
        <v>696</v>
      </c>
      <c r="D785">
        <f t="shared" si="81"/>
        <v>0</v>
      </c>
      <c r="E785">
        <v>10129</v>
      </c>
      <c r="F785">
        <f t="shared" si="82"/>
        <v>0</v>
      </c>
      <c r="G785" t="str">
        <f t="shared" si="83"/>
        <v>BP.VM</v>
      </c>
      <c r="H785" s="525" t="s">
        <v>156</v>
      </c>
    </row>
    <row r="786" spans="1:8">
      <c r="A786">
        <f>_xlfn.XLOOKUP(C786,macros!Y:Y,macros!J:J)</f>
        <v>0</v>
      </c>
      <c r="B786">
        <f>_xlfn.XLOOKUP(H786,'sets &amp; selections ( - 10%)'!Z:Z,'sets &amp; selections ( - 10%)'!K:K,0)</f>
        <v>0</v>
      </c>
      <c r="C786" s="47" t="s">
        <v>697</v>
      </c>
      <c r="D786">
        <f t="shared" si="81"/>
        <v>0</v>
      </c>
      <c r="E786">
        <v>10129</v>
      </c>
      <c r="F786">
        <f t="shared" si="82"/>
        <v>0</v>
      </c>
      <c r="G786" t="str">
        <f t="shared" si="83"/>
        <v>BP.VM</v>
      </c>
      <c r="H786" s="525" t="s">
        <v>156</v>
      </c>
    </row>
    <row r="787" spans="1:8">
      <c r="A787">
        <f>_xlfn.XLOOKUP(C787,macros!Y:Y,macros!J:J)</f>
        <v>0</v>
      </c>
      <c r="B787">
        <f>_xlfn.XLOOKUP(H787,'sets &amp; selections ( - 10%)'!Z:Z,'sets &amp; selections ( - 10%)'!K:K,0)</f>
        <v>0</v>
      </c>
      <c r="C787" s="46" t="s">
        <v>698</v>
      </c>
      <c r="D787">
        <f t="shared" ref="D787:D850" si="84">SUM(A787:B787)</f>
        <v>0</v>
      </c>
      <c r="E787">
        <v>10129</v>
      </c>
      <c r="F787">
        <f t="shared" si="82"/>
        <v>0</v>
      </c>
      <c r="G787" t="str">
        <f t="shared" si="83"/>
        <v>BP.VM</v>
      </c>
      <c r="H787" s="525" t="s">
        <v>156</v>
      </c>
    </row>
    <row r="788" spans="1:8">
      <c r="A788">
        <f>_xlfn.XLOOKUP(C788,macros!Y:Y,macros!J:J)</f>
        <v>0</v>
      </c>
      <c r="B788">
        <f>_xlfn.XLOOKUP(H788,'sets &amp; selections ( - 10%)'!Z:Z,'sets &amp; selections ( - 10%)'!K:K,0)</f>
        <v>0</v>
      </c>
      <c r="C788" s="47" t="s">
        <v>699</v>
      </c>
      <c r="D788">
        <f t="shared" si="84"/>
        <v>0</v>
      </c>
      <c r="E788">
        <v>10129</v>
      </c>
      <c r="F788">
        <f t="shared" si="82"/>
        <v>0</v>
      </c>
      <c r="G788" t="str">
        <f t="shared" si="83"/>
        <v>BP.VM</v>
      </c>
      <c r="H788" s="525" t="s">
        <v>156</v>
      </c>
    </row>
    <row r="789" spans="1:8">
      <c r="A789">
        <f>_xlfn.XLOOKUP(C789,macros!Y:Y,macros!J:J)</f>
        <v>0</v>
      </c>
      <c r="B789">
        <f>_xlfn.XLOOKUP(H789,'sets &amp; selections ( - 10%)'!Z:Z,'sets &amp; selections ( - 10%)'!K:K,0)</f>
        <v>0</v>
      </c>
      <c r="C789" s="46" t="s">
        <v>700</v>
      </c>
      <c r="D789">
        <f t="shared" si="84"/>
        <v>0</v>
      </c>
      <c r="E789">
        <v>10129</v>
      </c>
      <c r="F789">
        <f t="shared" si="82"/>
        <v>0</v>
      </c>
      <c r="G789" t="str">
        <f t="shared" si="83"/>
        <v>BP.VM</v>
      </c>
      <c r="H789" s="525" t="s">
        <v>156</v>
      </c>
    </row>
    <row r="790" spans="1:8">
      <c r="A790">
        <f>_xlfn.XLOOKUP(C790,macros!Y:Y,macros!J:J)</f>
        <v>0</v>
      </c>
      <c r="B790">
        <f>_xlfn.XLOOKUP(H790,'sets &amp; selections ( - 10%)'!Z:Z,'sets &amp; selections ( - 10%)'!K:K,0)</f>
        <v>0</v>
      </c>
      <c r="C790" s="47" t="s">
        <v>701</v>
      </c>
      <c r="D790">
        <f t="shared" si="84"/>
        <v>0</v>
      </c>
      <c r="E790">
        <v>10129</v>
      </c>
      <c r="F790">
        <f t="shared" si="82"/>
        <v>0</v>
      </c>
      <c r="G790" t="str">
        <f t="shared" si="83"/>
        <v>BP.VM</v>
      </c>
      <c r="H790" s="525" t="s">
        <v>156</v>
      </c>
    </row>
    <row r="791" spans="1:8">
      <c r="A791">
        <f>_xlfn.XLOOKUP(C791,macros!Y:Y,macros!J:J)</f>
        <v>0</v>
      </c>
      <c r="B791">
        <f>_xlfn.XLOOKUP(H791,'sets &amp; selections ( - 10%)'!Z:Z,'sets &amp; selections ( - 10%)'!K:K,0)</f>
        <v>0</v>
      </c>
      <c r="C791" s="46" t="s">
        <v>702</v>
      </c>
      <c r="D791">
        <f t="shared" si="84"/>
        <v>0</v>
      </c>
      <c r="E791">
        <v>10129</v>
      </c>
      <c r="F791">
        <f t="shared" si="82"/>
        <v>0</v>
      </c>
      <c r="G791" t="str">
        <f t="shared" si="83"/>
        <v>BP.VM</v>
      </c>
      <c r="H791" s="525" t="s">
        <v>156</v>
      </c>
    </row>
    <row r="792" spans="1:8">
      <c r="A792">
        <f>_xlfn.XLOOKUP(C792,macros!Y:Y,macros!J:J)</f>
        <v>0</v>
      </c>
      <c r="B792">
        <f>_xlfn.XLOOKUP(H792,'sets &amp; selections ( - 10%)'!Z:Z,'sets &amp; selections ( - 10%)'!K:K,0)</f>
        <v>0</v>
      </c>
      <c r="C792" s="47" t="s">
        <v>703</v>
      </c>
      <c r="D792">
        <f t="shared" si="84"/>
        <v>0</v>
      </c>
      <c r="E792">
        <v>10129</v>
      </c>
      <c r="F792">
        <f t="shared" si="82"/>
        <v>0</v>
      </c>
      <c r="G792" t="str">
        <f t="shared" si="83"/>
        <v>BP.VM</v>
      </c>
      <c r="H792" s="525" t="s">
        <v>156</v>
      </c>
    </row>
    <row r="793" spans="1:8">
      <c r="A793">
        <f>_xlfn.XLOOKUP(C793,macros!Y:Y,macros!J:J)</f>
        <v>0</v>
      </c>
      <c r="B793">
        <f>_xlfn.XLOOKUP(H793,'sets &amp; selections ( - 10%)'!Z:Z,'sets &amp; selections ( - 10%)'!K:K,0)</f>
        <v>0</v>
      </c>
      <c r="C793" s="46" t="s">
        <v>704</v>
      </c>
      <c r="D793">
        <f t="shared" si="84"/>
        <v>0</v>
      </c>
      <c r="E793">
        <v>10129</v>
      </c>
      <c r="F793">
        <f t="shared" si="82"/>
        <v>0</v>
      </c>
      <c r="G793" t="str">
        <f t="shared" si="83"/>
        <v>BP.VM</v>
      </c>
      <c r="H793" s="525" t="s">
        <v>156</v>
      </c>
    </row>
    <row r="794" spans="1:8">
      <c r="A794">
        <f>_xlfn.XLOOKUP(C794,macros!Y:Y,macros!J:J)</f>
        <v>0</v>
      </c>
      <c r="B794">
        <f>_xlfn.XLOOKUP(H794,'sets &amp; selections ( - 10%)'!Z:Z,'sets &amp; selections ( - 10%)'!K:K,0)</f>
        <v>0</v>
      </c>
      <c r="C794" s="47" t="s">
        <v>705</v>
      </c>
      <c r="D794">
        <f t="shared" si="84"/>
        <v>0</v>
      </c>
      <c r="E794">
        <v>10129</v>
      </c>
      <c r="F794">
        <f t="shared" si="82"/>
        <v>0</v>
      </c>
      <c r="G794" t="str">
        <f t="shared" si="83"/>
        <v>BP.VM</v>
      </c>
      <c r="H794" s="525" t="s">
        <v>156</v>
      </c>
    </row>
    <row r="795" spans="1:8">
      <c r="A795">
        <f>_xlfn.XLOOKUP(C795,macros!Y:Y,macros!J:J)</f>
        <v>0</v>
      </c>
      <c r="B795">
        <f>_xlfn.XLOOKUP(H795,'sets &amp; selections ( - 10%)'!Z:Z,'sets &amp; selections ( - 10%)'!K:K,0)</f>
        <v>0</v>
      </c>
      <c r="C795" s="46" t="s">
        <v>706</v>
      </c>
      <c r="D795">
        <f t="shared" si="84"/>
        <v>0</v>
      </c>
      <c r="E795">
        <v>10129</v>
      </c>
      <c r="F795">
        <f t="shared" si="82"/>
        <v>0</v>
      </c>
      <c r="G795" t="str">
        <f t="shared" si="83"/>
        <v>BP.VM</v>
      </c>
      <c r="H795" s="525" t="s">
        <v>156</v>
      </c>
    </row>
    <row r="796" spans="1:8">
      <c r="A796">
        <f>_xlfn.XLOOKUP(C796,macros!Y:Y,macros!J:J)</f>
        <v>0</v>
      </c>
      <c r="B796">
        <f>_xlfn.XLOOKUP(H796,'sets &amp; selections ( - 10%)'!Z:Z,'sets &amp; selections ( - 10%)'!K:K,0)</f>
        <v>0</v>
      </c>
      <c r="C796" s="47" t="s">
        <v>707</v>
      </c>
      <c r="D796">
        <f t="shared" si="84"/>
        <v>0</v>
      </c>
      <c r="E796">
        <v>10129</v>
      </c>
      <c r="F796">
        <f t="shared" si="82"/>
        <v>0</v>
      </c>
      <c r="G796" t="str">
        <f t="shared" si="83"/>
        <v>BP.VM</v>
      </c>
      <c r="H796" s="525" t="s">
        <v>156</v>
      </c>
    </row>
    <row r="797" spans="1:8">
      <c r="A797">
        <f>_xlfn.XLOOKUP(C797,macros!Y:Y,macros!J:J)</f>
        <v>0</v>
      </c>
      <c r="B797">
        <f>_xlfn.XLOOKUP(H797,'sets &amp; selections ( - 10%)'!Z:Z,'sets &amp; selections ( - 10%)'!K:K,0)</f>
        <v>0</v>
      </c>
      <c r="C797" s="46" t="s">
        <v>708</v>
      </c>
      <c r="D797">
        <f t="shared" si="84"/>
        <v>0</v>
      </c>
      <c r="E797">
        <v>10129</v>
      </c>
      <c r="F797">
        <f t="shared" si="82"/>
        <v>0</v>
      </c>
      <c r="G797" t="str">
        <f t="shared" si="83"/>
        <v>BP.VM</v>
      </c>
      <c r="H797" s="525" t="s">
        <v>156</v>
      </c>
    </row>
    <row r="798" spans="1:8">
      <c r="A798">
        <f>_xlfn.XLOOKUP(C798,macros!Y:Y,macros!K:K)</f>
        <v>0</v>
      </c>
      <c r="B798">
        <f>_xlfn.XLOOKUP(H798,'sets &amp; selections ( - 10%)'!Z:Z,'sets &amp; selections ( - 10%)'!L:L,0)</f>
        <v>0</v>
      </c>
      <c r="C798" s="47" t="s">
        <v>651</v>
      </c>
      <c r="D798">
        <f t="shared" si="84"/>
        <v>0</v>
      </c>
      <c r="E798">
        <v>10089</v>
      </c>
      <c r="F798">
        <f t="shared" si="82"/>
        <v>0</v>
      </c>
      <c r="G798" t="str">
        <f t="shared" si="83"/>
        <v>BP.VM</v>
      </c>
      <c r="H798" s="525" t="s">
        <v>154</v>
      </c>
    </row>
    <row r="799" spans="1:8">
      <c r="A799">
        <f>_xlfn.XLOOKUP(C799,macros!Y:Y,macros!K:K)</f>
        <v>0</v>
      </c>
      <c r="B799">
        <f>_xlfn.XLOOKUP(H799,'sets &amp; selections ( - 10%)'!Z:Z,'sets &amp; selections ( - 10%)'!L:L,0)</f>
        <v>0</v>
      </c>
      <c r="C799" s="46" t="s">
        <v>653</v>
      </c>
      <c r="D799">
        <f t="shared" si="84"/>
        <v>0</v>
      </c>
      <c r="E799">
        <v>10089</v>
      </c>
      <c r="F799">
        <f t="shared" si="82"/>
        <v>0</v>
      </c>
      <c r="G799" t="str">
        <f t="shared" si="83"/>
        <v>BP.VM</v>
      </c>
      <c r="H799" s="525" t="s">
        <v>154</v>
      </c>
    </row>
    <row r="800" spans="1:8">
      <c r="A800">
        <f>_xlfn.XLOOKUP(C800,macros!Y:Y,macros!K:K)</f>
        <v>0</v>
      </c>
      <c r="B800">
        <f>_xlfn.XLOOKUP(H800,'sets &amp; selections ( - 10%)'!Z:Z,'sets &amp; selections ( - 10%)'!L:L,0)</f>
        <v>0</v>
      </c>
      <c r="C800" s="47" t="s">
        <v>655</v>
      </c>
      <c r="D800">
        <f t="shared" si="84"/>
        <v>0</v>
      </c>
      <c r="E800">
        <v>10089</v>
      </c>
      <c r="F800">
        <f t="shared" si="82"/>
        <v>0</v>
      </c>
      <c r="G800" t="str">
        <f t="shared" si="83"/>
        <v>BP.VM</v>
      </c>
      <c r="H800" s="525" t="s">
        <v>154</v>
      </c>
    </row>
    <row r="801" spans="1:8">
      <c r="A801">
        <f>_xlfn.XLOOKUP(C801,macros!Y:Y,macros!K:K)</f>
        <v>0</v>
      </c>
      <c r="B801">
        <f>_xlfn.XLOOKUP(H801,'sets &amp; selections ( - 10%)'!Z:Z,'sets &amp; selections ( - 10%)'!L:L,0)</f>
        <v>0</v>
      </c>
      <c r="C801" s="46" t="s">
        <v>657</v>
      </c>
      <c r="D801">
        <f t="shared" si="84"/>
        <v>0</v>
      </c>
      <c r="E801">
        <v>10089</v>
      </c>
      <c r="F801">
        <f t="shared" si="82"/>
        <v>0</v>
      </c>
      <c r="G801" t="str">
        <f t="shared" si="83"/>
        <v>BP.VM</v>
      </c>
      <c r="H801" s="525" t="s">
        <v>154</v>
      </c>
    </row>
    <row r="802" spans="1:8">
      <c r="A802">
        <f>_xlfn.XLOOKUP(C802,macros!Y:Y,macros!K:K)</f>
        <v>0</v>
      </c>
      <c r="B802">
        <f>_xlfn.XLOOKUP(H802,'sets &amp; selections ( - 10%)'!Z:Z,'sets &amp; selections ( - 10%)'!L:L,0)</f>
        <v>0</v>
      </c>
      <c r="C802" s="47" t="s">
        <v>659</v>
      </c>
      <c r="D802">
        <f t="shared" si="84"/>
        <v>0</v>
      </c>
      <c r="E802">
        <v>10089</v>
      </c>
      <c r="F802">
        <f t="shared" si="82"/>
        <v>0</v>
      </c>
      <c r="G802" t="str">
        <f t="shared" si="83"/>
        <v>BP.VM</v>
      </c>
      <c r="H802" s="525" t="s">
        <v>154</v>
      </c>
    </row>
    <row r="803" spans="1:8">
      <c r="A803">
        <f>_xlfn.XLOOKUP(C803,macros!Y:Y,macros!K:K)</f>
        <v>0</v>
      </c>
      <c r="B803">
        <f>_xlfn.XLOOKUP(H803,'sets &amp; selections ( - 10%)'!Z:Z,'sets &amp; selections ( - 10%)'!L:L,0)</f>
        <v>0</v>
      </c>
      <c r="C803" s="46" t="s">
        <v>661</v>
      </c>
      <c r="D803">
        <f t="shared" si="84"/>
        <v>0</v>
      </c>
      <c r="E803">
        <v>10089</v>
      </c>
      <c r="F803">
        <f t="shared" si="82"/>
        <v>0</v>
      </c>
      <c r="G803" t="str">
        <f t="shared" si="83"/>
        <v>BP.VM</v>
      </c>
      <c r="H803" s="525" t="s">
        <v>154</v>
      </c>
    </row>
    <row r="804" spans="1:8">
      <c r="A804">
        <f>_xlfn.XLOOKUP(C804,macros!Y:Y,macros!K:K)</f>
        <v>0</v>
      </c>
      <c r="B804">
        <f>_xlfn.XLOOKUP(H804,'sets &amp; selections ( - 10%)'!Z:Z,'sets &amp; selections ( - 10%)'!L:L,0)</f>
        <v>0</v>
      </c>
      <c r="C804" s="47" t="s">
        <v>663</v>
      </c>
      <c r="D804">
        <f t="shared" si="84"/>
        <v>0</v>
      </c>
      <c r="E804">
        <v>10089</v>
      </c>
      <c r="F804">
        <f t="shared" si="82"/>
        <v>0</v>
      </c>
      <c r="G804" t="str">
        <f t="shared" si="83"/>
        <v>BP.VM</v>
      </c>
      <c r="H804" s="525" t="s">
        <v>154</v>
      </c>
    </row>
    <row r="805" spans="1:8">
      <c r="A805">
        <f>_xlfn.XLOOKUP(C805,macros!Y:Y,macros!K:K)</f>
        <v>0</v>
      </c>
      <c r="B805">
        <f>_xlfn.XLOOKUP(H805,'sets &amp; selections ( - 10%)'!Z:Z,'sets &amp; selections ( - 10%)'!L:L,0)</f>
        <v>0</v>
      </c>
      <c r="C805" s="46" t="s">
        <v>665</v>
      </c>
      <c r="D805">
        <f t="shared" si="84"/>
        <v>0</v>
      </c>
      <c r="E805">
        <v>10089</v>
      </c>
      <c r="F805">
        <f t="shared" si="82"/>
        <v>0</v>
      </c>
      <c r="G805" t="str">
        <f t="shared" si="83"/>
        <v>BP.VM</v>
      </c>
      <c r="H805" s="525" t="s">
        <v>154</v>
      </c>
    </row>
    <row r="806" spans="1:8">
      <c r="A806">
        <f>_xlfn.XLOOKUP(C806,macros!Y:Y,macros!K:K)</f>
        <v>0</v>
      </c>
      <c r="B806">
        <f>_xlfn.XLOOKUP(H806,'sets &amp; selections ( - 10%)'!Z:Z,'sets &amp; selections ( - 10%)'!L:L,0)</f>
        <v>0</v>
      </c>
      <c r="C806" s="47" t="s">
        <v>667</v>
      </c>
      <c r="D806">
        <f t="shared" si="84"/>
        <v>0</v>
      </c>
      <c r="E806">
        <v>10089</v>
      </c>
      <c r="F806">
        <f t="shared" si="82"/>
        <v>0</v>
      </c>
      <c r="G806" t="str">
        <f t="shared" si="83"/>
        <v>BP.VM</v>
      </c>
      <c r="H806" s="525" t="s">
        <v>154</v>
      </c>
    </row>
    <row r="807" spans="1:8">
      <c r="A807">
        <f>_xlfn.XLOOKUP(C807,macros!Y:Y,macros!K:K)</f>
        <v>0</v>
      </c>
      <c r="B807">
        <f>_xlfn.XLOOKUP(H807,'sets &amp; selections ( - 10%)'!Z:Z,'sets &amp; selections ( - 10%)'!L:L,0)</f>
        <v>0</v>
      </c>
      <c r="C807" s="46" t="s">
        <v>669</v>
      </c>
      <c r="D807">
        <f t="shared" si="84"/>
        <v>0</v>
      </c>
      <c r="E807">
        <v>10089</v>
      </c>
      <c r="F807">
        <f t="shared" si="82"/>
        <v>0</v>
      </c>
      <c r="G807" t="str">
        <f t="shared" si="83"/>
        <v>BP.VM</v>
      </c>
      <c r="H807" s="525" t="s">
        <v>154</v>
      </c>
    </row>
    <row r="808" spans="1:8">
      <c r="A808">
        <f>_xlfn.XLOOKUP(C808,macros!Y:Y,macros!K:K)</f>
        <v>0</v>
      </c>
      <c r="B808">
        <f>_xlfn.XLOOKUP(H808,'sets &amp; selections ( - 10%)'!Z:Z,'sets &amp; selections ( - 10%)'!L:L,0)</f>
        <v>0</v>
      </c>
      <c r="C808" s="47" t="s">
        <v>671</v>
      </c>
      <c r="D808">
        <f t="shared" si="84"/>
        <v>0</v>
      </c>
      <c r="E808">
        <v>10089</v>
      </c>
      <c r="F808">
        <f t="shared" si="82"/>
        <v>0</v>
      </c>
      <c r="G808" t="str">
        <f t="shared" si="83"/>
        <v>BP.VM</v>
      </c>
      <c r="H808" s="525" t="s">
        <v>154</v>
      </c>
    </row>
    <row r="809" spans="1:8">
      <c r="A809">
        <f>_xlfn.XLOOKUP(C809,macros!Y:Y,macros!K:K)</f>
        <v>0</v>
      </c>
      <c r="B809">
        <f>_xlfn.XLOOKUP(H809,'sets &amp; selections ( - 10%)'!Z:Z,'sets &amp; selections ( - 10%)'!L:L,0)</f>
        <v>0</v>
      </c>
      <c r="C809" s="46" t="s">
        <v>673</v>
      </c>
      <c r="D809">
        <f t="shared" si="84"/>
        <v>0</v>
      </c>
      <c r="E809">
        <v>10089</v>
      </c>
      <c r="F809">
        <f t="shared" si="82"/>
        <v>0</v>
      </c>
      <c r="G809" t="str">
        <f t="shared" si="83"/>
        <v>BP.VM</v>
      </c>
      <c r="H809" s="525" t="s">
        <v>154</v>
      </c>
    </row>
    <row r="810" spans="1:8">
      <c r="A810">
        <f>_xlfn.XLOOKUP(C810,macros!Y:Y,macros!K:K)</f>
        <v>0</v>
      </c>
      <c r="B810">
        <f>_xlfn.XLOOKUP(H810,'sets &amp; selections ( - 10%)'!Z:Z,'sets &amp; selections ( - 10%)'!L:L,0)</f>
        <v>0</v>
      </c>
      <c r="C810" s="47" t="s">
        <v>675</v>
      </c>
      <c r="D810">
        <f t="shared" si="84"/>
        <v>0</v>
      </c>
      <c r="E810">
        <v>10089</v>
      </c>
      <c r="F810">
        <f t="shared" si="82"/>
        <v>0</v>
      </c>
      <c r="G810" t="str">
        <f t="shared" si="83"/>
        <v>BP.VM</v>
      </c>
      <c r="H810" s="525" t="s">
        <v>154</v>
      </c>
    </row>
    <row r="811" spans="1:8">
      <c r="A811">
        <f>_xlfn.XLOOKUP(C811,macros!Y:Y,macros!K:K)</f>
        <v>0</v>
      </c>
      <c r="B811">
        <f>_xlfn.XLOOKUP(H811,'sets &amp; selections ( - 10%)'!Z:Z,'sets &amp; selections ( - 10%)'!L:L,0)</f>
        <v>0</v>
      </c>
      <c r="C811" s="46" t="s">
        <v>677</v>
      </c>
      <c r="D811">
        <f t="shared" si="84"/>
        <v>0</v>
      </c>
      <c r="E811">
        <v>10089</v>
      </c>
      <c r="F811">
        <f t="shared" si="82"/>
        <v>0</v>
      </c>
      <c r="G811" t="str">
        <f t="shared" si="83"/>
        <v>BP.VM</v>
      </c>
      <c r="H811" s="525" t="s">
        <v>154</v>
      </c>
    </row>
    <row r="812" spans="1:8">
      <c r="A812">
        <f>_xlfn.XLOOKUP(C812,macros!Y:Y,macros!K:K)</f>
        <v>0</v>
      </c>
      <c r="B812">
        <f>_xlfn.XLOOKUP(H812,'sets &amp; selections ( - 10%)'!Z:Z,'sets &amp; selections ( - 10%)'!L:L,0)</f>
        <v>0</v>
      </c>
      <c r="C812" s="47" t="s">
        <v>695</v>
      </c>
      <c r="D812">
        <f t="shared" si="84"/>
        <v>0</v>
      </c>
      <c r="E812">
        <v>10130</v>
      </c>
      <c r="F812">
        <f t="shared" si="82"/>
        <v>0</v>
      </c>
      <c r="G812" t="str">
        <f t="shared" si="83"/>
        <v>BP.VM</v>
      </c>
      <c r="H812" s="525" t="s">
        <v>156</v>
      </c>
    </row>
    <row r="813" spans="1:8">
      <c r="A813">
        <f>_xlfn.XLOOKUP(C813,macros!Y:Y,macros!K:K)</f>
        <v>0</v>
      </c>
      <c r="B813">
        <f>_xlfn.XLOOKUP(H813,'sets &amp; selections ( - 10%)'!Z:Z,'sets &amp; selections ( - 10%)'!L:L,0)</f>
        <v>0</v>
      </c>
      <c r="C813" s="46" t="s">
        <v>696</v>
      </c>
      <c r="D813">
        <f t="shared" si="84"/>
        <v>0</v>
      </c>
      <c r="E813">
        <v>10130</v>
      </c>
      <c r="F813">
        <f t="shared" si="82"/>
        <v>0</v>
      </c>
      <c r="G813" t="str">
        <f t="shared" si="83"/>
        <v>BP.VM</v>
      </c>
      <c r="H813" s="525" t="s">
        <v>156</v>
      </c>
    </row>
    <row r="814" spans="1:8">
      <c r="A814">
        <f>_xlfn.XLOOKUP(C814,macros!Y:Y,macros!K:K)</f>
        <v>0</v>
      </c>
      <c r="B814">
        <f>_xlfn.XLOOKUP(H814,'sets &amp; selections ( - 10%)'!Z:Z,'sets &amp; selections ( - 10%)'!L:L,0)</f>
        <v>0</v>
      </c>
      <c r="C814" s="47" t="s">
        <v>697</v>
      </c>
      <c r="D814">
        <f t="shared" si="84"/>
        <v>0</v>
      </c>
      <c r="E814">
        <v>10130</v>
      </c>
      <c r="F814">
        <f t="shared" si="82"/>
        <v>0</v>
      </c>
      <c r="G814" t="str">
        <f t="shared" si="83"/>
        <v>BP.VM</v>
      </c>
      <c r="H814" s="525" t="s">
        <v>156</v>
      </c>
    </row>
    <row r="815" spans="1:8">
      <c r="A815">
        <f>_xlfn.XLOOKUP(C815,macros!Y:Y,macros!K:K)</f>
        <v>0</v>
      </c>
      <c r="B815">
        <f>_xlfn.XLOOKUP(H815,'sets &amp; selections ( - 10%)'!Z:Z,'sets &amp; selections ( - 10%)'!L:L,0)</f>
        <v>0</v>
      </c>
      <c r="C815" s="46" t="s">
        <v>698</v>
      </c>
      <c r="D815">
        <f t="shared" si="84"/>
        <v>0</v>
      </c>
      <c r="E815">
        <v>10130</v>
      </c>
      <c r="F815">
        <f t="shared" si="82"/>
        <v>0</v>
      </c>
      <c r="G815" t="str">
        <f t="shared" si="83"/>
        <v>BP.VM</v>
      </c>
      <c r="H815" s="525" t="s">
        <v>156</v>
      </c>
    </row>
    <row r="816" spans="1:8">
      <c r="A816">
        <f>_xlfn.XLOOKUP(C816,macros!Y:Y,macros!K:K)</f>
        <v>0</v>
      </c>
      <c r="B816">
        <f>_xlfn.XLOOKUP(H816,'sets &amp; selections ( - 10%)'!Z:Z,'sets &amp; selections ( - 10%)'!L:L,0)</f>
        <v>0</v>
      </c>
      <c r="C816" s="47" t="s">
        <v>699</v>
      </c>
      <c r="D816">
        <f t="shared" si="84"/>
        <v>0</v>
      </c>
      <c r="E816">
        <v>10130</v>
      </c>
      <c r="F816">
        <f t="shared" si="82"/>
        <v>0</v>
      </c>
      <c r="G816" t="str">
        <f t="shared" si="83"/>
        <v>BP.VM</v>
      </c>
      <c r="H816" s="525" t="s">
        <v>156</v>
      </c>
    </row>
    <row r="817" spans="1:8">
      <c r="A817">
        <f>_xlfn.XLOOKUP(C817,macros!Y:Y,macros!K:K)</f>
        <v>0</v>
      </c>
      <c r="B817">
        <f>_xlfn.XLOOKUP(H817,'sets &amp; selections ( - 10%)'!Z:Z,'sets &amp; selections ( - 10%)'!L:L,0)</f>
        <v>0</v>
      </c>
      <c r="C817" s="46" t="s">
        <v>700</v>
      </c>
      <c r="D817">
        <f t="shared" si="84"/>
        <v>0</v>
      </c>
      <c r="E817">
        <v>10130</v>
      </c>
      <c r="F817">
        <f t="shared" si="82"/>
        <v>0</v>
      </c>
      <c r="G817" t="str">
        <f t="shared" si="83"/>
        <v>BP.VM</v>
      </c>
      <c r="H817" s="525" t="s">
        <v>156</v>
      </c>
    </row>
    <row r="818" spans="1:8">
      <c r="A818">
        <f>_xlfn.XLOOKUP(C818,macros!Y:Y,macros!K:K)</f>
        <v>0</v>
      </c>
      <c r="B818">
        <f>_xlfn.XLOOKUP(H818,'sets &amp; selections ( - 10%)'!Z:Z,'sets &amp; selections ( - 10%)'!L:L,0)</f>
        <v>0</v>
      </c>
      <c r="C818" s="47" t="s">
        <v>701</v>
      </c>
      <c r="D818">
        <f t="shared" si="84"/>
        <v>0</v>
      </c>
      <c r="E818">
        <v>10130</v>
      </c>
      <c r="F818">
        <f t="shared" si="82"/>
        <v>0</v>
      </c>
      <c r="G818" t="str">
        <f t="shared" si="83"/>
        <v>BP.VM</v>
      </c>
      <c r="H818" s="525" t="s">
        <v>156</v>
      </c>
    </row>
    <row r="819" spans="1:8">
      <c r="A819">
        <f>_xlfn.XLOOKUP(C819,macros!Y:Y,macros!K:K)</f>
        <v>0</v>
      </c>
      <c r="B819">
        <f>_xlfn.XLOOKUP(H819,'sets &amp; selections ( - 10%)'!Z:Z,'sets &amp; selections ( - 10%)'!L:L,0)</f>
        <v>0</v>
      </c>
      <c r="C819" s="46" t="s">
        <v>702</v>
      </c>
      <c r="D819">
        <f t="shared" si="84"/>
        <v>0</v>
      </c>
      <c r="E819">
        <v>10130</v>
      </c>
      <c r="F819">
        <f t="shared" si="82"/>
        <v>0</v>
      </c>
      <c r="G819" t="str">
        <f t="shared" si="83"/>
        <v>BP.VM</v>
      </c>
      <c r="H819" s="525" t="s">
        <v>156</v>
      </c>
    </row>
    <row r="820" spans="1:8">
      <c r="A820">
        <f>_xlfn.XLOOKUP(C820,macros!Y:Y,macros!K:K)</f>
        <v>0</v>
      </c>
      <c r="B820">
        <f>_xlfn.XLOOKUP(H820,'sets &amp; selections ( - 10%)'!Z:Z,'sets &amp; selections ( - 10%)'!L:L,0)</f>
        <v>0</v>
      </c>
      <c r="C820" s="47" t="s">
        <v>703</v>
      </c>
      <c r="D820">
        <f t="shared" si="84"/>
        <v>0</v>
      </c>
      <c r="E820">
        <v>10130</v>
      </c>
      <c r="F820">
        <f t="shared" si="82"/>
        <v>0</v>
      </c>
      <c r="G820" t="str">
        <f t="shared" si="83"/>
        <v>BP.VM</v>
      </c>
      <c r="H820" s="525" t="s">
        <v>156</v>
      </c>
    </row>
    <row r="821" spans="1:8">
      <c r="A821">
        <f>_xlfn.XLOOKUP(C821,macros!Y:Y,macros!K:K)</f>
        <v>0</v>
      </c>
      <c r="B821">
        <f>_xlfn.XLOOKUP(H821,'sets &amp; selections ( - 10%)'!Z:Z,'sets &amp; selections ( - 10%)'!L:L,0)</f>
        <v>0</v>
      </c>
      <c r="C821" s="46" t="s">
        <v>704</v>
      </c>
      <c r="D821">
        <f t="shared" si="84"/>
        <v>0</v>
      </c>
      <c r="E821">
        <v>10130</v>
      </c>
      <c r="F821">
        <f t="shared" si="82"/>
        <v>0</v>
      </c>
      <c r="G821" t="str">
        <f t="shared" si="83"/>
        <v>BP.VM</v>
      </c>
      <c r="H821" s="525" t="s">
        <v>156</v>
      </c>
    </row>
    <row r="822" spans="1:8">
      <c r="A822">
        <f>_xlfn.XLOOKUP(C822,macros!Y:Y,macros!K:K)</f>
        <v>0</v>
      </c>
      <c r="B822">
        <f>_xlfn.XLOOKUP(H822,'sets &amp; selections ( - 10%)'!Z:Z,'sets &amp; selections ( - 10%)'!L:L,0)</f>
        <v>0</v>
      </c>
      <c r="C822" s="47" t="s">
        <v>705</v>
      </c>
      <c r="D822">
        <f t="shared" si="84"/>
        <v>0</v>
      </c>
      <c r="E822">
        <v>10130</v>
      </c>
      <c r="F822">
        <f t="shared" si="82"/>
        <v>0</v>
      </c>
      <c r="G822" t="str">
        <f t="shared" si="83"/>
        <v>BP.VM</v>
      </c>
      <c r="H822" s="525" t="s">
        <v>156</v>
      </c>
    </row>
    <row r="823" spans="1:8">
      <c r="A823">
        <f>_xlfn.XLOOKUP(C823,macros!Y:Y,macros!K:K)</f>
        <v>0</v>
      </c>
      <c r="B823">
        <f>_xlfn.XLOOKUP(H823,'sets &amp; selections ( - 10%)'!Z:Z,'sets &amp; selections ( - 10%)'!L:L,0)</f>
        <v>0</v>
      </c>
      <c r="C823" s="46" t="s">
        <v>706</v>
      </c>
      <c r="D823">
        <f t="shared" si="84"/>
        <v>0</v>
      </c>
      <c r="E823">
        <v>10130</v>
      </c>
      <c r="F823">
        <f t="shared" si="82"/>
        <v>0</v>
      </c>
      <c r="G823" t="str">
        <f t="shared" si="83"/>
        <v>BP.VM</v>
      </c>
      <c r="H823" s="525" t="s">
        <v>156</v>
      </c>
    </row>
    <row r="824" spans="1:8">
      <c r="A824">
        <f>_xlfn.XLOOKUP(C824,macros!Y:Y,macros!K:K)</f>
        <v>0</v>
      </c>
      <c r="B824">
        <f>_xlfn.XLOOKUP(H824,'sets &amp; selections ( - 10%)'!Z:Z,'sets &amp; selections ( - 10%)'!L:L,0)</f>
        <v>0</v>
      </c>
      <c r="C824" s="47" t="s">
        <v>707</v>
      </c>
      <c r="D824">
        <f t="shared" si="84"/>
        <v>0</v>
      </c>
      <c r="E824">
        <v>10130</v>
      </c>
      <c r="F824">
        <f t="shared" si="82"/>
        <v>0</v>
      </c>
      <c r="G824" t="str">
        <f t="shared" si="83"/>
        <v>BP.VM</v>
      </c>
      <c r="H824" s="525" t="s">
        <v>156</v>
      </c>
    </row>
    <row r="825" spans="1:8">
      <c r="A825">
        <f>_xlfn.XLOOKUP(C825,macros!Y:Y,macros!K:K)</f>
        <v>0</v>
      </c>
      <c r="B825">
        <f>_xlfn.XLOOKUP(H825,'sets &amp; selections ( - 10%)'!Z:Z,'sets &amp; selections ( - 10%)'!L:L,0)</f>
        <v>0</v>
      </c>
      <c r="C825" s="46" t="s">
        <v>708</v>
      </c>
      <c r="D825">
        <f t="shared" si="84"/>
        <v>0</v>
      </c>
      <c r="E825">
        <v>10130</v>
      </c>
      <c r="F825">
        <f t="shared" si="82"/>
        <v>0</v>
      </c>
      <c r="G825" t="str">
        <f t="shared" si="83"/>
        <v>BP.VM</v>
      </c>
      <c r="H825" s="525" t="s">
        <v>156</v>
      </c>
    </row>
    <row r="826" spans="1:8">
      <c r="A826">
        <f>_xlfn.XLOOKUP(C826,macros!Y:Y,macros!L:L)</f>
        <v>0</v>
      </c>
      <c r="B826">
        <f>_xlfn.XLOOKUP(H826,'sets &amp; selections ( - 10%)'!Z:Z,'sets &amp; selections ( - 10%)'!M:M,0)</f>
        <v>0</v>
      </c>
      <c r="C826" s="47" t="s">
        <v>651</v>
      </c>
      <c r="D826">
        <f t="shared" si="84"/>
        <v>0</v>
      </c>
      <c r="E826">
        <v>10090</v>
      </c>
      <c r="F826">
        <f t="shared" si="82"/>
        <v>0</v>
      </c>
      <c r="G826" t="str">
        <f t="shared" si="83"/>
        <v>BP.VM</v>
      </c>
      <c r="H826" s="525" t="s">
        <v>154</v>
      </c>
    </row>
    <row r="827" spans="1:8">
      <c r="A827">
        <f>_xlfn.XLOOKUP(C827,macros!Y:Y,macros!L:L)</f>
        <v>0</v>
      </c>
      <c r="B827">
        <f>_xlfn.XLOOKUP(H827,'sets &amp; selections ( - 10%)'!Z:Z,'sets &amp; selections ( - 10%)'!M:M,0)</f>
        <v>0</v>
      </c>
      <c r="C827" s="46" t="s">
        <v>653</v>
      </c>
      <c r="D827">
        <f t="shared" si="84"/>
        <v>0</v>
      </c>
      <c r="E827">
        <v>10090</v>
      </c>
      <c r="F827">
        <f t="shared" si="82"/>
        <v>0</v>
      </c>
      <c r="G827" t="str">
        <f t="shared" si="83"/>
        <v>BP.VM</v>
      </c>
      <c r="H827" s="525" t="s">
        <v>154</v>
      </c>
    </row>
    <row r="828" spans="1:8">
      <c r="A828">
        <f>_xlfn.XLOOKUP(C828,macros!Y:Y,macros!L:L)</f>
        <v>0</v>
      </c>
      <c r="B828">
        <f>_xlfn.XLOOKUP(H828,'sets &amp; selections ( - 10%)'!Z:Z,'sets &amp; selections ( - 10%)'!M:M,0)</f>
        <v>0</v>
      </c>
      <c r="C828" s="47" t="s">
        <v>655</v>
      </c>
      <c r="D828">
        <f t="shared" si="84"/>
        <v>0</v>
      </c>
      <c r="E828">
        <v>10090</v>
      </c>
      <c r="F828">
        <f t="shared" si="82"/>
        <v>0</v>
      </c>
      <c r="G828" t="str">
        <f t="shared" si="83"/>
        <v>BP.VM</v>
      </c>
      <c r="H828" s="525" t="s">
        <v>154</v>
      </c>
    </row>
    <row r="829" spans="1:8">
      <c r="A829">
        <f>_xlfn.XLOOKUP(C829,macros!Y:Y,macros!L:L)</f>
        <v>0</v>
      </c>
      <c r="B829">
        <f>_xlfn.XLOOKUP(H829,'sets &amp; selections ( - 10%)'!Z:Z,'sets &amp; selections ( - 10%)'!M:M,0)</f>
        <v>0</v>
      </c>
      <c r="C829" s="46" t="s">
        <v>657</v>
      </c>
      <c r="D829">
        <f t="shared" si="84"/>
        <v>0</v>
      </c>
      <c r="E829">
        <v>10090</v>
      </c>
      <c r="F829">
        <f t="shared" si="82"/>
        <v>0</v>
      </c>
      <c r="G829" t="str">
        <f t="shared" si="83"/>
        <v>BP.VM</v>
      </c>
      <c r="H829" s="525" t="s">
        <v>154</v>
      </c>
    </row>
    <row r="830" spans="1:8">
      <c r="A830">
        <f>_xlfn.XLOOKUP(C830,macros!Y:Y,macros!L:L)</f>
        <v>0</v>
      </c>
      <c r="B830">
        <f>_xlfn.XLOOKUP(H830,'sets &amp; selections ( - 10%)'!Z:Z,'sets &amp; selections ( - 10%)'!M:M,0)</f>
        <v>0</v>
      </c>
      <c r="C830" s="47" t="s">
        <v>659</v>
      </c>
      <c r="D830">
        <f t="shared" si="84"/>
        <v>0</v>
      </c>
      <c r="E830">
        <v>10090</v>
      </c>
      <c r="F830">
        <f t="shared" si="82"/>
        <v>0</v>
      </c>
      <c r="G830" t="str">
        <f t="shared" si="83"/>
        <v>BP.VM</v>
      </c>
      <c r="H830" s="525" t="s">
        <v>154</v>
      </c>
    </row>
    <row r="831" spans="1:8">
      <c r="A831">
        <f>_xlfn.XLOOKUP(C831,macros!Y:Y,macros!L:L)</f>
        <v>0</v>
      </c>
      <c r="B831">
        <f>_xlfn.XLOOKUP(H831,'sets &amp; selections ( - 10%)'!Z:Z,'sets &amp; selections ( - 10%)'!M:M,0)</f>
        <v>0</v>
      </c>
      <c r="C831" s="46" t="s">
        <v>661</v>
      </c>
      <c r="D831">
        <f t="shared" si="84"/>
        <v>0</v>
      </c>
      <c r="E831">
        <v>10090</v>
      </c>
      <c r="F831">
        <f t="shared" si="82"/>
        <v>0</v>
      </c>
      <c r="G831" t="str">
        <f t="shared" si="83"/>
        <v>BP.VM</v>
      </c>
      <c r="H831" s="525" t="s">
        <v>154</v>
      </c>
    </row>
    <row r="832" spans="1:8">
      <c r="A832">
        <f>_xlfn.XLOOKUP(C832,macros!Y:Y,macros!L:L)</f>
        <v>0</v>
      </c>
      <c r="B832">
        <f>_xlfn.XLOOKUP(H832,'sets &amp; selections ( - 10%)'!Z:Z,'sets &amp; selections ( - 10%)'!M:M,0)</f>
        <v>0</v>
      </c>
      <c r="C832" s="47" t="s">
        <v>663</v>
      </c>
      <c r="D832">
        <f t="shared" si="84"/>
        <v>0</v>
      </c>
      <c r="E832">
        <v>10090</v>
      </c>
      <c r="F832">
        <f t="shared" si="82"/>
        <v>0</v>
      </c>
      <c r="G832" t="str">
        <f t="shared" si="83"/>
        <v>BP.VM</v>
      </c>
      <c r="H832" s="525" t="s">
        <v>154</v>
      </c>
    </row>
    <row r="833" spans="1:8">
      <c r="A833">
        <f>_xlfn.XLOOKUP(C833,macros!Y:Y,macros!L:L)</f>
        <v>0</v>
      </c>
      <c r="B833">
        <f>_xlfn.XLOOKUP(H833,'sets &amp; selections ( - 10%)'!Z:Z,'sets &amp; selections ( - 10%)'!M:M,0)</f>
        <v>0</v>
      </c>
      <c r="C833" s="46" t="s">
        <v>665</v>
      </c>
      <c r="D833">
        <f t="shared" si="84"/>
        <v>0</v>
      </c>
      <c r="E833">
        <v>10090</v>
      </c>
      <c r="F833">
        <f t="shared" si="82"/>
        <v>0</v>
      </c>
      <c r="G833" t="str">
        <f t="shared" si="83"/>
        <v>BP.VM</v>
      </c>
      <c r="H833" s="525" t="s">
        <v>154</v>
      </c>
    </row>
    <row r="834" spans="1:8">
      <c r="A834">
        <f>_xlfn.XLOOKUP(C834,macros!Y:Y,macros!L:L)</f>
        <v>0</v>
      </c>
      <c r="B834">
        <f>_xlfn.XLOOKUP(H834,'sets &amp; selections ( - 10%)'!Z:Z,'sets &amp; selections ( - 10%)'!M:M,0)</f>
        <v>0</v>
      </c>
      <c r="C834" s="47" t="s">
        <v>667</v>
      </c>
      <c r="D834">
        <f t="shared" si="84"/>
        <v>0</v>
      </c>
      <c r="E834">
        <v>10090</v>
      </c>
      <c r="F834">
        <f t="shared" si="82"/>
        <v>0</v>
      </c>
      <c r="G834" t="str">
        <f t="shared" si="83"/>
        <v>BP.VM</v>
      </c>
      <c r="H834" s="525" t="s">
        <v>154</v>
      </c>
    </row>
    <row r="835" spans="1:8">
      <c r="A835">
        <f>_xlfn.XLOOKUP(C835,macros!Y:Y,macros!L:L)</f>
        <v>0</v>
      </c>
      <c r="B835">
        <f>_xlfn.XLOOKUP(H835,'sets &amp; selections ( - 10%)'!Z:Z,'sets &amp; selections ( - 10%)'!M:M,0)</f>
        <v>0</v>
      </c>
      <c r="C835" s="46" t="s">
        <v>669</v>
      </c>
      <c r="D835">
        <f t="shared" si="84"/>
        <v>0</v>
      </c>
      <c r="E835">
        <v>10090</v>
      </c>
      <c r="F835">
        <f t="shared" ref="F835:F898" si="85">IF(B835&gt;0,10*B835/D835,0)</f>
        <v>0</v>
      </c>
      <c r="G835" t="str">
        <f t="shared" ref="G835:G898" si="86">LEFT(C835,5)</f>
        <v>BP.VM</v>
      </c>
      <c r="H835" s="525" t="s">
        <v>154</v>
      </c>
    </row>
    <row r="836" spans="1:8">
      <c r="A836">
        <f>_xlfn.XLOOKUP(C836,macros!Y:Y,macros!L:L)</f>
        <v>0</v>
      </c>
      <c r="B836">
        <f>_xlfn.XLOOKUP(H836,'sets &amp; selections ( - 10%)'!Z:Z,'sets &amp; selections ( - 10%)'!M:M,0)</f>
        <v>0</v>
      </c>
      <c r="C836" s="47" t="s">
        <v>671</v>
      </c>
      <c r="D836">
        <f t="shared" si="84"/>
        <v>0</v>
      </c>
      <c r="E836">
        <v>10090</v>
      </c>
      <c r="F836">
        <f t="shared" si="85"/>
        <v>0</v>
      </c>
      <c r="G836" t="str">
        <f t="shared" si="86"/>
        <v>BP.VM</v>
      </c>
      <c r="H836" s="525" t="s">
        <v>154</v>
      </c>
    </row>
    <row r="837" spans="1:8">
      <c r="A837">
        <f>_xlfn.XLOOKUP(C837,macros!Y:Y,macros!L:L)</f>
        <v>0</v>
      </c>
      <c r="B837">
        <f>_xlfn.XLOOKUP(H837,'sets &amp; selections ( - 10%)'!Z:Z,'sets &amp; selections ( - 10%)'!M:M,0)</f>
        <v>0</v>
      </c>
      <c r="C837" s="46" t="s">
        <v>673</v>
      </c>
      <c r="D837">
        <f t="shared" si="84"/>
        <v>0</v>
      </c>
      <c r="E837">
        <v>10090</v>
      </c>
      <c r="F837">
        <f t="shared" si="85"/>
        <v>0</v>
      </c>
      <c r="G837" t="str">
        <f t="shared" si="86"/>
        <v>BP.VM</v>
      </c>
      <c r="H837" s="525" t="s">
        <v>154</v>
      </c>
    </row>
    <row r="838" spans="1:8">
      <c r="A838">
        <f>_xlfn.XLOOKUP(C838,macros!Y:Y,macros!L:L)</f>
        <v>0</v>
      </c>
      <c r="B838">
        <f>_xlfn.XLOOKUP(H838,'sets &amp; selections ( - 10%)'!Z:Z,'sets &amp; selections ( - 10%)'!M:M,0)</f>
        <v>0</v>
      </c>
      <c r="C838" s="47" t="s">
        <v>675</v>
      </c>
      <c r="D838">
        <f t="shared" si="84"/>
        <v>0</v>
      </c>
      <c r="E838">
        <v>10090</v>
      </c>
      <c r="F838">
        <f t="shared" si="85"/>
        <v>0</v>
      </c>
      <c r="G838" t="str">
        <f t="shared" si="86"/>
        <v>BP.VM</v>
      </c>
      <c r="H838" s="525" t="s">
        <v>154</v>
      </c>
    </row>
    <row r="839" spans="1:8">
      <c r="A839">
        <f>_xlfn.XLOOKUP(C839,macros!Y:Y,macros!L:L)</f>
        <v>0</v>
      </c>
      <c r="B839">
        <f>_xlfn.XLOOKUP(H839,'sets &amp; selections ( - 10%)'!Z:Z,'sets &amp; selections ( - 10%)'!M:M,0)</f>
        <v>0</v>
      </c>
      <c r="C839" s="46" t="s">
        <v>677</v>
      </c>
      <c r="D839">
        <f t="shared" si="84"/>
        <v>0</v>
      </c>
      <c r="E839">
        <v>10090</v>
      </c>
      <c r="F839">
        <f t="shared" si="85"/>
        <v>0</v>
      </c>
      <c r="G839" t="str">
        <f t="shared" si="86"/>
        <v>BP.VM</v>
      </c>
      <c r="H839" s="525" t="s">
        <v>154</v>
      </c>
    </row>
    <row r="840" spans="1:8">
      <c r="A840">
        <f>_xlfn.XLOOKUP(C840,macros!Y:Y,macros!L:L)</f>
        <v>0</v>
      </c>
      <c r="B840">
        <f>_xlfn.XLOOKUP(H840,'sets &amp; selections ( - 10%)'!Z:Z,'sets &amp; selections ( - 10%)'!M:M,0)</f>
        <v>0</v>
      </c>
      <c r="C840" s="47" t="s">
        <v>695</v>
      </c>
      <c r="D840">
        <f t="shared" si="84"/>
        <v>0</v>
      </c>
      <c r="E840">
        <v>10139</v>
      </c>
      <c r="F840">
        <f t="shared" si="85"/>
        <v>0</v>
      </c>
      <c r="G840" t="str">
        <f t="shared" si="86"/>
        <v>BP.VM</v>
      </c>
      <c r="H840" s="525" t="s">
        <v>156</v>
      </c>
    </row>
    <row r="841" spans="1:8">
      <c r="A841">
        <f>_xlfn.XLOOKUP(C841,macros!Y:Y,macros!L:L)</f>
        <v>0</v>
      </c>
      <c r="B841">
        <f>_xlfn.XLOOKUP(H841,'sets &amp; selections ( - 10%)'!Z:Z,'sets &amp; selections ( - 10%)'!M:M,0)</f>
        <v>0</v>
      </c>
      <c r="C841" s="46" t="s">
        <v>696</v>
      </c>
      <c r="D841">
        <f t="shared" si="84"/>
        <v>0</v>
      </c>
      <c r="E841">
        <v>10139</v>
      </c>
      <c r="F841">
        <f t="shared" si="85"/>
        <v>0</v>
      </c>
      <c r="G841" t="str">
        <f t="shared" si="86"/>
        <v>BP.VM</v>
      </c>
      <c r="H841" s="525" t="s">
        <v>156</v>
      </c>
    </row>
    <row r="842" spans="1:8">
      <c r="A842">
        <f>_xlfn.XLOOKUP(C842,macros!Y:Y,macros!L:L)</f>
        <v>0</v>
      </c>
      <c r="B842">
        <f>_xlfn.XLOOKUP(H842,'sets &amp; selections ( - 10%)'!Z:Z,'sets &amp; selections ( - 10%)'!M:M,0)</f>
        <v>0</v>
      </c>
      <c r="C842" s="47" t="s">
        <v>697</v>
      </c>
      <c r="D842">
        <f t="shared" si="84"/>
        <v>0</v>
      </c>
      <c r="E842">
        <v>10139</v>
      </c>
      <c r="F842">
        <f t="shared" si="85"/>
        <v>0</v>
      </c>
      <c r="G842" t="str">
        <f t="shared" si="86"/>
        <v>BP.VM</v>
      </c>
      <c r="H842" s="525" t="s">
        <v>156</v>
      </c>
    </row>
    <row r="843" spans="1:8">
      <c r="A843">
        <f>_xlfn.XLOOKUP(C843,macros!Y:Y,macros!L:L)</f>
        <v>0</v>
      </c>
      <c r="B843">
        <f>_xlfn.XLOOKUP(H843,'sets &amp; selections ( - 10%)'!Z:Z,'sets &amp; selections ( - 10%)'!M:M,0)</f>
        <v>0</v>
      </c>
      <c r="C843" s="46" t="s">
        <v>698</v>
      </c>
      <c r="D843">
        <f t="shared" si="84"/>
        <v>0</v>
      </c>
      <c r="E843">
        <v>10139</v>
      </c>
      <c r="F843">
        <f t="shared" si="85"/>
        <v>0</v>
      </c>
      <c r="G843" t="str">
        <f t="shared" si="86"/>
        <v>BP.VM</v>
      </c>
      <c r="H843" s="525" t="s">
        <v>156</v>
      </c>
    </row>
    <row r="844" spans="1:8">
      <c r="A844">
        <f>_xlfn.XLOOKUP(C844,macros!Y:Y,macros!L:L)</f>
        <v>0</v>
      </c>
      <c r="B844">
        <f>_xlfn.XLOOKUP(H844,'sets &amp; selections ( - 10%)'!Z:Z,'sets &amp; selections ( - 10%)'!M:M,0)</f>
        <v>0</v>
      </c>
      <c r="C844" s="47" t="s">
        <v>699</v>
      </c>
      <c r="D844">
        <f t="shared" si="84"/>
        <v>0</v>
      </c>
      <c r="E844">
        <v>10139</v>
      </c>
      <c r="F844">
        <f t="shared" si="85"/>
        <v>0</v>
      </c>
      <c r="G844" t="str">
        <f t="shared" si="86"/>
        <v>BP.VM</v>
      </c>
      <c r="H844" s="525" t="s">
        <v>156</v>
      </c>
    </row>
    <row r="845" spans="1:8">
      <c r="A845">
        <f>_xlfn.XLOOKUP(C845,macros!Y:Y,macros!L:L)</f>
        <v>0</v>
      </c>
      <c r="B845">
        <f>_xlfn.XLOOKUP(H845,'sets &amp; selections ( - 10%)'!Z:Z,'sets &amp; selections ( - 10%)'!M:M,0)</f>
        <v>0</v>
      </c>
      <c r="C845" s="46" t="s">
        <v>700</v>
      </c>
      <c r="D845">
        <f t="shared" si="84"/>
        <v>0</v>
      </c>
      <c r="E845">
        <v>10139</v>
      </c>
      <c r="F845">
        <f t="shared" si="85"/>
        <v>0</v>
      </c>
      <c r="G845" t="str">
        <f t="shared" si="86"/>
        <v>BP.VM</v>
      </c>
      <c r="H845" s="525" t="s">
        <v>156</v>
      </c>
    </row>
    <row r="846" spans="1:8">
      <c r="A846">
        <f>_xlfn.XLOOKUP(C846,macros!Y:Y,macros!L:L)</f>
        <v>0</v>
      </c>
      <c r="B846">
        <f>_xlfn.XLOOKUP(H846,'sets &amp; selections ( - 10%)'!Z:Z,'sets &amp; selections ( - 10%)'!M:M,0)</f>
        <v>0</v>
      </c>
      <c r="C846" s="47" t="s">
        <v>701</v>
      </c>
      <c r="D846">
        <f t="shared" si="84"/>
        <v>0</v>
      </c>
      <c r="E846">
        <v>10139</v>
      </c>
      <c r="F846">
        <f t="shared" si="85"/>
        <v>0</v>
      </c>
      <c r="G846" t="str">
        <f t="shared" si="86"/>
        <v>BP.VM</v>
      </c>
      <c r="H846" s="525" t="s">
        <v>156</v>
      </c>
    </row>
    <row r="847" spans="1:8">
      <c r="A847">
        <f>_xlfn.XLOOKUP(C847,macros!Y:Y,macros!L:L)</f>
        <v>0</v>
      </c>
      <c r="B847">
        <f>_xlfn.XLOOKUP(H847,'sets &amp; selections ( - 10%)'!Z:Z,'sets &amp; selections ( - 10%)'!M:M,0)</f>
        <v>0</v>
      </c>
      <c r="C847" s="46" t="s">
        <v>702</v>
      </c>
      <c r="D847">
        <f t="shared" si="84"/>
        <v>0</v>
      </c>
      <c r="E847">
        <v>10139</v>
      </c>
      <c r="F847">
        <f t="shared" si="85"/>
        <v>0</v>
      </c>
      <c r="G847" t="str">
        <f t="shared" si="86"/>
        <v>BP.VM</v>
      </c>
      <c r="H847" s="525" t="s">
        <v>156</v>
      </c>
    </row>
    <row r="848" spans="1:8">
      <c r="A848">
        <f>_xlfn.XLOOKUP(C848,macros!Y:Y,macros!L:L)</f>
        <v>0</v>
      </c>
      <c r="B848">
        <f>_xlfn.XLOOKUP(H848,'sets &amp; selections ( - 10%)'!Z:Z,'sets &amp; selections ( - 10%)'!M:M,0)</f>
        <v>0</v>
      </c>
      <c r="C848" s="47" t="s">
        <v>703</v>
      </c>
      <c r="D848">
        <f t="shared" si="84"/>
        <v>0</v>
      </c>
      <c r="E848">
        <v>10139</v>
      </c>
      <c r="F848">
        <f t="shared" si="85"/>
        <v>0</v>
      </c>
      <c r="G848" t="str">
        <f t="shared" si="86"/>
        <v>BP.VM</v>
      </c>
      <c r="H848" s="525" t="s">
        <v>156</v>
      </c>
    </row>
    <row r="849" spans="1:8">
      <c r="A849">
        <f>_xlfn.XLOOKUP(C849,macros!Y:Y,macros!L:L)</f>
        <v>0</v>
      </c>
      <c r="B849">
        <f>_xlfn.XLOOKUP(H849,'sets &amp; selections ( - 10%)'!Z:Z,'sets &amp; selections ( - 10%)'!M:M,0)</f>
        <v>0</v>
      </c>
      <c r="C849" s="46" t="s">
        <v>704</v>
      </c>
      <c r="D849">
        <f t="shared" si="84"/>
        <v>0</v>
      </c>
      <c r="E849">
        <v>10139</v>
      </c>
      <c r="F849">
        <f t="shared" si="85"/>
        <v>0</v>
      </c>
      <c r="G849" t="str">
        <f t="shared" si="86"/>
        <v>BP.VM</v>
      </c>
      <c r="H849" s="525" t="s">
        <v>156</v>
      </c>
    </row>
    <row r="850" spans="1:8">
      <c r="A850">
        <f>_xlfn.XLOOKUP(C850,macros!Y:Y,macros!L:L)</f>
        <v>0</v>
      </c>
      <c r="B850">
        <f>_xlfn.XLOOKUP(H850,'sets &amp; selections ( - 10%)'!Z:Z,'sets &amp; selections ( - 10%)'!M:M,0)</f>
        <v>0</v>
      </c>
      <c r="C850" s="47" t="s">
        <v>705</v>
      </c>
      <c r="D850">
        <f t="shared" si="84"/>
        <v>0</v>
      </c>
      <c r="E850">
        <v>10139</v>
      </c>
      <c r="F850">
        <f t="shared" si="85"/>
        <v>0</v>
      </c>
      <c r="G850" t="str">
        <f t="shared" si="86"/>
        <v>BP.VM</v>
      </c>
      <c r="H850" s="525" t="s">
        <v>156</v>
      </c>
    </row>
    <row r="851" spans="1:8">
      <c r="A851">
        <f>_xlfn.XLOOKUP(C851,macros!Y:Y,macros!L:L)</f>
        <v>0</v>
      </c>
      <c r="B851">
        <f>_xlfn.XLOOKUP(H851,'sets &amp; selections ( - 10%)'!Z:Z,'sets &amp; selections ( - 10%)'!M:M,0)</f>
        <v>0</v>
      </c>
      <c r="C851" s="46" t="s">
        <v>706</v>
      </c>
      <c r="D851">
        <f t="shared" ref="D851:D914" si="87">SUM(A851:B851)</f>
        <v>0</v>
      </c>
      <c r="E851">
        <v>10139</v>
      </c>
      <c r="F851">
        <f t="shared" si="85"/>
        <v>0</v>
      </c>
      <c r="G851" t="str">
        <f t="shared" si="86"/>
        <v>BP.VM</v>
      </c>
      <c r="H851" s="525" t="s">
        <v>156</v>
      </c>
    </row>
    <row r="852" spans="1:8">
      <c r="A852">
        <f>_xlfn.XLOOKUP(C852,macros!Y:Y,macros!L:L)</f>
        <v>0</v>
      </c>
      <c r="B852">
        <f>_xlfn.XLOOKUP(H852,'sets &amp; selections ( - 10%)'!Z:Z,'sets &amp; selections ( - 10%)'!M:M,0)</f>
        <v>0</v>
      </c>
      <c r="C852" s="47" t="s">
        <v>707</v>
      </c>
      <c r="D852">
        <f t="shared" si="87"/>
        <v>0</v>
      </c>
      <c r="E852">
        <v>10139</v>
      </c>
      <c r="F852">
        <f t="shared" si="85"/>
        <v>0</v>
      </c>
      <c r="G852" t="str">
        <f t="shared" si="86"/>
        <v>BP.VM</v>
      </c>
      <c r="H852" s="525" t="s">
        <v>156</v>
      </c>
    </row>
    <row r="853" spans="1:8">
      <c r="A853">
        <f>_xlfn.XLOOKUP(C853,macros!Y:Y,macros!L:L)</f>
        <v>0</v>
      </c>
      <c r="B853">
        <f>_xlfn.XLOOKUP(H853,'sets &amp; selections ( - 10%)'!Z:Z,'sets &amp; selections ( - 10%)'!M:M,0)</f>
        <v>0</v>
      </c>
      <c r="C853" s="46" t="s">
        <v>708</v>
      </c>
      <c r="D853">
        <f t="shared" si="87"/>
        <v>0</v>
      </c>
      <c r="E853">
        <v>10139</v>
      </c>
      <c r="F853">
        <f t="shared" si="85"/>
        <v>0</v>
      </c>
      <c r="G853" t="str">
        <f t="shared" si="86"/>
        <v>BP.VM</v>
      </c>
      <c r="H853" s="525" t="s">
        <v>156</v>
      </c>
    </row>
    <row r="854" spans="1:8">
      <c r="A854">
        <f>_xlfn.XLOOKUP(C854,macros!Y:Y,macros!M:M)</f>
        <v>0</v>
      </c>
      <c r="B854">
        <f>_xlfn.XLOOKUP(H854,'sets &amp; selections ( - 10%)'!Z:Z,'sets &amp; selections ( - 10%)'!N:N,0)</f>
        <v>0</v>
      </c>
      <c r="C854" s="47" t="s">
        <v>651</v>
      </c>
      <c r="D854">
        <f t="shared" si="87"/>
        <v>0</v>
      </c>
      <c r="E854">
        <v>10091</v>
      </c>
      <c r="F854">
        <f t="shared" si="85"/>
        <v>0</v>
      </c>
      <c r="G854" t="str">
        <f t="shared" si="86"/>
        <v>BP.VM</v>
      </c>
      <c r="H854" s="525" t="s">
        <v>154</v>
      </c>
    </row>
    <row r="855" spans="1:8">
      <c r="A855">
        <f>_xlfn.XLOOKUP(C855,macros!Y:Y,macros!M:M)</f>
        <v>0</v>
      </c>
      <c r="B855">
        <f>_xlfn.XLOOKUP(H855,'sets &amp; selections ( - 10%)'!Z:Z,'sets &amp; selections ( - 10%)'!N:N,0)</f>
        <v>0</v>
      </c>
      <c r="C855" s="46" t="s">
        <v>653</v>
      </c>
      <c r="D855">
        <f t="shared" si="87"/>
        <v>0</v>
      </c>
      <c r="E855">
        <v>10091</v>
      </c>
      <c r="F855">
        <f t="shared" si="85"/>
        <v>0</v>
      </c>
      <c r="G855" t="str">
        <f t="shared" si="86"/>
        <v>BP.VM</v>
      </c>
      <c r="H855" s="525" t="s">
        <v>154</v>
      </c>
    </row>
    <row r="856" spans="1:8">
      <c r="A856">
        <f>_xlfn.XLOOKUP(C856,macros!Y:Y,macros!M:M)</f>
        <v>0</v>
      </c>
      <c r="B856">
        <f>_xlfn.XLOOKUP(H856,'sets &amp; selections ( - 10%)'!Z:Z,'sets &amp; selections ( - 10%)'!N:N,0)</f>
        <v>0</v>
      </c>
      <c r="C856" s="47" t="s">
        <v>655</v>
      </c>
      <c r="D856">
        <f t="shared" si="87"/>
        <v>0</v>
      </c>
      <c r="E856">
        <v>10091</v>
      </c>
      <c r="F856">
        <f t="shared" si="85"/>
        <v>0</v>
      </c>
      <c r="G856" t="str">
        <f t="shared" si="86"/>
        <v>BP.VM</v>
      </c>
      <c r="H856" s="525" t="s">
        <v>154</v>
      </c>
    </row>
    <row r="857" spans="1:8">
      <c r="A857">
        <f>_xlfn.XLOOKUP(C857,macros!Y:Y,macros!M:M)</f>
        <v>0</v>
      </c>
      <c r="B857">
        <f>_xlfn.XLOOKUP(H857,'sets &amp; selections ( - 10%)'!Z:Z,'sets &amp; selections ( - 10%)'!N:N,0)</f>
        <v>0</v>
      </c>
      <c r="C857" s="46" t="s">
        <v>657</v>
      </c>
      <c r="D857">
        <f t="shared" si="87"/>
        <v>0</v>
      </c>
      <c r="E857">
        <v>10091</v>
      </c>
      <c r="F857">
        <f t="shared" si="85"/>
        <v>0</v>
      </c>
      <c r="G857" t="str">
        <f t="shared" si="86"/>
        <v>BP.VM</v>
      </c>
      <c r="H857" s="525" t="s">
        <v>154</v>
      </c>
    </row>
    <row r="858" spans="1:8">
      <c r="A858">
        <f>_xlfn.XLOOKUP(C858,macros!Y:Y,macros!M:M)</f>
        <v>0</v>
      </c>
      <c r="B858">
        <f>_xlfn.XLOOKUP(H858,'sets &amp; selections ( - 10%)'!Z:Z,'sets &amp; selections ( - 10%)'!N:N,0)</f>
        <v>0</v>
      </c>
      <c r="C858" s="47" t="s">
        <v>659</v>
      </c>
      <c r="D858">
        <f t="shared" si="87"/>
        <v>0</v>
      </c>
      <c r="E858">
        <v>10091</v>
      </c>
      <c r="F858">
        <f t="shared" si="85"/>
        <v>0</v>
      </c>
      <c r="G858" t="str">
        <f t="shared" si="86"/>
        <v>BP.VM</v>
      </c>
      <c r="H858" s="525" t="s">
        <v>154</v>
      </c>
    </row>
    <row r="859" spans="1:8">
      <c r="A859">
        <f>_xlfn.XLOOKUP(C859,macros!Y:Y,macros!M:M)</f>
        <v>0</v>
      </c>
      <c r="B859">
        <f>_xlfn.XLOOKUP(H859,'sets &amp; selections ( - 10%)'!Z:Z,'sets &amp; selections ( - 10%)'!N:N,0)</f>
        <v>0</v>
      </c>
      <c r="C859" s="46" t="s">
        <v>661</v>
      </c>
      <c r="D859">
        <f t="shared" si="87"/>
        <v>0</v>
      </c>
      <c r="E859">
        <v>10091</v>
      </c>
      <c r="F859">
        <f t="shared" si="85"/>
        <v>0</v>
      </c>
      <c r="G859" t="str">
        <f t="shared" si="86"/>
        <v>BP.VM</v>
      </c>
      <c r="H859" s="525" t="s">
        <v>154</v>
      </c>
    </row>
    <row r="860" spans="1:8">
      <c r="A860">
        <f>_xlfn.XLOOKUP(C860,macros!Y:Y,macros!M:M)</f>
        <v>0</v>
      </c>
      <c r="B860">
        <f>_xlfn.XLOOKUP(H860,'sets &amp; selections ( - 10%)'!Z:Z,'sets &amp; selections ( - 10%)'!N:N,0)</f>
        <v>0</v>
      </c>
      <c r="C860" s="47" t="s">
        <v>663</v>
      </c>
      <c r="D860">
        <f t="shared" si="87"/>
        <v>0</v>
      </c>
      <c r="E860">
        <v>10091</v>
      </c>
      <c r="F860">
        <f t="shared" si="85"/>
        <v>0</v>
      </c>
      <c r="G860" t="str">
        <f t="shared" si="86"/>
        <v>BP.VM</v>
      </c>
      <c r="H860" s="525" t="s">
        <v>154</v>
      </c>
    </row>
    <row r="861" spans="1:8">
      <c r="A861">
        <f>_xlfn.XLOOKUP(C861,macros!Y:Y,macros!M:M)</f>
        <v>0</v>
      </c>
      <c r="B861">
        <f>_xlfn.XLOOKUP(H861,'sets &amp; selections ( - 10%)'!Z:Z,'sets &amp; selections ( - 10%)'!N:N,0)</f>
        <v>0</v>
      </c>
      <c r="C861" s="46" t="s">
        <v>665</v>
      </c>
      <c r="D861">
        <f t="shared" si="87"/>
        <v>0</v>
      </c>
      <c r="E861">
        <v>10091</v>
      </c>
      <c r="F861">
        <f t="shared" si="85"/>
        <v>0</v>
      </c>
      <c r="G861" t="str">
        <f t="shared" si="86"/>
        <v>BP.VM</v>
      </c>
      <c r="H861" s="525" t="s">
        <v>154</v>
      </c>
    </row>
    <row r="862" spans="1:8">
      <c r="A862">
        <f>_xlfn.XLOOKUP(C862,macros!Y:Y,macros!M:M)</f>
        <v>0</v>
      </c>
      <c r="B862">
        <f>_xlfn.XLOOKUP(H862,'sets &amp; selections ( - 10%)'!Z:Z,'sets &amp; selections ( - 10%)'!N:N,0)</f>
        <v>0</v>
      </c>
      <c r="C862" s="47" t="s">
        <v>667</v>
      </c>
      <c r="D862">
        <f t="shared" si="87"/>
        <v>0</v>
      </c>
      <c r="E862">
        <v>10091</v>
      </c>
      <c r="F862">
        <f t="shared" si="85"/>
        <v>0</v>
      </c>
      <c r="G862" t="str">
        <f t="shared" si="86"/>
        <v>BP.VM</v>
      </c>
      <c r="H862" s="525" t="s">
        <v>154</v>
      </c>
    </row>
    <row r="863" spans="1:8">
      <c r="A863">
        <f>_xlfn.XLOOKUP(C863,macros!Y:Y,macros!M:M)</f>
        <v>0</v>
      </c>
      <c r="B863">
        <f>_xlfn.XLOOKUP(H863,'sets &amp; selections ( - 10%)'!Z:Z,'sets &amp; selections ( - 10%)'!N:N,0)</f>
        <v>0</v>
      </c>
      <c r="C863" s="46" t="s">
        <v>669</v>
      </c>
      <c r="D863">
        <f t="shared" si="87"/>
        <v>0</v>
      </c>
      <c r="E863">
        <v>10091</v>
      </c>
      <c r="F863">
        <f t="shared" si="85"/>
        <v>0</v>
      </c>
      <c r="G863" t="str">
        <f t="shared" si="86"/>
        <v>BP.VM</v>
      </c>
      <c r="H863" s="525" t="s">
        <v>154</v>
      </c>
    </row>
    <row r="864" spans="1:8">
      <c r="A864">
        <f>_xlfn.XLOOKUP(C864,macros!Y:Y,macros!M:M)</f>
        <v>0</v>
      </c>
      <c r="B864">
        <f>_xlfn.XLOOKUP(H864,'sets &amp; selections ( - 10%)'!Z:Z,'sets &amp; selections ( - 10%)'!N:N,0)</f>
        <v>0</v>
      </c>
      <c r="C864" s="47" t="s">
        <v>671</v>
      </c>
      <c r="D864">
        <f t="shared" si="87"/>
        <v>0</v>
      </c>
      <c r="E864">
        <v>10091</v>
      </c>
      <c r="F864">
        <f t="shared" si="85"/>
        <v>0</v>
      </c>
      <c r="G864" t="str">
        <f t="shared" si="86"/>
        <v>BP.VM</v>
      </c>
      <c r="H864" s="525" t="s">
        <v>154</v>
      </c>
    </row>
    <row r="865" spans="1:8">
      <c r="A865">
        <f>_xlfn.XLOOKUP(C865,macros!Y:Y,macros!M:M)</f>
        <v>0</v>
      </c>
      <c r="B865">
        <f>_xlfn.XLOOKUP(H865,'sets &amp; selections ( - 10%)'!Z:Z,'sets &amp; selections ( - 10%)'!N:N,0)</f>
        <v>0</v>
      </c>
      <c r="C865" s="46" t="s">
        <v>673</v>
      </c>
      <c r="D865">
        <f t="shared" si="87"/>
        <v>0</v>
      </c>
      <c r="E865">
        <v>10091</v>
      </c>
      <c r="F865">
        <f t="shared" si="85"/>
        <v>0</v>
      </c>
      <c r="G865" t="str">
        <f t="shared" si="86"/>
        <v>BP.VM</v>
      </c>
      <c r="H865" s="525" t="s">
        <v>154</v>
      </c>
    </row>
    <row r="866" spans="1:8">
      <c r="A866">
        <f>_xlfn.XLOOKUP(C866,macros!Y:Y,macros!M:M)</f>
        <v>0</v>
      </c>
      <c r="B866">
        <f>_xlfn.XLOOKUP(H866,'sets &amp; selections ( - 10%)'!Z:Z,'sets &amp; selections ( - 10%)'!N:N,0)</f>
        <v>0</v>
      </c>
      <c r="C866" s="47" t="s">
        <v>675</v>
      </c>
      <c r="D866">
        <f t="shared" si="87"/>
        <v>0</v>
      </c>
      <c r="E866">
        <v>10091</v>
      </c>
      <c r="F866">
        <f t="shared" si="85"/>
        <v>0</v>
      </c>
      <c r="G866" t="str">
        <f t="shared" si="86"/>
        <v>BP.VM</v>
      </c>
      <c r="H866" s="525" t="s">
        <v>154</v>
      </c>
    </row>
    <row r="867" spans="1:8">
      <c r="A867">
        <f>_xlfn.XLOOKUP(C867,macros!Y:Y,macros!M:M)</f>
        <v>0</v>
      </c>
      <c r="B867">
        <f>_xlfn.XLOOKUP(H867,'sets &amp; selections ( - 10%)'!Z:Z,'sets &amp; selections ( - 10%)'!N:N,0)</f>
        <v>0</v>
      </c>
      <c r="C867" s="46" t="s">
        <v>677</v>
      </c>
      <c r="D867">
        <f t="shared" si="87"/>
        <v>0</v>
      </c>
      <c r="E867">
        <v>10091</v>
      </c>
      <c r="F867">
        <f t="shared" si="85"/>
        <v>0</v>
      </c>
      <c r="G867" t="str">
        <f t="shared" si="86"/>
        <v>BP.VM</v>
      </c>
      <c r="H867" s="525" t="s">
        <v>154</v>
      </c>
    </row>
    <row r="868" spans="1:8">
      <c r="A868">
        <f>_xlfn.XLOOKUP(C868,macros!Y:Y,macros!M:M)</f>
        <v>0</v>
      </c>
      <c r="B868">
        <f>_xlfn.XLOOKUP(H868,'sets &amp; selections ( - 10%)'!Z:Z,'sets &amp; selections ( - 10%)'!N:N,0)</f>
        <v>0</v>
      </c>
      <c r="C868" s="47" t="s">
        <v>695</v>
      </c>
      <c r="D868">
        <f t="shared" si="87"/>
        <v>0</v>
      </c>
      <c r="E868">
        <v>10131</v>
      </c>
      <c r="F868">
        <f t="shared" si="85"/>
        <v>0</v>
      </c>
      <c r="G868" t="str">
        <f t="shared" si="86"/>
        <v>BP.VM</v>
      </c>
      <c r="H868" s="525" t="s">
        <v>156</v>
      </c>
    </row>
    <row r="869" spans="1:8">
      <c r="A869">
        <f>_xlfn.XLOOKUP(C869,macros!Y:Y,macros!M:M)</f>
        <v>0</v>
      </c>
      <c r="B869">
        <f>_xlfn.XLOOKUP(H869,'sets &amp; selections ( - 10%)'!Z:Z,'sets &amp; selections ( - 10%)'!N:N,0)</f>
        <v>0</v>
      </c>
      <c r="C869" s="46" t="s">
        <v>696</v>
      </c>
      <c r="D869">
        <f t="shared" si="87"/>
        <v>0</v>
      </c>
      <c r="E869">
        <v>10131</v>
      </c>
      <c r="F869">
        <f t="shared" si="85"/>
        <v>0</v>
      </c>
      <c r="G869" t="str">
        <f t="shared" si="86"/>
        <v>BP.VM</v>
      </c>
      <c r="H869" s="525" t="s">
        <v>156</v>
      </c>
    </row>
    <row r="870" spans="1:8">
      <c r="A870">
        <f>_xlfn.XLOOKUP(C870,macros!Y:Y,macros!M:M)</f>
        <v>0</v>
      </c>
      <c r="B870">
        <f>_xlfn.XLOOKUP(H870,'sets &amp; selections ( - 10%)'!Z:Z,'sets &amp; selections ( - 10%)'!N:N,0)</f>
        <v>0</v>
      </c>
      <c r="C870" s="47" t="s">
        <v>697</v>
      </c>
      <c r="D870">
        <f t="shared" si="87"/>
        <v>0</v>
      </c>
      <c r="E870">
        <v>10131</v>
      </c>
      <c r="F870">
        <f t="shared" si="85"/>
        <v>0</v>
      </c>
      <c r="G870" t="str">
        <f t="shared" si="86"/>
        <v>BP.VM</v>
      </c>
      <c r="H870" s="525" t="s">
        <v>156</v>
      </c>
    </row>
    <row r="871" spans="1:8">
      <c r="A871">
        <f>_xlfn.XLOOKUP(C871,macros!Y:Y,macros!M:M)</f>
        <v>0</v>
      </c>
      <c r="B871">
        <f>_xlfn.XLOOKUP(H871,'sets &amp; selections ( - 10%)'!Z:Z,'sets &amp; selections ( - 10%)'!N:N,0)</f>
        <v>0</v>
      </c>
      <c r="C871" s="46" t="s">
        <v>698</v>
      </c>
      <c r="D871">
        <f t="shared" si="87"/>
        <v>0</v>
      </c>
      <c r="E871">
        <v>10131</v>
      </c>
      <c r="F871">
        <f t="shared" si="85"/>
        <v>0</v>
      </c>
      <c r="G871" t="str">
        <f t="shared" si="86"/>
        <v>BP.VM</v>
      </c>
      <c r="H871" s="525" t="s">
        <v>156</v>
      </c>
    </row>
    <row r="872" spans="1:8">
      <c r="A872">
        <f>_xlfn.XLOOKUP(C872,macros!Y:Y,macros!M:M)</f>
        <v>0</v>
      </c>
      <c r="B872">
        <f>_xlfn.XLOOKUP(H872,'sets &amp; selections ( - 10%)'!Z:Z,'sets &amp; selections ( - 10%)'!N:N,0)</f>
        <v>0</v>
      </c>
      <c r="C872" s="47" t="s">
        <v>699</v>
      </c>
      <c r="D872">
        <f t="shared" si="87"/>
        <v>0</v>
      </c>
      <c r="E872">
        <v>10131</v>
      </c>
      <c r="F872">
        <f t="shared" si="85"/>
        <v>0</v>
      </c>
      <c r="G872" t="str">
        <f t="shared" si="86"/>
        <v>BP.VM</v>
      </c>
      <c r="H872" s="525" t="s">
        <v>156</v>
      </c>
    </row>
    <row r="873" spans="1:8">
      <c r="A873">
        <f>_xlfn.XLOOKUP(C873,macros!Y:Y,macros!M:M)</f>
        <v>0</v>
      </c>
      <c r="B873">
        <f>_xlfn.XLOOKUP(H873,'sets &amp; selections ( - 10%)'!Z:Z,'sets &amp; selections ( - 10%)'!N:N,0)</f>
        <v>0</v>
      </c>
      <c r="C873" s="46" t="s">
        <v>700</v>
      </c>
      <c r="D873">
        <f t="shared" si="87"/>
        <v>0</v>
      </c>
      <c r="E873">
        <v>10131</v>
      </c>
      <c r="F873">
        <f t="shared" si="85"/>
        <v>0</v>
      </c>
      <c r="G873" t="str">
        <f t="shared" si="86"/>
        <v>BP.VM</v>
      </c>
      <c r="H873" s="525" t="s">
        <v>156</v>
      </c>
    </row>
    <row r="874" spans="1:8">
      <c r="A874">
        <f>_xlfn.XLOOKUP(C874,macros!Y:Y,macros!M:M)</f>
        <v>0</v>
      </c>
      <c r="B874">
        <f>_xlfn.XLOOKUP(H874,'sets &amp; selections ( - 10%)'!Z:Z,'sets &amp; selections ( - 10%)'!N:N,0)</f>
        <v>0</v>
      </c>
      <c r="C874" s="47" t="s">
        <v>701</v>
      </c>
      <c r="D874">
        <f t="shared" si="87"/>
        <v>0</v>
      </c>
      <c r="E874">
        <v>10131</v>
      </c>
      <c r="F874">
        <f t="shared" si="85"/>
        <v>0</v>
      </c>
      <c r="G874" t="str">
        <f t="shared" si="86"/>
        <v>BP.VM</v>
      </c>
      <c r="H874" s="525" t="s">
        <v>156</v>
      </c>
    </row>
    <row r="875" spans="1:8">
      <c r="A875">
        <f>_xlfn.XLOOKUP(C875,macros!Y:Y,macros!M:M)</f>
        <v>0</v>
      </c>
      <c r="B875">
        <f>_xlfn.XLOOKUP(H875,'sets &amp; selections ( - 10%)'!Z:Z,'sets &amp; selections ( - 10%)'!N:N,0)</f>
        <v>0</v>
      </c>
      <c r="C875" s="46" t="s">
        <v>702</v>
      </c>
      <c r="D875">
        <f t="shared" si="87"/>
        <v>0</v>
      </c>
      <c r="E875">
        <v>10131</v>
      </c>
      <c r="F875">
        <f t="shared" si="85"/>
        <v>0</v>
      </c>
      <c r="G875" t="str">
        <f t="shared" si="86"/>
        <v>BP.VM</v>
      </c>
      <c r="H875" s="525" t="s">
        <v>156</v>
      </c>
    </row>
    <row r="876" spans="1:8">
      <c r="A876">
        <f>_xlfn.XLOOKUP(C876,macros!Y:Y,macros!M:M)</f>
        <v>0</v>
      </c>
      <c r="B876">
        <f>_xlfn.XLOOKUP(H876,'sets &amp; selections ( - 10%)'!Z:Z,'sets &amp; selections ( - 10%)'!N:N,0)</f>
        <v>0</v>
      </c>
      <c r="C876" s="47" t="s">
        <v>703</v>
      </c>
      <c r="D876">
        <f t="shared" si="87"/>
        <v>0</v>
      </c>
      <c r="E876">
        <v>10131</v>
      </c>
      <c r="F876">
        <f t="shared" si="85"/>
        <v>0</v>
      </c>
      <c r="G876" t="str">
        <f t="shared" si="86"/>
        <v>BP.VM</v>
      </c>
      <c r="H876" s="525" t="s">
        <v>156</v>
      </c>
    </row>
    <row r="877" spans="1:8">
      <c r="A877">
        <f>_xlfn.XLOOKUP(C877,macros!Y:Y,macros!M:M)</f>
        <v>0</v>
      </c>
      <c r="B877">
        <f>_xlfn.XLOOKUP(H877,'sets &amp; selections ( - 10%)'!Z:Z,'sets &amp; selections ( - 10%)'!N:N,0)</f>
        <v>0</v>
      </c>
      <c r="C877" s="46" t="s">
        <v>704</v>
      </c>
      <c r="D877">
        <f t="shared" si="87"/>
        <v>0</v>
      </c>
      <c r="E877">
        <v>10131</v>
      </c>
      <c r="F877">
        <f t="shared" si="85"/>
        <v>0</v>
      </c>
      <c r="G877" t="str">
        <f t="shared" si="86"/>
        <v>BP.VM</v>
      </c>
      <c r="H877" s="525" t="s">
        <v>156</v>
      </c>
    </row>
    <row r="878" spans="1:8">
      <c r="A878">
        <f>_xlfn.XLOOKUP(C878,macros!Y:Y,macros!M:M)</f>
        <v>0</v>
      </c>
      <c r="B878">
        <f>_xlfn.XLOOKUP(H878,'sets &amp; selections ( - 10%)'!Z:Z,'sets &amp; selections ( - 10%)'!N:N,0)</f>
        <v>0</v>
      </c>
      <c r="C878" s="47" t="s">
        <v>705</v>
      </c>
      <c r="D878">
        <f t="shared" si="87"/>
        <v>0</v>
      </c>
      <c r="E878">
        <v>10131</v>
      </c>
      <c r="F878">
        <f t="shared" si="85"/>
        <v>0</v>
      </c>
      <c r="G878" t="str">
        <f t="shared" si="86"/>
        <v>BP.VM</v>
      </c>
      <c r="H878" s="525" t="s">
        <v>156</v>
      </c>
    </row>
    <row r="879" spans="1:8">
      <c r="A879">
        <f>_xlfn.XLOOKUP(C879,macros!Y:Y,macros!M:M)</f>
        <v>0</v>
      </c>
      <c r="B879">
        <f>_xlfn.XLOOKUP(H879,'sets &amp; selections ( - 10%)'!Z:Z,'sets &amp; selections ( - 10%)'!N:N,0)</f>
        <v>0</v>
      </c>
      <c r="C879" s="46" t="s">
        <v>706</v>
      </c>
      <c r="D879">
        <f t="shared" si="87"/>
        <v>0</v>
      </c>
      <c r="E879">
        <v>10131</v>
      </c>
      <c r="F879">
        <f t="shared" si="85"/>
        <v>0</v>
      </c>
      <c r="G879" t="str">
        <f t="shared" si="86"/>
        <v>BP.VM</v>
      </c>
      <c r="H879" s="525" t="s">
        <v>156</v>
      </c>
    </row>
    <row r="880" spans="1:8">
      <c r="A880">
        <f>_xlfn.XLOOKUP(C880,macros!Y:Y,macros!M:M)</f>
        <v>0</v>
      </c>
      <c r="B880">
        <f>_xlfn.XLOOKUP(H880,'sets &amp; selections ( - 10%)'!Z:Z,'sets &amp; selections ( - 10%)'!N:N,0)</f>
        <v>0</v>
      </c>
      <c r="C880" s="47" t="s">
        <v>707</v>
      </c>
      <c r="D880">
        <f t="shared" si="87"/>
        <v>0</v>
      </c>
      <c r="E880">
        <v>10131</v>
      </c>
      <c r="F880">
        <f t="shared" si="85"/>
        <v>0</v>
      </c>
      <c r="G880" t="str">
        <f t="shared" si="86"/>
        <v>BP.VM</v>
      </c>
      <c r="H880" s="525" t="s">
        <v>156</v>
      </c>
    </row>
    <row r="881" spans="1:8">
      <c r="A881">
        <f>_xlfn.XLOOKUP(C881,macros!Y:Y,macros!M:M)</f>
        <v>0</v>
      </c>
      <c r="B881">
        <f>_xlfn.XLOOKUP(H881,'sets &amp; selections ( - 10%)'!Z:Z,'sets &amp; selections ( - 10%)'!N:N,0)</f>
        <v>0</v>
      </c>
      <c r="C881" s="46" t="s">
        <v>708</v>
      </c>
      <c r="D881">
        <f t="shared" si="87"/>
        <v>0</v>
      </c>
      <c r="E881">
        <v>10131</v>
      </c>
      <c r="F881">
        <f t="shared" si="85"/>
        <v>0</v>
      </c>
      <c r="G881" t="str">
        <f t="shared" si="86"/>
        <v>BP.VM</v>
      </c>
      <c r="H881" s="525" t="s">
        <v>156</v>
      </c>
    </row>
    <row r="882" spans="1:8">
      <c r="A882">
        <f>_xlfn.XLOOKUP(C882,macros!Y:Y,macros!N:N)</f>
        <v>0</v>
      </c>
      <c r="B882">
        <f>_xlfn.XLOOKUP(H882,'sets &amp; selections ( - 10%)'!Z:Z,'sets &amp; selections ( - 10%)'!O:O,0)</f>
        <v>0</v>
      </c>
      <c r="C882" s="47" t="s">
        <v>651</v>
      </c>
      <c r="D882">
        <f t="shared" si="87"/>
        <v>0</v>
      </c>
      <c r="E882">
        <v>10093</v>
      </c>
      <c r="F882">
        <f t="shared" si="85"/>
        <v>0</v>
      </c>
      <c r="G882" t="str">
        <f t="shared" si="86"/>
        <v>BP.VM</v>
      </c>
      <c r="H882" s="525" t="s">
        <v>154</v>
      </c>
    </row>
    <row r="883" spans="1:8">
      <c r="A883">
        <f>_xlfn.XLOOKUP(C883,macros!Y:Y,macros!N:N)</f>
        <v>0</v>
      </c>
      <c r="B883">
        <f>_xlfn.XLOOKUP(H883,'sets &amp; selections ( - 10%)'!Z:Z,'sets &amp; selections ( - 10%)'!O:O,0)</f>
        <v>0</v>
      </c>
      <c r="C883" s="46" t="s">
        <v>653</v>
      </c>
      <c r="D883">
        <f t="shared" si="87"/>
        <v>0</v>
      </c>
      <c r="E883">
        <v>10093</v>
      </c>
      <c r="F883">
        <f t="shared" si="85"/>
        <v>0</v>
      </c>
      <c r="G883" t="str">
        <f t="shared" si="86"/>
        <v>BP.VM</v>
      </c>
      <c r="H883" s="525" t="s">
        <v>154</v>
      </c>
    </row>
    <row r="884" spans="1:8">
      <c r="A884">
        <f>_xlfn.XLOOKUP(C884,macros!Y:Y,macros!N:N)</f>
        <v>0</v>
      </c>
      <c r="B884">
        <f>_xlfn.XLOOKUP(H884,'sets &amp; selections ( - 10%)'!Z:Z,'sets &amp; selections ( - 10%)'!O:O,0)</f>
        <v>0</v>
      </c>
      <c r="C884" s="47" t="s">
        <v>655</v>
      </c>
      <c r="D884">
        <f t="shared" si="87"/>
        <v>0</v>
      </c>
      <c r="E884">
        <v>10093</v>
      </c>
      <c r="F884">
        <f t="shared" si="85"/>
        <v>0</v>
      </c>
      <c r="G884" t="str">
        <f t="shared" si="86"/>
        <v>BP.VM</v>
      </c>
      <c r="H884" s="525" t="s">
        <v>154</v>
      </c>
    </row>
    <row r="885" spans="1:8">
      <c r="A885">
        <f>_xlfn.XLOOKUP(C885,macros!Y:Y,macros!N:N)</f>
        <v>0</v>
      </c>
      <c r="B885">
        <f>_xlfn.XLOOKUP(H885,'sets &amp; selections ( - 10%)'!Z:Z,'sets &amp; selections ( - 10%)'!O:O,0)</f>
        <v>0</v>
      </c>
      <c r="C885" s="46" t="s">
        <v>657</v>
      </c>
      <c r="D885">
        <f t="shared" si="87"/>
        <v>0</v>
      </c>
      <c r="E885">
        <v>10093</v>
      </c>
      <c r="F885">
        <f t="shared" si="85"/>
        <v>0</v>
      </c>
      <c r="G885" t="str">
        <f t="shared" si="86"/>
        <v>BP.VM</v>
      </c>
      <c r="H885" s="525" t="s">
        <v>154</v>
      </c>
    </row>
    <row r="886" spans="1:8">
      <c r="A886">
        <f>_xlfn.XLOOKUP(C886,macros!Y:Y,macros!N:N)</f>
        <v>0</v>
      </c>
      <c r="B886">
        <f>_xlfn.XLOOKUP(H886,'sets &amp; selections ( - 10%)'!Z:Z,'sets &amp; selections ( - 10%)'!O:O,0)</f>
        <v>0</v>
      </c>
      <c r="C886" s="47" t="s">
        <v>659</v>
      </c>
      <c r="D886">
        <f t="shared" si="87"/>
        <v>0</v>
      </c>
      <c r="E886">
        <v>10093</v>
      </c>
      <c r="F886">
        <f t="shared" si="85"/>
        <v>0</v>
      </c>
      <c r="G886" t="str">
        <f t="shared" si="86"/>
        <v>BP.VM</v>
      </c>
      <c r="H886" s="525" t="s">
        <v>154</v>
      </c>
    </row>
    <row r="887" spans="1:8">
      <c r="A887">
        <f>_xlfn.XLOOKUP(C887,macros!Y:Y,macros!N:N)</f>
        <v>0</v>
      </c>
      <c r="B887">
        <f>_xlfn.XLOOKUP(H887,'sets &amp; selections ( - 10%)'!Z:Z,'sets &amp; selections ( - 10%)'!O:O,0)</f>
        <v>0</v>
      </c>
      <c r="C887" s="46" t="s">
        <v>661</v>
      </c>
      <c r="D887">
        <f t="shared" si="87"/>
        <v>0</v>
      </c>
      <c r="E887">
        <v>10093</v>
      </c>
      <c r="F887">
        <f t="shared" si="85"/>
        <v>0</v>
      </c>
      <c r="G887" t="str">
        <f t="shared" si="86"/>
        <v>BP.VM</v>
      </c>
      <c r="H887" s="525" t="s">
        <v>154</v>
      </c>
    </row>
    <row r="888" spans="1:8">
      <c r="A888">
        <f>_xlfn.XLOOKUP(C888,macros!Y:Y,macros!N:N)</f>
        <v>0</v>
      </c>
      <c r="B888">
        <f>_xlfn.XLOOKUP(H888,'sets &amp; selections ( - 10%)'!Z:Z,'sets &amp; selections ( - 10%)'!O:O,0)</f>
        <v>0</v>
      </c>
      <c r="C888" s="47" t="s">
        <v>663</v>
      </c>
      <c r="D888">
        <f t="shared" si="87"/>
        <v>0</v>
      </c>
      <c r="E888">
        <v>10093</v>
      </c>
      <c r="F888">
        <f t="shared" si="85"/>
        <v>0</v>
      </c>
      <c r="G888" t="str">
        <f t="shared" si="86"/>
        <v>BP.VM</v>
      </c>
      <c r="H888" s="525" t="s">
        <v>154</v>
      </c>
    </row>
    <row r="889" spans="1:8">
      <c r="A889">
        <f>_xlfn.XLOOKUP(C889,macros!Y:Y,macros!N:N)</f>
        <v>0</v>
      </c>
      <c r="B889">
        <f>_xlfn.XLOOKUP(H889,'sets &amp; selections ( - 10%)'!Z:Z,'sets &amp; selections ( - 10%)'!O:O,0)</f>
        <v>0</v>
      </c>
      <c r="C889" s="46" t="s">
        <v>665</v>
      </c>
      <c r="D889">
        <f t="shared" si="87"/>
        <v>0</v>
      </c>
      <c r="E889">
        <v>10093</v>
      </c>
      <c r="F889">
        <f t="shared" si="85"/>
        <v>0</v>
      </c>
      <c r="G889" t="str">
        <f t="shared" si="86"/>
        <v>BP.VM</v>
      </c>
      <c r="H889" s="525" t="s">
        <v>154</v>
      </c>
    </row>
    <row r="890" spans="1:8">
      <c r="A890">
        <f>_xlfn.XLOOKUP(C890,macros!Y:Y,macros!N:N)</f>
        <v>0</v>
      </c>
      <c r="B890">
        <f>_xlfn.XLOOKUP(H890,'sets &amp; selections ( - 10%)'!Z:Z,'sets &amp; selections ( - 10%)'!O:O,0)</f>
        <v>0</v>
      </c>
      <c r="C890" s="47" t="s">
        <v>667</v>
      </c>
      <c r="D890">
        <f t="shared" si="87"/>
        <v>0</v>
      </c>
      <c r="E890">
        <v>10093</v>
      </c>
      <c r="F890">
        <f t="shared" si="85"/>
        <v>0</v>
      </c>
      <c r="G890" t="str">
        <f t="shared" si="86"/>
        <v>BP.VM</v>
      </c>
      <c r="H890" s="525" t="s">
        <v>154</v>
      </c>
    </row>
    <row r="891" spans="1:8">
      <c r="A891">
        <f>_xlfn.XLOOKUP(C891,macros!Y:Y,macros!N:N)</f>
        <v>0</v>
      </c>
      <c r="B891">
        <f>_xlfn.XLOOKUP(H891,'sets &amp; selections ( - 10%)'!Z:Z,'sets &amp; selections ( - 10%)'!O:O,0)</f>
        <v>0</v>
      </c>
      <c r="C891" s="46" t="s">
        <v>669</v>
      </c>
      <c r="D891">
        <f t="shared" si="87"/>
        <v>0</v>
      </c>
      <c r="E891">
        <v>10093</v>
      </c>
      <c r="F891">
        <f t="shared" si="85"/>
        <v>0</v>
      </c>
      <c r="G891" t="str">
        <f t="shared" si="86"/>
        <v>BP.VM</v>
      </c>
      <c r="H891" s="525" t="s">
        <v>154</v>
      </c>
    </row>
    <row r="892" spans="1:8">
      <c r="A892">
        <f>_xlfn.XLOOKUP(C892,macros!Y:Y,macros!N:N)</f>
        <v>0</v>
      </c>
      <c r="B892">
        <f>_xlfn.XLOOKUP(H892,'sets &amp; selections ( - 10%)'!Z:Z,'sets &amp; selections ( - 10%)'!O:O,0)</f>
        <v>0</v>
      </c>
      <c r="C892" s="47" t="s">
        <v>671</v>
      </c>
      <c r="D892">
        <f t="shared" si="87"/>
        <v>0</v>
      </c>
      <c r="E892">
        <v>10093</v>
      </c>
      <c r="F892">
        <f t="shared" si="85"/>
        <v>0</v>
      </c>
      <c r="G892" t="str">
        <f t="shared" si="86"/>
        <v>BP.VM</v>
      </c>
      <c r="H892" s="525" t="s">
        <v>154</v>
      </c>
    </row>
    <row r="893" spans="1:8">
      <c r="A893">
        <f>_xlfn.XLOOKUP(C893,macros!Y:Y,macros!N:N)</f>
        <v>0</v>
      </c>
      <c r="B893">
        <f>_xlfn.XLOOKUP(H893,'sets &amp; selections ( - 10%)'!Z:Z,'sets &amp; selections ( - 10%)'!O:O,0)</f>
        <v>0</v>
      </c>
      <c r="C893" s="46" t="s">
        <v>673</v>
      </c>
      <c r="D893">
        <f t="shared" si="87"/>
        <v>0</v>
      </c>
      <c r="E893">
        <v>10093</v>
      </c>
      <c r="F893">
        <f t="shared" si="85"/>
        <v>0</v>
      </c>
      <c r="G893" t="str">
        <f t="shared" si="86"/>
        <v>BP.VM</v>
      </c>
      <c r="H893" s="525" t="s">
        <v>154</v>
      </c>
    </row>
    <row r="894" spans="1:8">
      <c r="A894">
        <f>_xlfn.XLOOKUP(C894,macros!Y:Y,macros!N:N)</f>
        <v>0</v>
      </c>
      <c r="B894">
        <f>_xlfn.XLOOKUP(H894,'sets &amp; selections ( - 10%)'!Z:Z,'sets &amp; selections ( - 10%)'!O:O,0)</f>
        <v>0</v>
      </c>
      <c r="C894" s="47" t="s">
        <v>675</v>
      </c>
      <c r="D894">
        <f t="shared" si="87"/>
        <v>0</v>
      </c>
      <c r="E894">
        <v>10093</v>
      </c>
      <c r="F894">
        <f t="shared" si="85"/>
        <v>0</v>
      </c>
      <c r="G894" t="str">
        <f t="shared" si="86"/>
        <v>BP.VM</v>
      </c>
      <c r="H894" s="525" t="s">
        <v>154</v>
      </c>
    </row>
    <row r="895" spans="1:8">
      <c r="A895">
        <f>_xlfn.XLOOKUP(C895,macros!Y:Y,macros!N:N)</f>
        <v>0</v>
      </c>
      <c r="B895">
        <f>_xlfn.XLOOKUP(H895,'sets &amp; selections ( - 10%)'!Z:Z,'sets &amp; selections ( - 10%)'!O:O,0)</f>
        <v>0</v>
      </c>
      <c r="C895" s="46" t="s">
        <v>677</v>
      </c>
      <c r="D895">
        <f t="shared" si="87"/>
        <v>0</v>
      </c>
      <c r="E895">
        <v>10093</v>
      </c>
      <c r="F895">
        <f t="shared" si="85"/>
        <v>0</v>
      </c>
      <c r="G895" t="str">
        <f t="shared" si="86"/>
        <v>BP.VM</v>
      </c>
      <c r="H895" s="525" t="s">
        <v>154</v>
      </c>
    </row>
    <row r="896" spans="1:8">
      <c r="A896" t="str">
        <f>_xlfn.XLOOKUP(C896,macros!Y:Y,macros!N:N)</f>
        <v>-</v>
      </c>
      <c r="B896">
        <f>_xlfn.XLOOKUP(H896,'sets &amp; selections ( - 10%)'!Z:Z,'sets &amp; selections ( - 10%)'!O:O,0)</f>
        <v>0</v>
      </c>
      <c r="C896" s="47" t="s">
        <v>695</v>
      </c>
      <c r="D896">
        <f t="shared" si="87"/>
        <v>0</v>
      </c>
      <c r="E896">
        <v>10140</v>
      </c>
      <c r="F896">
        <f t="shared" si="85"/>
        <v>0</v>
      </c>
      <c r="G896" t="str">
        <f t="shared" si="86"/>
        <v>BP.VM</v>
      </c>
      <c r="H896" s="525" t="s">
        <v>156</v>
      </c>
    </row>
    <row r="897" spans="1:8">
      <c r="A897" t="str">
        <f>_xlfn.XLOOKUP(C897,macros!Y:Y,macros!N:N)</f>
        <v>-</v>
      </c>
      <c r="B897">
        <f>_xlfn.XLOOKUP(H897,'sets &amp; selections ( - 10%)'!Z:Z,'sets &amp; selections ( - 10%)'!O:O,0)</f>
        <v>0</v>
      </c>
      <c r="C897" s="46" t="s">
        <v>696</v>
      </c>
      <c r="D897">
        <f t="shared" si="87"/>
        <v>0</v>
      </c>
      <c r="E897">
        <v>10140</v>
      </c>
      <c r="F897">
        <f t="shared" si="85"/>
        <v>0</v>
      </c>
      <c r="G897" t="str">
        <f t="shared" si="86"/>
        <v>BP.VM</v>
      </c>
      <c r="H897" s="525" t="s">
        <v>156</v>
      </c>
    </row>
    <row r="898" spans="1:8">
      <c r="A898" t="str">
        <f>_xlfn.XLOOKUP(C898,macros!Y:Y,macros!N:N)</f>
        <v>-</v>
      </c>
      <c r="B898">
        <f>_xlfn.XLOOKUP(H898,'sets &amp; selections ( - 10%)'!Z:Z,'sets &amp; selections ( - 10%)'!O:O,0)</f>
        <v>0</v>
      </c>
      <c r="C898" s="47" t="s">
        <v>697</v>
      </c>
      <c r="D898">
        <f t="shared" si="87"/>
        <v>0</v>
      </c>
      <c r="E898">
        <v>10140</v>
      </c>
      <c r="F898">
        <f t="shared" si="85"/>
        <v>0</v>
      </c>
      <c r="G898" t="str">
        <f t="shared" si="86"/>
        <v>BP.VM</v>
      </c>
      <c r="H898" s="525" t="s">
        <v>156</v>
      </c>
    </row>
    <row r="899" spans="1:8">
      <c r="A899" t="str">
        <f>_xlfn.XLOOKUP(C899,macros!Y:Y,macros!N:N)</f>
        <v>-</v>
      </c>
      <c r="B899">
        <f>_xlfn.XLOOKUP(H899,'sets &amp; selections ( - 10%)'!Z:Z,'sets &amp; selections ( - 10%)'!O:O,0)</f>
        <v>0</v>
      </c>
      <c r="C899" s="46" t="s">
        <v>698</v>
      </c>
      <c r="D899">
        <f t="shared" si="87"/>
        <v>0</v>
      </c>
      <c r="E899">
        <v>10140</v>
      </c>
      <c r="F899">
        <f t="shared" ref="F899:F962" si="88">IF(B899&gt;0,10*B899/D899,0)</f>
        <v>0</v>
      </c>
      <c r="G899" t="str">
        <f t="shared" ref="G899:G962" si="89">LEFT(C899,5)</f>
        <v>BP.VM</v>
      </c>
      <c r="H899" s="525" t="s">
        <v>156</v>
      </c>
    </row>
    <row r="900" spans="1:8">
      <c r="A900" t="str">
        <f>_xlfn.XLOOKUP(C900,macros!Y:Y,macros!N:N)</f>
        <v>-</v>
      </c>
      <c r="B900">
        <f>_xlfn.XLOOKUP(H900,'sets &amp; selections ( - 10%)'!Z:Z,'sets &amp; selections ( - 10%)'!O:O,0)</f>
        <v>0</v>
      </c>
      <c r="C900" s="47" t="s">
        <v>699</v>
      </c>
      <c r="D900">
        <f t="shared" si="87"/>
        <v>0</v>
      </c>
      <c r="E900">
        <v>10140</v>
      </c>
      <c r="F900">
        <f t="shared" si="88"/>
        <v>0</v>
      </c>
      <c r="G900" t="str">
        <f t="shared" si="89"/>
        <v>BP.VM</v>
      </c>
      <c r="H900" s="525" t="s">
        <v>156</v>
      </c>
    </row>
    <row r="901" spans="1:8">
      <c r="A901" t="str">
        <f>_xlfn.XLOOKUP(C901,macros!Y:Y,macros!N:N)</f>
        <v>-</v>
      </c>
      <c r="B901">
        <f>_xlfn.XLOOKUP(H901,'sets &amp; selections ( - 10%)'!Z:Z,'sets &amp; selections ( - 10%)'!O:O,0)</f>
        <v>0</v>
      </c>
      <c r="C901" s="46" t="s">
        <v>700</v>
      </c>
      <c r="D901">
        <f t="shared" si="87"/>
        <v>0</v>
      </c>
      <c r="E901">
        <v>10140</v>
      </c>
      <c r="F901">
        <f t="shared" si="88"/>
        <v>0</v>
      </c>
      <c r="G901" t="str">
        <f t="shared" si="89"/>
        <v>BP.VM</v>
      </c>
      <c r="H901" s="525" t="s">
        <v>156</v>
      </c>
    </row>
    <row r="902" spans="1:8">
      <c r="A902" t="str">
        <f>_xlfn.XLOOKUP(C902,macros!Y:Y,macros!N:N)</f>
        <v>-</v>
      </c>
      <c r="B902">
        <f>_xlfn.XLOOKUP(H902,'sets &amp; selections ( - 10%)'!Z:Z,'sets &amp; selections ( - 10%)'!O:O,0)</f>
        <v>0</v>
      </c>
      <c r="C902" s="47" t="s">
        <v>701</v>
      </c>
      <c r="D902">
        <f t="shared" si="87"/>
        <v>0</v>
      </c>
      <c r="E902">
        <v>10140</v>
      </c>
      <c r="F902">
        <f t="shared" si="88"/>
        <v>0</v>
      </c>
      <c r="G902" t="str">
        <f t="shared" si="89"/>
        <v>BP.VM</v>
      </c>
      <c r="H902" s="525" t="s">
        <v>156</v>
      </c>
    </row>
    <row r="903" spans="1:8">
      <c r="A903" t="str">
        <f>_xlfn.XLOOKUP(C903,macros!Y:Y,macros!N:N)</f>
        <v>-</v>
      </c>
      <c r="B903">
        <f>_xlfn.XLOOKUP(H903,'sets &amp; selections ( - 10%)'!Z:Z,'sets &amp; selections ( - 10%)'!O:O,0)</f>
        <v>0</v>
      </c>
      <c r="C903" s="46" t="s">
        <v>702</v>
      </c>
      <c r="D903">
        <f t="shared" si="87"/>
        <v>0</v>
      </c>
      <c r="E903">
        <v>10140</v>
      </c>
      <c r="F903">
        <f t="shared" si="88"/>
        <v>0</v>
      </c>
      <c r="G903" t="str">
        <f t="shared" si="89"/>
        <v>BP.VM</v>
      </c>
      <c r="H903" s="525" t="s">
        <v>156</v>
      </c>
    </row>
    <row r="904" spans="1:8">
      <c r="A904" t="str">
        <f>_xlfn.XLOOKUP(C904,macros!Y:Y,macros!N:N)</f>
        <v>-</v>
      </c>
      <c r="B904">
        <f>_xlfn.XLOOKUP(H904,'sets &amp; selections ( - 10%)'!Z:Z,'sets &amp; selections ( - 10%)'!O:O,0)</f>
        <v>0</v>
      </c>
      <c r="C904" s="47" t="s">
        <v>703</v>
      </c>
      <c r="D904">
        <f t="shared" si="87"/>
        <v>0</v>
      </c>
      <c r="E904">
        <v>10140</v>
      </c>
      <c r="F904">
        <f t="shared" si="88"/>
        <v>0</v>
      </c>
      <c r="G904" t="str">
        <f t="shared" si="89"/>
        <v>BP.VM</v>
      </c>
      <c r="H904" s="525" t="s">
        <v>156</v>
      </c>
    </row>
    <row r="905" spans="1:8">
      <c r="A905" t="str">
        <f>_xlfn.XLOOKUP(C905,macros!Y:Y,macros!N:N)</f>
        <v>-</v>
      </c>
      <c r="B905">
        <f>_xlfn.XLOOKUP(H905,'sets &amp; selections ( - 10%)'!Z:Z,'sets &amp; selections ( - 10%)'!O:O,0)</f>
        <v>0</v>
      </c>
      <c r="C905" s="46" t="s">
        <v>704</v>
      </c>
      <c r="D905">
        <f t="shared" si="87"/>
        <v>0</v>
      </c>
      <c r="E905">
        <v>10140</v>
      </c>
      <c r="F905">
        <f t="shared" si="88"/>
        <v>0</v>
      </c>
      <c r="G905" t="str">
        <f t="shared" si="89"/>
        <v>BP.VM</v>
      </c>
      <c r="H905" s="525" t="s">
        <v>156</v>
      </c>
    </row>
    <row r="906" spans="1:8">
      <c r="A906" t="str">
        <f>_xlfn.XLOOKUP(C906,macros!Y:Y,macros!N:N)</f>
        <v>-</v>
      </c>
      <c r="B906">
        <f>_xlfn.XLOOKUP(H906,'sets &amp; selections ( - 10%)'!Z:Z,'sets &amp; selections ( - 10%)'!O:O,0)</f>
        <v>0</v>
      </c>
      <c r="C906" s="47" t="s">
        <v>705</v>
      </c>
      <c r="D906">
        <f t="shared" si="87"/>
        <v>0</v>
      </c>
      <c r="E906">
        <v>10140</v>
      </c>
      <c r="F906">
        <f t="shared" si="88"/>
        <v>0</v>
      </c>
      <c r="G906" t="str">
        <f t="shared" si="89"/>
        <v>BP.VM</v>
      </c>
      <c r="H906" s="525" t="s">
        <v>156</v>
      </c>
    </row>
    <row r="907" spans="1:8">
      <c r="A907" t="str">
        <f>_xlfn.XLOOKUP(C907,macros!Y:Y,macros!N:N)</f>
        <v>-</v>
      </c>
      <c r="B907">
        <f>_xlfn.XLOOKUP(H907,'sets &amp; selections ( - 10%)'!Z:Z,'sets &amp; selections ( - 10%)'!O:O,0)</f>
        <v>0</v>
      </c>
      <c r="C907" s="46" t="s">
        <v>706</v>
      </c>
      <c r="D907">
        <f t="shared" si="87"/>
        <v>0</v>
      </c>
      <c r="E907">
        <v>10140</v>
      </c>
      <c r="F907">
        <f t="shared" si="88"/>
        <v>0</v>
      </c>
      <c r="G907" t="str">
        <f t="shared" si="89"/>
        <v>BP.VM</v>
      </c>
      <c r="H907" s="525" t="s">
        <v>156</v>
      </c>
    </row>
    <row r="908" spans="1:8">
      <c r="A908" t="str">
        <f>_xlfn.XLOOKUP(C908,macros!Y:Y,macros!N:N)</f>
        <v>-</v>
      </c>
      <c r="B908">
        <f>_xlfn.XLOOKUP(H908,'sets &amp; selections ( - 10%)'!Z:Z,'sets &amp; selections ( - 10%)'!O:O,0)</f>
        <v>0</v>
      </c>
      <c r="C908" s="47" t="s">
        <v>707</v>
      </c>
      <c r="D908">
        <f t="shared" si="87"/>
        <v>0</v>
      </c>
      <c r="E908">
        <v>10140</v>
      </c>
      <c r="F908">
        <f t="shared" si="88"/>
        <v>0</v>
      </c>
      <c r="G908" t="str">
        <f t="shared" si="89"/>
        <v>BP.VM</v>
      </c>
      <c r="H908" s="525" t="s">
        <v>156</v>
      </c>
    </row>
    <row r="909" spans="1:8">
      <c r="A909" t="str">
        <f>_xlfn.XLOOKUP(C909,macros!Y:Y,macros!N:N)</f>
        <v>-</v>
      </c>
      <c r="B909">
        <f>_xlfn.XLOOKUP(H909,'sets &amp; selections ( - 10%)'!Z:Z,'sets &amp; selections ( - 10%)'!O:O,0)</f>
        <v>0</v>
      </c>
      <c r="C909" s="46" t="s">
        <v>708</v>
      </c>
      <c r="D909">
        <f t="shared" si="87"/>
        <v>0</v>
      </c>
      <c r="E909">
        <v>10140</v>
      </c>
      <c r="F909">
        <f t="shared" si="88"/>
        <v>0</v>
      </c>
      <c r="G909" t="str">
        <f t="shared" si="89"/>
        <v>BP.VM</v>
      </c>
      <c r="H909" s="525" t="s">
        <v>156</v>
      </c>
    </row>
    <row r="910" spans="1:8">
      <c r="A910">
        <f>_xlfn.XLOOKUP(C910,macros!Y:Y,macros!O:O)</f>
        <v>0</v>
      </c>
      <c r="B910">
        <f>_xlfn.XLOOKUP(H910,'sets &amp; selections ( - 10%)'!Z:Z,'sets &amp; selections ( - 10%)'!P:P,0)</f>
        <v>0</v>
      </c>
      <c r="C910" s="47" t="s">
        <v>651</v>
      </c>
      <c r="D910">
        <f t="shared" si="87"/>
        <v>0</v>
      </c>
      <c r="E910">
        <v>10092</v>
      </c>
      <c r="F910">
        <f t="shared" si="88"/>
        <v>0</v>
      </c>
      <c r="G910" t="str">
        <f t="shared" si="89"/>
        <v>BP.VM</v>
      </c>
      <c r="H910" s="525" t="s">
        <v>154</v>
      </c>
    </row>
    <row r="911" spans="1:8">
      <c r="A911">
        <f>_xlfn.XLOOKUP(C911,macros!Y:Y,macros!O:O)</f>
        <v>0</v>
      </c>
      <c r="B911">
        <f>_xlfn.XLOOKUP(H911,'sets &amp; selections ( - 10%)'!Z:Z,'sets &amp; selections ( - 10%)'!P:P,0)</f>
        <v>0</v>
      </c>
      <c r="C911" s="46" t="s">
        <v>653</v>
      </c>
      <c r="D911">
        <f t="shared" si="87"/>
        <v>0</v>
      </c>
      <c r="E911">
        <v>10092</v>
      </c>
      <c r="F911">
        <f t="shared" si="88"/>
        <v>0</v>
      </c>
      <c r="G911" t="str">
        <f t="shared" si="89"/>
        <v>BP.VM</v>
      </c>
      <c r="H911" s="525" t="s">
        <v>154</v>
      </c>
    </row>
    <row r="912" spans="1:8">
      <c r="A912">
        <f>_xlfn.XLOOKUP(C912,macros!Y:Y,macros!O:O)</f>
        <v>0</v>
      </c>
      <c r="B912">
        <f>_xlfn.XLOOKUP(H912,'sets &amp; selections ( - 10%)'!Z:Z,'sets &amp; selections ( - 10%)'!P:P,0)</f>
        <v>0</v>
      </c>
      <c r="C912" s="47" t="s">
        <v>655</v>
      </c>
      <c r="D912">
        <f t="shared" si="87"/>
        <v>0</v>
      </c>
      <c r="E912">
        <v>10092</v>
      </c>
      <c r="F912">
        <f t="shared" si="88"/>
        <v>0</v>
      </c>
      <c r="G912" t="str">
        <f t="shared" si="89"/>
        <v>BP.VM</v>
      </c>
      <c r="H912" s="525" t="s">
        <v>154</v>
      </c>
    </row>
    <row r="913" spans="1:8">
      <c r="A913">
        <f>_xlfn.XLOOKUP(C913,macros!Y:Y,macros!O:O)</f>
        <v>0</v>
      </c>
      <c r="B913">
        <f>_xlfn.XLOOKUP(H913,'sets &amp; selections ( - 10%)'!Z:Z,'sets &amp; selections ( - 10%)'!P:P,0)</f>
        <v>0</v>
      </c>
      <c r="C913" s="46" t="s">
        <v>657</v>
      </c>
      <c r="D913">
        <f t="shared" si="87"/>
        <v>0</v>
      </c>
      <c r="E913">
        <v>10092</v>
      </c>
      <c r="F913">
        <f t="shared" si="88"/>
        <v>0</v>
      </c>
      <c r="G913" t="str">
        <f t="shared" si="89"/>
        <v>BP.VM</v>
      </c>
      <c r="H913" s="525" t="s">
        <v>154</v>
      </c>
    </row>
    <row r="914" spans="1:8">
      <c r="A914">
        <f>_xlfn.XLOOKUP(C914,macros!Y:Y,macros!O:O)</f>
        <v>0</v>
      </c>
      <c r="B914">
        <f>_xlfn.XLOOKUP(H914,'sets &amp; selections ( - 10%)'!Z:Z,'sets &amp; selections ( - 10%)'!P:P,0)</f>
        <v>0</v>
      </c>
      <c r="C914" s="47" t="s">
        <v>659</v>
      </c>
      <c r="D914">
        <f t="shared" si="87"/>
        <v>0</v>
      </c>
      <c r="E914">
        <v>10092</v>
      </c>
      <c r="F914">
        <f t="shared" si="88"/>
        <v>0</v>
      </c>
      <c r="G914" t="str">
        <f t="shared" si="89"/>
        <v>BP.VM</v>
      </c>
      <c r="H914" s="525" t="s">
        <v>154</v>
      </c>
    </row>
    <row r="915" spans="1:8">
      <c r="A915">
        <f>_xlfn.XLOOKUP(C915,macros!Y:Y,macros!O:O)</f>
        <v>0</v>
      </c>
      <c r="B915">
        <f>_xlfn.XLOOKUP(H915,'sets &amp; selections ( - 10%)'!Z:Z,'sets &amp; selections ( - 10%)'!P:P,0)</f>
        <v>0</v>
      </c>
      <c r="C915" s="46" t="s">
        <v>661</v>
      </c>
      <c r="D915">
        <f t="shared" ref="D915:D978" si="90">SUM(A915:B915)</f>
        <v>0</v>
      </c>
      <c r="E915">
        <v>10092</v>
      </c>
      <c r="F915">
        <f t="shared" si="88"/>
        <v>0</v>
      </c>
      <c r="G915" t="str">
        <f t="shared" si="89"/>
        <v>BP.VM</v>
      </c>
      <c r="H915" s="525" t="s">
        <v>154</v>
      </c>
    </row>
    <row r="916" spans="1:8">
      <c r="A916">
        <f>_xlfn.XLOOKUP(C916,macros!Y:Y,macros!O:O)</f>
        <v>0</v>
      </c>
      <c r="B916">
        <f>_xlfn.XLOOKUP(H916,'sets &amp; selections ( - 10%)'!Z:Z,'sets &amp; selections ( - 10%)'!P:P,0)</f>
        <v>0</v>
      </c>
      <c r="C916" s="47" t="s">
        <v>663</v>
      </c>
      <c r="D916">
        <f t="shared" si="90"/>
        <v>0</v>
      </c>
      <c r="E916">
        <v>10092</v>
      </c>
      <c r="F916">
        <f t="shared" si="88"/>
        <v>0</v>
      </c>
      <c r="G916" t="str">
        <f t="shared" si="89"/>
        <v>BP.VM</v>
      </c>
      <c r="H916" s="525" t="s">
        <v>154</v>
      </c>
    </row>
    <row r="917" spans="1:8">
      <c r="A917">
        <f>_xlfn.XLOOKUP(C917,macros!Y:Y,macros!O:O)</f>
        <v>0</v>
      </c>
      <c r="B917">
        <f>_xlfn.XLOOKUP(H917,'sets &amp; selections ( - 10%)'!Z:Z,'sets &amp; selections ( - 10%)'!P:P,0)</f>
        <v>0</v>
      </c>
      <c r="C917" s="46" t="s">
        <v>665</v>
      </c>
      <c r="D917">
        <f t="shared" si="90"/>
        <v>0</v>
      </c>
      <c r="E917">
        <v>10092</v>
      </c>
      <c r="F917">
        <f t="shared" si="88"/>
        <v>0</v>
      </c>
      <c r="G917" t="str">
        <f t="shared" si="89"/>
        <v>BP.VM</v>
      </c>
      <c r="H917" s="525" t="s">
        <v>154</v>
      </c>
    </row>
    <row r="918" spans="1:8">
      <c r="A918">
        <f>_xlfn.XLOOKUP(C918,macros!Y:Y,macros!O:O)</f>
        <v>0</v>
      </c>
      <c r="B918">
        <f>_xlfn.XLOOKUP(H918,'sets &amp; selections ( - 10%)'!Z:Z,'sets &amp; selections ( - 10%)'!P:P,0)</f>
        <v>0</v>
      </c>
      <c r="C918" s="47" t="s">
        <v>667</v>
      </c>
      <c r="D918">
        <f t="shared" si="90"/>
        <v>0</v>
      </c>
      <c r="E918">
        <v>10092</v>
      </c>
      <c r="F918">
        <f t="shared" si="88"/>
        <v>0</v>
      </c>
      <c r="G918" t="str">
        <f t="shared" si="89"/>
        <v>BP.VM</v>
      </c>
      <c r="H918" s="525" t="s">
        <v>154</v>
      </c>
    </row>
    <row r="919" spans="1:8">
      <c r="A919">
        <f>_xlfn.XLOOKUP(C919,macros!Y:Y,macros!O:O)</f>
        <v>0</v>
      </c>
      <c r="B919">
        <f>_xlfn.XLOOKUP(H919,'sets &amp; selections ( - 10%)'!Z:Z,'sets &amp; selections ( - 10%)'!P:P,0)</f>
        <v>0</v>
      </c>
      <c r="C919" s="46" t="s">
        <v>669</v>
      </c>
      <c r="D919">
        <f t="shared" si="90"/>
        <v>0</v>
      </c>
      <c r="E919">
        <v>10092</v>
      </c>
      <c r="F919">
        <f t="shared" si="88"/>
        <v>0</v>
      </c>
      <c r="G919" t="str">
        <f t="shared" si="89"/>
        <v>BP.VM</v>
      </c>
      <c r="H919" s="525" t="s">
        <v>154</v>
      </c>
    </row>
    <row r="920" spans="1:8">
      <c r="A920">
        <f>_xlfn.XLOOKUP(C920,macros!Y:Y,macros!O:O)</f>
        <v>0</v>
      </c>
      <c r="B920">
        <f>_xlfn.XLOOKUP(H920,'sets &amp; selections ( - 10%)'!Z:Z,'sets &amp; selections ( - 10%)'!P:P,0)</f>
        <v>0</v>
      </c>
      <c r="C920" s="47" t="s">
        <v>671</v>
      </c>
      <c r="D920">
        <f t="shared" si="90"/>
        <v>0</v>
      </c>
      <c r="E920">
        <v>10092</v>
      </c>
      <c r="F920">
        <f t="shared" si="88"/>
        <v>0</v>
      </c>
      <c r="G920" t="str">
        <f t="shared" si="89"/>
        <v>BP.VM</v>
      </c>
      <c r="H920" s="525" t="s">
        <v>154</v>
      </c>
    </row>
    <row r="921" spans="1:8">
      <c r="A921">
        <f>_xlfn.XLOOKUP(C921,macros!Y:Y,macros!O:O)</f>
        <v>0</v>
      </c>
      <c r="B921">
        <f>_xlfn.XLOOKUP(H921,'sets &amp; selections ( - 10%)'!Z:Z,'sets &amp; selections ( - 10%)'!P:P,0)</f>
        <v>0</v>
      </c>
      <c r="C921" s="46" t="s">
        <v>673</v>
      </c>
      <c r="D921">
        <f t="shared" si="90"/>
        <v>0</v>
      </c>
      <c r="E921">
        <v>10092</v>
      </c>
      <c r="F921">
        <f t="shared" si="88"/>
        <v>0</v>
      </c>
      <c r="G921" t="str">
        <f t="shared" si="89"/>
        <v>BP.VM</v>
      </c>
      <c r="H921" s="525" t="s">
        <v>154</v>
      </c>
    </row>
    <row r="922" spans="1:8">
      <c r="A922">
        <f>_xlfn.XLOOKUP(C922,macros!Y:Y,macros!O:O)</f>
        <v>0</v>
      </c>
      <c r="B922">
        <f>_xlfn.XLOOKUP(H922,'sets &amp; selections ( - 10%)'!Z:Z,'sets &amp; selections ( - 10%)'!P:P,0)</f>
        <v>0</v>
      </c>
      <c r="C922" s="47" t="s">
        <v>675</v>
      </c>
      <c r="D922">
        <f t="shared" si="90"/>
        <v>0</v>
      </c>
      <c r="E922">
        <v>10092</v>
      </c>
      <c r="F922">
        <f t="shared" si="88"/>
        <v>0</v>
      </c>
      <c r="G922" t="str">
        <f t="shared" si="89"/>
        <v>BP.VM</v>
      </c>
      <c r="H922" s="525" t="s">
        <v>154</v>
      </c>
    </row>
    <row r="923" spans="1:8">
      <c r="A923">
        <f>_xlfn.XLOOKUP(C923,macros!Y:Y,macros!O:O)</f>
        <v>0</v>
      </c>
      <c r="B923">
        <f>_xlfn.XLOOKUP(H923,'sets &amp; selections ( - 10%)'!Z:Z,'sets &amp; selections ( - 10%)'!P:P,0)</f>
        <v>0</v>
      </c>
      <c r="C923" s="46" t="s">
        <v>677</v>
      </c>
      <c r="D923">
        <f t="shared" si="90"/>
        <v>0</v>
      </c>
      <c r="E923">
        <v>10092</v>
      </c>
      <c r="F923">
        <f t="shared" si="88"/>
        <v>0</v>
      </c>
      <c r="G923" t="str">
        <f t="shared" si="89"/>
        <v>BP.VM</v>
      </c>
      <c r="H923" s="525" t="s">
        <v>154</v>
      </c>
    </row>
    <row r="924" spans="1:8">
      <c r="A924" t="str">
        <f>_xlfn.XLOOKUP(C924,macros!Y:Y,macros!O:O)</f>
        <v>-</v>
      </c>
      <c r="B924">
        <f>_xlfn.XLOOKUP(H924,'sets &amp; selections ( - 10%)'!Z:Z,'sets &amp; selections ( - 10%)'!P:P,0)</f>
        <v>0</v>
      </c>
      <c r="C924" s="47" t="s">
        <v>695</v>
      </c>
      <c r="D924">
        <f t="shared" si="90"/>
        <v>0</v>
      </c>
      <c r="E924">
        <v>10132</v>
      </c>
      <c r="F924">
        <f t="shared" si="88"/>
        <v>0</v>
      </c>
      <c r="G924" t="str">
        <f t="shared" si="89"/>
        <v>BP.VM</v>
      </c>
      <c r="H924" s="525" t="s">
        <v>156</v>
      </c>
    </row>
    <row r="925" spans="1:8">
      <c r="A925" t="str">
        <f>_xlfn.XLOOKUP(C925,macros!Y:Y,macros!O:O)</f>
        <v>-</v>
      </c>
      <c r="B925">
        <f>_xlfn.XLOOKUP(H925,'sets &amp; selections ( - 10%)'!Z:Z,'sets &amp; selections ( - 10%)'!P:P,0)</f>
        <v>0</v>
      </c>
      <c r="C925" s="46" t="s">
        <v>696</v>
      </c>
      <c r="D925">
        <f t="shared" si="90"/>
        <v>0</v>
      </c>
      <c r="E925">
        <v>10132</v>
      </c>
      <c r="F925">
        <f t="shared" si="88"/>
        <v>0</v>
      </c>
      <c r="G925" t="str">
        <f t="shared" si="89"/>
        <v>BP.VM</v>
      </c>
      <c r="H925" s="525" t="s">
        <v>156</v>
      </c>
    </row>
    <row r="926" spans="1:8">
      <c r="A926" t="str">
        <f>_xlfn.XLOOKUP(C926,macros!Y:Y,macros!O:O)</f>
        <v>-</v>
      </c>
      <c r="B926">
        <f>_xlfn.XLOOKUP(H926,'sets &amp; selections ( - 10%)'!Z:Z,'sets &amp; selections ( - 10%)'!P:P,0)</f>
        <v>0</v>
      </c>
      <c r="C926" s="47" t="s">
        <v>697</v>
      </c>
      <c r="D926">
        <f t="shared" si="90"/>
        <v>0</v>
      </c>
      <c r="E926">
        <v>10132</v>
      </c>
      <c r="F926">
        <f t="shared" si="88"/>
        <v>0</v>
      </c>
      <c r="G926" t="str">
        <f t="shared" si="89"/>
        <v>BP.VM</v>
      </c>
      <c r="H926" s="525" t="s">
        <v>156</v>
      </c>
    </row>
    <row r="927" spans="1:8">
      <c r="A927" t="str">
        <f>_xlfn.XLOOKUP(C927,macros!Y:Y,macros!O:O)</f>
        <v>-</v>
      </c>
      <c r="B927">
        <f>_xlfn.XLOOKUP(H927,'sets &amp; selections ( - 10%)'!Z:Z,'sets &amp; selections ( - 10%)'!P:P,0)</f>
        <v>0</v>
      </c>
      <c r="C927" s="46" t="s">
        <v>698</v>
      </c>
      <c r="D927">
        <f t="shared" si="90"/>
        <v>0</v>
      </c>
      <c r="E927">
        <v>10132</v>
      </c>
      <c r="F927">
        <f t="shared" si="88"/>
        <v>0</v>
      </c>
      <c r="G927" t="str">
        <f t="shared" si="89"/>
        <v>BP.VM</v>
      </c>
      <c r="H927" s="525" t="s">
        <v>156</v>
      </c>
    </row>
    <row r="928" spans="1:8">
      <c r="A928" t="str">
        <f>_xlfn.XLOOKUP(C928,macros!Y:Y,macros!O:O)</f>
        <v>-</v>
      </c>
      <c r="B928">
        <f>_xlfn.XLOOKUP(H928,'sets &amp; selections ( - 10%)'!Z:Z,'sets &amp; selections ( - 10%)'!P:P,0)</f>
        <v>0</v>
      </c>
      <c r="C928" s="47" t="s">
        <v>699</v>
      </c>
      <c r="D928">
        <f t="shared" si="90"/>
        <v>0</v>
      </c>
      <c r="E928">
        <v>10132</v>
      </c>
      <c r="F928">
        <f t="shared" si="88"/>
        <v>0</v>
      </c>
      <c r="G928" t="str">
        <f t="shared" si="89"/>
        <v>BP.VM</v>
      </c>
      <c r="H928" s="525" t="s">
        <v>156</v>
      </c>
    </row>
    <row r="929" spans="1:8">
      <c r="A929" t="str">
        <f>_xlfn.XLOOKUP(C929,macros!Y:Y,macros!O:O)</f>
        <v>-</v>
      </c>
      <c r="B929">
        <f>_xlfn.XLOOKUP(H929,'sets &amp; selections ( - 10%)'!Z:Z,'sets &amp; selections ( - 10%)'!P:P,0)</f>
        <v>0</v>
      </c>
      <c r="C929" s="46" t="s">
        <v>700</v>
      </c>
      <c r="D929">
        <f t="shared" si="90"/>
        <v>0</v>
      </c>
      <c r="E929">
        <v>10132</v>
      </c>
      <c r="F929">
        <f t="shared" si="88"/>
        <v>0</v>
      </c>
      <c r="G929" t="str">
        <f t="shared" si="89"/>
        <v>BP.VM</v>
      </c>
      <c r="H929" s="525" t="s">
        <v>156</v>
      </c>
    </row>
    <row r="930" spans="1:8">
      <c r="A930" t="str">
        <f>_xlfn.XLOOKUP(C930,macros!Y:Y,macros!O:O)</f>
        <v>-</v>
      </c>
      <c r="B930">
        <f>_xlfn.XLOOKUP(H930,'sets &amp; selections ( - 10%)'!Z:Z,'sets &amp; selections ( - 10%)'!P:P,0)</f>
        <v>0</v>
      </c>
      <c r="C930" s="47" t="s">
        <v>701</v>
      </c>
      <c r="D930">
        <f t="shared" si="90"/>
        <v>0</v>
      </c>
      <c r="E930">
        <v>10132</v>
      </c>
      <c r="F930">
        <f t="shared" si="88"/>
        <v>0</v>
      </c>
      <c r="G930" t="str">
        <f t="shared" si="89"/>
        <v>BP.VM</v>
      </c>
      <c r="H930" s="525" t="s">
        <v>156</v>
      </c>
    </row>
    <row r="931" spans="1:8">
      <c r="A931" t="str">
        <f>_xlfn.XLOOKUP(C931,macros!Y:Y,macros!O:O)</f>
        <v>-</v>
      </c>
      <c r="B931">
        <f>_xlfn.XLOOKUP(H931,'sets &amp; selections ( - 10%)'!Z:Z,'sets &amp; selections ( - 10%)'!P:P,0)</f>
        <v>0</v>
      </c>
      <c r="C931" s="46" t="s">
        <v>702</v>
      </c>
      <c r="D931">
        <f t="shared" si="90"/>
        <v>0</v>
      </c>
      <c r="E931">
        <v>10132</v>
      </c>
      <c r="F931">
        <f t="shared" si="88"/>
        <v>0</v>
      </c>
      <c r="G931" t="str">
        <f t="shared" si="89"/>
        <v>BP.VM</v>
      </c>
      <c r="H931" s="525" t="s">
        <v>156</v>
      </c>
    </row>
    <row r="932" spans="1:8">
      <c r="A932" t="str">
        <f>_xlfn.XLOOKUP(C932,macros!Y:Y,macros!O:O)</f>
        <v>-</v>
      </c>
      <c r="B932">
        <f>_xlfn.XLOOKUP(H932,'sets &amp; selections ( - 10%)'!Z:Z,'sets &amp; selections ( - 10%)'!P:P,0)</f>
        <v>0</v>
      </c>
      <c r="C932" s="47" t="s">
        <v>703</v>
      </c>
      <c r="D932">
        <f t="shared" si="90"/>
        <v>0</v>
      </c>
      <c r="E932">
        <v>10132</v>
      </c>
      <c r="F932">
        <f t="shared" si="88"/>
        <v>0</v>
      </c>
      <c r="G932" t="str">
        <f t="shared" si="89"/>
        <v>BP.VM</v>
      </c>
      <c r="H932" s="525" t="s">
        <v>156</v>
      </c>
    </row>
    <row r="933" spans="1:8">
      <c r="A933" t="str">
        <f>_xlfn.XLOOKUP(C933,macros!Y:Y,macros!O:O)</f>
        <v>-</v>
      </c>
      <c r="B933">
        <f>_xlfn.XLOOKUP(H933,'sets &amp; selections ( - 10%)'!Z:Z,'sets &amp; selections ( - 10%)'!P:P,0)</f>
        <v>0</v>
      </c>
      <c r="C933" s="46" t="s">
        <v>704</v>
      </c>
      <c r="D933">
        <f t="shared" si="90"/>
        <v>0</v>
      </c>
      <c r="E933">
        <v>10132</v>
      </c>
      <c r="F933">
        <f t="shared" si="88"/>
        <v>0</v>
      </c>
      <c r="G933" t="str">
        <f t="shared" si="89"/>
        <v>BP.VM</v>
      </c>
      <c r="H933" s="525" t="s">
        <v>156</v>
      </c>
    </row>
    <row r="934" spans="1:8">
      <c r="A934" t="str">
        <f>_xlfn.XLOOKUP(C934,macros!Y:Y,macros!O:O)</f>
        <v>-</v>
      </c>
      <c r="B934">
        <f>_xlfn.XLOOKUP(H934,'sets &amp; selections ( - 10%)'!Z:Z,'sets &amp; selections ( - 10%)'!P:P,0)</f>
        <v>0</v>
      </c>
      <c r="C934" s="47" t="s">
        <v>705</v>
      </c>
      <c r="D934">
        <f t="shared" si="90"/>
        <v>0</v>
      </c>
      <c r="E934">
        <v>10132</v>
      </c>
      <c r="F934">
        <f t="shared" si="88"/>
        <v>0</v>
      </c>
      <c r="G934" t="str">
        <f t="shared" si="89"/>
        <v>BP.VM</v>
      </c>
      <c r="H934" s="525" t="s">
        <v>156</v>
      </c>
    </row>
    <row r="935" spans="1:8">
      <c r="A935" t="str">
        <f>_xlfn.XLOOKUP(C935,macros!Y:Y,macros!O:O)</f>
        <v>-</v>
      </c>
      <c r="B935">
        <f>_xlfn.XLOOKUP(H935,'sets &amp; selections ( - 10%)'!Z:Z,'sets &amp; selections ( - 10%)'!P:P,0)</f>
        <v>0</v>
      </c>
      <c r="C935" s="46" t="s">
        <v>706</v>
      </c>
      <c r="D935">
        <f t="shared" si="90"/>
        <v>0</v>
      </c>
      <c r="E935">
        <v>10132</v>
      </c>
      <c r="F935">
        <f t="shared" si="88"/>
        <v>0</v>
      </c>
      <c r="G935" t="str">
        <f t="shared" si="89"/>
        <v>BP.VM</v>
      </c>
      <c r="H935" s="525" t="s">
        <v>156</v>
      </c>
    </row>
    <row r="936" spans="1:8">
      <c r="A936" t="str">
        <f>_xlfn.XLOOKUP(C936,macros!Y:Y,macros!O:O)</f>
        <v>-</v>
      </c>
      <c r="B936">
        <f>_xlfn.XLOOKUP(H936,'sets &amp; selections ( - 10%)'!Z:Z,'sets &amp; selections ( - 10%)'!P:P,0)</f>
        <v>0</v>
      </c>
      <c r="C936" s="47" t="s">
        <v>707</v>
      </c>
      <c r="D936">
        <f t="shared" si="90"/>
        <v>0</v>
      </c>
      <c r="E936">
        <v>10132</v>
      </c>
      <c r="F936">
        <f t="shared" si="88"/>
        <v>0</v>
      </c>
      <c r="G936" t="str">
        <f t="shared" si="89"/>
        <v>BP.VM</v>
      </c>
      <c r="H936" s="525" t="s">
        <v>156</v>
      </c>
    </row>
    <row r="937" spans="1:8">
      <c r="A937" t="str">
        <f>_xlfn.XLOOKUP(C937,macros!Y:Y,macros!O:O)</f>
        <v>-</v>
      </c>
      <c r="B937">
        <f>_xlfn.XLOOKUP(H937,'sets &amp; selections ( - 10%)'!Z:Z,'sets &amp; selections ( - 10%)'!P:P,0)</f>
        <v>0</v>
      </c>
      <c r="C937" s="46" t="s">
        <v>708</v>
      </c>
      <c r="D937">
        <f t="shared" si="90"/>
        <v>0</v>
      </c>
      <c r="E937">
        <v>10132</v>
      </c>
      <c r="F937">
        <f t="shared" si="88"/>
        <v>0</v>
      </c>
      <c r="G937" t="str">
        <f t="shared" si="89"/>
        <v>BP.VM</v>
      </c>
      <c r="H937" s="525" t="s">
        <v>156</v>
      </c>
    </row>
    <row r="938" spans="1:8">
      <c r="A938">
        <f>_xlfn.XLOOKUP(C938,macros!Y:Y,macros!P:P)</f>
        <v>0</v>
      </c>
      <c r="B938">
        <f>_xlfn.XLOOKUP(H938,'sets &amp; selections ( - 10%)'!Z:Z,'sets &amp; selections ( - 10%)'!Q:Q,0)</f>
        <v>0</v>
      </c>
      <c r="C938" s="47" t="s">
        <v>651</v>
      </c>
      <c r="D938">
        <f t="shared" si="90"/>
        <v>0</v>
      </c>
      <c r="E938">
        <v>10094</v>
      </c>
      <c r="F938">
        <f t="shared" si="88"/>
        <v>0</v>
      </c>
      <c r="G938" t="str">
        <f t="shared" si="89"/>
        <v>BP.VM</v>
      </c>
      <c r="H938" s="525" t="s">
        <v>154</v>
      </c>
    </row>
    <row r="939" spans="1:8">
      <c r="A939">
        <f>_xlfn.XLOOKUP(C939,macros!Y:Y,macros!P:P)</f>
        <v>0</v>
      </c>
      <c r="B939">
        <f>_xlfn.XLOOKUP(H939,'sets &amp; selections ( - 10%)'!Z:Z,'sets &amp; selections ( - 10%)'!Q:Q,0)</f>
        <v>0</v>
      </c>
      <c r="C939" s="46" t="s">
        <v>653</v>
      </c>
      <c r="D939">
        <f t="shared" si="90"/>
        <v>0</v>
      </c>
      <c r="E939">
        <v>10094</v>
      </c>
      <c r="F939">
        <f t="shared" si="88"/>
        <v>0</v>
      </c>
      <c r="G939" t="str">
        <f t="shared" si="89"/>
        <v>BP.VM</v>
      </c>
      <c r="H939" s="525" t="s">
        <v>154</v>
      </c>
    </row>
    <row r="940" spans="1:8">
      <c r="A940">
        <f>_xlfn.XLOOKUP(C940,macros!Y:Y,macros!P:P)</f>
        <v>0</v>
      </c>
      <c r="B940">
        <f>_xlfn.XLOOKUP(H940,'sets &amp; selections ( - 10%)'!Z:Z,'sets &amp; selections ( - 10%)'!Q:Q,0)</f>
        <v>0</v>
      </c>
      <c r="C940" s="47" t="s">
        <v>655</v>
      </c>
      <c r="D940">
        <f t="shared" si="90"/>
        <v>0</v>
      </c>
      <c r="E940">
        <v>10094</v>
      </c>
      <c r="F940">
        <f t="shared" si="88"/>
        <v>0</v>
      </c>
      <c r="G940" t="str">
        <f t="shared" si="89"/>
        <v>BP.VM</v>
      </c>
      <c r="H940" s="525" t="s">
        <v>154</v>
      </c>
    </row>
    <row r="941" spans="1:8">
      <c r="A941">
        <f>_xlfn.XLOOKUP(C941,macros!Y:Y,macros!P:P)</f>
        <v>0</v>
      </c>
      <c r="B941">
        <f>_xlfn.XLOOKUP(H941,'sets &amp; selections ( - 10%)'!Z:Z,'sets &amp; selections ( - 10%)'!Q:Q,0)</f>
        <v>0</v>
      </c>
      <c r="C941" s="46" t="s">
        <v>657</v>
      </c>
      <c r="D941">
        <f t="shared" si="90"/>
        <v>0</v>
      </c>
      <c r="E941">
        <v>10094</v>
      </c>
      <c r="F941">
        <f t="shared" si="88"/>
        <v>0</v>
      </c>
      <c r="G941" t="str">
        <f t="shared" si="89"/>
        <v>BP.VM</v>
      </c>
      <c r="H941" s="525" t="s">
        <v>154</v>
      </c>
    </row>
    <row r="942" spans="1:8">
      <c r="A942">
        <f>_xlfn.XLOOKUP(C942,macros!Y:Y,macros!P:P)</f>
        <v>0</v>
      </c>
      <c r="B942">
        <f>_xlfn.XLOOKUP(H942,'sets &amp; selections ( - 10%)'!Z:Z,'sets &amp; selections ( - 10%)'!Q:Q,0)</f>
        <v>0</v>
      </c>
      <c r="C942" s="47" t="s">
        <v>659</v>
      </c>
      <c r="D942">
        <f t="shared" si="90"/>
        <v>0</v>
      </c>
      <c r="E942">
        <v>10094</v>
      </c>
      <c r="F942">
        <f t="shared" si="88"/>
        <v>0</v>
      </c>
      <c r="G942" t="str">
        <f t="shared" si="89"/>
        <v>BP.VM</v>
      </c>
      <c r="H942" s="525" t="s">
        <v>154</v>
      </c>
    </row>
    <row r="943" spans="1:8">
      <c r="A943">
        <f>_xlfn.XLOOKUP(C943,macros!Y:Y,macros!P:P)</f>
        <v>0</v>
      </c>
      <c r="B943">
        <f>_xlfn.XLOOKUP(H943,'sets &amp; selections ( - 10%)'!Z:Z,'sets &amp; selections ( - 10%)'!Q:Q,0)</f>
        <v>0</v>
      </c>
      <c r="C943" s="46" t="s">
        <v>661</v>
      </c>
      <c r="D943">
        <f t="shared" si="90"/>
        <v>0</v>
      </c>
      <c r="E943">
        <v>10094</v>
      </c>
      <c r="F943">
        <f t="shared" si="88"/>
        <v>0</v>
      </c>
      <c r="G943" t="str">
        <f t="shared" si="89"/>
        <v>BP.VM</v>
      </c>
      <c r="H943" s="525" t="s">
        <v>154</v>
      </c>
    </row>
    <row r="944" spans="1:8">
      <c r="A944">
        <f>_xlfn.XLOOKUP(C944,macros!Y:Y,macros!P:P)</f>
        <v>0</v>
      </c>
      <c r="B944">
        <f>_xlfn.XLOOKUP(H944,'sets &amp; selections ( - 10%)'!Z:Z,'sets &amp; selections ( - 10%)'!Q:Q,0)</f>
        <v>0</v>
      </c>
      <c r="C944" s="47" t="s">
        <v>663</v>
      </c>
      <c r="D944">
        <f t="shared" si="90"/>
        <v>0</v>
      </c>
      <c r="E944">
        <v>10094</v>
      </c>
      <c r="F944">
        <f t="shared" si="88"/>
        <v>0</v>
      </c>
      <c r="G944" t="str">
        <f t="shared" si="89"/>
        <v>BP.VM</v>
      </c>
      <c r="H944" s="525" t="s">
        <v>154</v>
      </c>
    </row>
    <row r="945" spans="1:8">
      <c r="A945">
        <f>_xlfn.XLOOKUP(C945,macros!Y:Y,macros!P:P)</f>
        <v>0</v>
      </c>
      <c r="B945">
        <f>_xlfn.XLOOKUP(H945,'sets &amp; selections ( - 10%)'!Z:Z,'sets &amp; selections ( - 10%)'!Q:Q,0)</f>
        <v>0</v>
      </c>
      <c r="C945" s="46" t="s">
        <v>665</v>
      </c>
      <c r="D945">
        <f t="shared" si="90"/>
        <v>0</v>
      </c>
      <c r="E945">
        <v>10094</v>
      </c>
      <c r="F945">
        <f t="shared" si="88"/>
        <v>0</v>
      </c>
      <c r="G945" t="str">
        <f t="shared" si="89"/>
        <v>BP.VM</v>
      </c>
      <c r="H945" s="525" t="s">
        <v>154</v>
      </c>
    </row>
    <row r="946" spans="1:8">
      <c r="A946">
        <f>_xlfn.XLOOKUP(C946,macros!Y:Y,macros!P:P)</f>
        <v>0</v>
      </c>
      <c r="B946">
        <f>_xlfn.XLOOKUP(H946,'sets &amp; selections ( - 10%)'!Z:Z,'sets &amp; selections ( - 10%)'!Q:Q,0)</f>
        <v>0</v>
      </c>
      <c r="C946" s="47" t="s">
        <v>667</v>
      </c>
      <c r="D946">
        <f t="shared" si="90"/>
        <v>0</v>
      </c>
      <c r="E946">
        <v>10094</v>
      </c>
      <c r="F946">
        <f t="shared" si="88"/>
        <v>0</v>
      </c>
      <c r="G946" t="str">
        <f t="shared" si="89"/>
        <v>BP.VM</v>
      </c>
      <c r="H946" s="525" t="s">
        <v>154</v>
      </c>
    </row>
    <row r="947" spans="1:8">
      <c r="A947">
        <f>_xlfn.XLOOKUP(C947,macros!Y:Y,macros!P:P)</f>
        <v>0</v>
      </c>
      <c r="B947">
        <f>_xlfn.XLOOKUP(H947,'sets &amp; selections ( - 10%)'!Z:Z,'sets &amp; selections ( - 10%)'!Q:Q,0)</f>
        <v>0</v>
      </c>
      <c r="C947" s="46" t="s">
        <v>669</v>
      </c>
      <c r="D947">
        <f t="shared" si="90"/>
        <v>0</v>
      </c>
      <c r="E947">
        <v>10094</v>
      </c>
      <c r="F947">
        <f t="shared" si="88"/>
        <v>0</v>
      </c>
      <c r="G947" t="str">
        <f t="shared" si="89"/>
        <v>BP.VM</v>
      </c>
      <c r="H947" s="525" t="s">
        <v>154</v>
      </c>
    </row>
    <row r="948" spans="1:8">
      <c r="A948">
        <f>_xlfn.XLOOKUP(C948,macros!Y:Y,macros!P:P)</f>
        <v>0</v>
      </c>
      <c r="B948">
        <f>_xlfn.XLOOKUP(H948,'sets &amp; selections ( - 10%)'!Z:Z,'sets &amp; selections ( - 10%)'!Q:Q,0)</f>
        <v>0</v>
      </c>
      <c r="C948" s="47" t="s">
        <v>671</v>
      </c>
      <c r="D948">
        <f t="shared" si="90"/>
        <v>0</v>
      </c>
      <c r="E948">
        <v>10094</v>
      </c>
      <c r="F948">
        <f t="shared" si="88"/>
        <v>0</v>
      </c>
      <c r="G948" t="str">
        <f t="shared" si="89"/>
        <v>BP.VM</v>
      </c>
      <c r="H948" s="525" t="s">
        <v>154</v>
      </c>
    </row>
    <row r="949" spans="1:8">
      <c r="A949">
        <f>_xlfn.XLOOKUP(C949,macros!Y:Y,macros!P:P)</f>
        <v>0</v>
      </c>
      <c r="B949">
        <f>_xlfn.XLOOKUP(H949,'sets &amp; selections ( - 10%)'!Z:Z,'sets &amp; selections ( - 10%)'!Q:Q,0)</f>
        <v>0</v>
      </c>
      <c r="C949" s="46" t="s">
        <v>673</v>
      </c>
      <c r="D949">
        <f t="shared" si="90"/>
        <v>0</v>
      </c>
      <c r="E949">
        <v>10094</v>
      </c>
      <c r="F949">
        <f t="shared" si="88"/>
        <v>0</v>
      </c>
      <c r="G949" t="str">
        <f t="shared" si="89"/>
        <v>BP.VM</v>
      </c>
      <c r="H949" s="525" t="s">
        <v>154</v>
      </c>
    </row>
    <row r="950" spans="1:8">
      <c r="A950">
        <f>_xlfn.XLOOKUP(C950,macros!Y:Y,macros!P:P)</f>
        <v>0</v>
      </c>
      <c r="B950">
        <f>_xlfn.XLOOKUP(H950,'sets &amp; selections ( - 10%)'!Z:Z,'sets &amp; selections ( - 10%)'!Q:Q,0)</f>
        <v>0</v>
      </c>
      <c r="C950" s="47" t="s">
        <v>675</v>
      </c>
      <c r="D950">
        <f t="shared" si="90"/>
        <v>0</v>
      </c>
      <c r="E950">
        <v>10094</v>
      </c>
      <c r="F950">
        <f t="shared" si="88"/>
        <v>0</v>
      </c>
      <c r="G950" t="str">
        <f t="shared" si="89"/>
        <v>BP.VM</v>
      </c>
      <c r="H950" s="525" t="s">
        <v>154</v>
      </c>
    </row>
    <row r="951" spans="1:8">
      <c r="A951">
        <f>_xlfn.XLOOKUP(C951,macros!Y:Y,macros!P:P)</f>
        <v>0</v>
      </c>
      <c r="B951">
        <f>_xlfn.XLOOKUP(H951,'sets &amp; selections ( - 10%)'!Z:Z,'sets &amp; selections ( - 10%)'!Q:Q,0)</f>
        <v>0</v>
      </c>
      <c r="C951" s="46" t="s">
        <v>677</v>
      </c>
      <c r="D951">
        <f t="shared" si="90"/>
        <v>0</v>
      </c>
      <c r="E951">
        <v>10094</v>
      </c>
      <c r="F951">
        <f t="shared" si="88"/>
        <v>0</v>
      </c>
      <c r="G951" t="str">
        <f t="shared" si="89"/>
        <v>BP.VM</v>
      </c>
      <c r="H951" s="525" t="s">
        <v>154</v>
      </c>
    </row>
    <row r="952" spans="1:8">
      <c r="A952">
        <f>_xlfn.XLOOKUP(C952,macros!Y:Y,macros!P:P)</f>
        <v>0</v>
      </c>
      <c r="B952">
        <f>_xlfn.XLOOKUP(H952,'sets &amp; selections ( - 10%)'!Z:Z,'sets &amp; selections ( - 10%)'!Q:Q,0)</f>
        <v>0</v>
      </c>
      <c r="C952" s="47" t="s">
        <v>695</v>
      </c>
      <c r="D952">
        <f t="shared" si="90"/>
        <v>0</v>
      </c>
      <c r="E952">
        <v>10133</v>
      </c>
      <c r="F952">
        <f t="shared" si="88"/>
        <v>0</v>
      </c>
      <c r="G952" t="str">
        <f t="shared" si="89"/>
        <v>BP.VM</v>
      </c>
      <c r="H952" s="525" t="s">
        <v>156</v>
      </c>
    </row>
    <row r="953" spans="1:8">
      <c r="A953">
        <f>_xlfn.XLOOKUP(C953,macros!Y:Y,macros!P:P)</f>
        <v>0</v>
      </c>
      <c r="B953">
        <f>_xlfn.XLOOKUP(H953,'sets &amp; selections ( - 10%)'!Z:Z,'sets &amp; selections ( - 10%)'!Q:Q,0)</f>
        <v>0</v>
      </c>
      <c r="C953" s="46" t="s">
        <v>696</v>
      </c>
      <c r="D953">
        <f t="shared" si="90"/>
        <v>0</v>
      </c>
      <c r="E953">
        <v>10133</v>
      </c>
      <c r="F953">
        <f t="shared" si="88"/>
        <v>0</v>
      </c>
      <c r="G953" t="str">
        <f t="shared" si="89"/>
        <v>BP.VM</v>
      </c>
      <c r="H953" s="525" t="s">
        <v>156</v>
      </c>
    </row>
    <row r="954" spans="1:8">
      <c r="A954">
        <f>_xlfn.XLOOKUP(C954,macros!Y:Y,macros!P:P)</f>
        <v>0</v>
      </c>
      <c r="B954">
        <f>_xlfn.XLOOKUP(H954,'sets &amp; selections ( - 10%)'!Z:Z,'sets &amp; selections ( - 10%)'!Q:Q,0)</f>
        <v>0</v>
      </c>
      <c r="C954" s="47" t="s">
        <v>697</v>
      </c>
      <c r="D954">
        <f t="shared" si="90"/>
        <v>0</v>
      </c>
      <c r="E954">
        <v>10133</v>
      </c>
      <c r="F954">
        <f t="shared" si="88"/>
        <v>0</v>
      </c>
      <c r="G954" t="str">
        <f t="shared" si="89"/>
        <v>BP.VM</v>
      </c>
      <c r="H954" s="525" t="s">
        <v>156</v>
      </c>
    </row>
    <row r="955" spans="1:8">
      <c r="A955">
        <f>_xlfn.XLOOKUP(C955,macros!Y:Y,macros!P:P)</f>
        <v>0</v>
      </c>
      <c r="B955">
        <f>_xlfn.XLOOKUP(H955,'sets &amp; selections ( - 10%)'!Z:Z,'sets &amp; selections ( - 10%)'!Q:Q,0)</f>
        <v>0</v>
      </c>
      <c r="C955" s="46" t="s">
        <v>698</v>
      </c>
      <c r="D955">
        <f t="shared" si="90"/>
        <v>0</v>
      </c>
      <c r="E955">
        <v>10133</v>
      </c>
      <c r="F955">
        <f t="shared" si="88"/>
        <v>0</v>
      </c>
      <c r="G955" t="str">
        <f t="shared" si="89"/>
        <v>BP.VM</v>
      </c>
      <c r="H955" s="525" t="s">
        <v>156</v>
      </c>
    </row>
    <row r="956" spans="1:8">
      <c r="A956">
        <f>_xlfn.XLOOKUP(C956,macros!Y:Y,macros!P:P)</f>
        <v>0</v>
      </c>
      <c r="B956">
        <f>_xlfn.XLOOKUP(H956,'sets &amp; selections ( - 10%)'!Z:Z,'sets &amp; selections ( - 10%)'!Q:Q,0)</f>
        <v>0</v>
      </c>
      <c r="C956" s="47" t="s">
        <v>699</v>
      </c>
      <c r="D956">
        <f t="shared" si="90"/>
        <v>0</v>
      </c>
      <c r="E956">
        <v>10133</v>
      </c>
      <c r="F956">
        <f t="shared" si="88"/>
        <v>0</v>
      </c>
      <c r="G956" t="str">
        <f t="shared" si="89"/>
        <v>BP.VM</v>
      </c>
      <c r="H956" s="525" t="s">
        <v>156</v>
      </c>
    </row>
    <row r="957" spans="1:8">
      <c r="A957">
        <f>_xlfn.XLOOKUP(C957,macros!Y:Y,macros!P:P)</f>
        <v>0</v>
      </c>
      <c r="B957">
        <f>_xlfn.XLOOKUP(H957,'sets &amp; selections ( - 10%)'!Z:Z,'sets &amp; selections ( - 10%)'!Q:Q,0)</f>
        <v>0</v>
      </c>
      <c r="C957" s="46" t="s">
        <v>700</v>
      </c>
      <c r="D957">
        <f t="shared" si="90"/>
        <v>0</v>
      </c>
      <c r="E957">
        <v>10133</v>
      </c>
      <c r="F957">
        <f t="shared" si="88"/>
        <v>0</v>
      </c>
      <c r="G957" t="str">
        <f t="shared" si="89"/>
        <v>BP.VM</v>
      </c>
      <c r="H957" s="525" t="s">
        <v>156</v>
      </c>
    </row>
    <row r="958" spans="1:8">
      <c r="A958">
        <f>_xlfn.XLOOKUP(C958,macros!Y:Y,macros!P:P)</f>
        <v>0</v>
      </c>
      <c r="B958">
        <f>_xlfn.XLOOKUP(H958,'sets &amp; selections ( - 10%)'!Z:Z,'sets &amp; selections ( - 10%)'!Q:Q,0)</f>
        <v>0</v>
      </c>
      <c r="C958" s="47" t="s">
        <v>701</v>
      </c>
      <c r="D958">
        <f t="shared" si="90"/>
        <v>0</v>
      </c>
      <c r="E958">
        <v>10133</v>
      </c>
      <c r="F958">
        <f t="shared" si="88"/>
        <v>0</v>
      </c>
      <c r="G958" t="str">
        <f t="shared" si="89"/>
        <v>BP.VM</v>
      </c>
      <c r="H958" s="525" t="s">
        <v>156</v>
      </c>
    </row>
    <row r="959" spans="1:8">
      <c r="A959">
        <f>_xlfn.XLOOKUP(C959,macros!Y:Y,macros!P:P)</f>
        <v>0</v>
      </c>
      <c r="B959">
        <f>_xlfn.XLOOKUP(H959,'sets &amp; selections ( - 10%)'!Z:Z,'sets &amp; selections ( - 10%)'!Q:Q,0)</f>
        <v>0</v>
      </c>
      <c r="C959" s="46" t="s">
        <v>702</v>
      </c>
      <c r="D959">
        <f t="shared" si="90"/>
        <v>0</v>
      </c>
      <c r="E959">
        <v>10133</v>
      </c>
      <c r="F959">
        <f t="shared" si="88"/>
        <v>0</v>
      </c>
      <c r="G959" t="str">
        <f t="shared" si="89"/>
        <v>BP.VM</v>
      </c>
      <c r="H959" s="525" t="s">
        <v>156</v>
      </c>
    </row>
    <row r="960" spans="1:8">
      <c r="A960">
        <f>_xlfn.XLOOKUP(C960,macros!Y:Y,macros!P:P)</f>
        <v>0</v>
      </c>
      <c r="B960">
        <f>_xlfn.XLOOKUP(H960,'sets &amp; selections ( - 10%)'!Z:Z,'sets &amp; selections ( - 10%)'!Q:Q,0)</f>
        <v>0</v>
      </c>
      <c r="C960" s="47" t="s">
        <v>703</v>
      </c>
      <c r="D960">
        <f t="shared" si="90"/>
        <v>0</v>
      </c>
      <c r="E960">
        <v>10133</v>
      </c>
      <c r="F960">
        <f t="shared" si="88"/>
        <v>0</v>
      </c>
      <c r="G960" t="str">
        <f t="shared" si="89"/>
        <v>BP.VM</v>
      </c>
      <c r="H960" s="525" t="s">
        <v>156</v>
      </c>
    </row>
    <row r="961" spans="1:8">
      <c r="A961">
        <f>_xlfn.XLOOKUP(C961,macros!Y:Y,macros!P:P)</f>
        <v>0</v>
      </c>
      <c r="B961">
        <f>_xlfn.XLOOKUP(H961,'sets &amp; selections ( - 10%)'!Z:Z,'sets &amp; selections ( - 10%)'!Q:Q,0)</f>
        <v>0</v>
      </c>
      <c r="C961" s="46" t="s">
        <v>704</v>
      </c>
      <c r="D961">
        <f t="shared" si="90"/>
        <v>0</v>
      </c>
      <c r="E961">
        <v>10133</v>
      </c>
      <c r="F961">
        <f t="shared" si="88"/>
        <v>0</v>
      </c>
      <c r="G961" t="str">
        <f t="shared" si="89"/>
        <v>BP.VM</v>
      </c>
      <c r="H961" s="525" t="s">
        <v>156</v>
      </c>
    </row>
    <row r="962" spans="1:8">
      <c r="A962">
        <f>_xlfn.XLOOKUP(C962,macros!Y:Y,macros!P:P)</f>
        <v>0</v>
      </c>
      <c r="B962">
        <f>_xlfn.XLOOKUP(H962,'sets &amp; selections ( - 10%)'!Z:Z,'sets &amp; selections ( - 10%)'!Q:Q,0)</f>
        <v>0</v>
      </c>
      <c r="C962" s="47" t="s">
        <v>705</v>
      </c>
      <c r="D962">
        <f t="shared" si="90"/>
        <v>0</v>
      </c>
      <c r="E962">
        <v>10133</v>
      </c>
      <c r="F962">
        <f t="shared" si="88"/>
        <v>0</v>
      </c>
      <c r="G962" t="str">
        <f t="shared" si="89"/>
        <v>BP.VM</v>
      </c>
      <c r="H962" s="525" t="s">
        <v>156</v>
      </c>
    </row>
    <row r="963" spans="1:8">
      <c r="A963">
        <f>_xlfn.XLOOKUP(C963,macros!Y:Y,macros!P:P)</f>
        <v>0</v>
      </c>
      <c r="B963">
        <f>_xlfn.XLOOKUP(H963,'sets &amp; selections ( - 10%)'!Z:Z,'sets &amp; selections ( - 10%)'!Q:Q,0)</f>
        <v>0</v>
      </c>
      <c r="C963" s="46" t="s">
        <v>706</v>
      </c>
      <c r="D963">
        <f t="shared" si="90"/>
        <v>0</v>
      </c>
      <c r="E963">
        <v>10133</v>
      </c>
      <c r="F963">
        <f t="shared" ref="F963:F1026" si="91">IF(B963&gt;0,10*B963/D963,0)</f>
        <v>0</v>
      </c>
      <c r="G963" t="str">
        <f t="shared" ref="G963:G1026" si="92">LEFT(C963,5)</f>
        <v>BP.VM</v>
      </c>
      <c r="H963" s="525" t="s">
        <v>156</v>
      </c>
    </row>
    <row r="964" spans="1:8">
      <c r="A964">
        <f>_xlfn.XLOOKUP(C964,macros!Y:Y,macros!P:P)</f>
        <v>0</v>
      </c>
      <c r="B964">
        <f>_xlfn.XLOOKUP(H964,'sets &amp; selections ( - 10%)'!Z:Z,'sets &amp; selections ( - 10%)'!Q:Q,0)</f>
        <v>0</v>
      </c>
      <c r="C964" s="47" t="s">
        <v>707</v>
      </c>
      <c r="D964">
        <f t="shared" si="90"/>
        <v>0</v>
      </c>
      <c r="E964">
        <v>10133</v>
      </c>
      <c r="F964">
        <f t="shared" si="91"/>
        <v>0</v>
      </c>
      <c r="G964" t="str">
        <f t="shared" si="92"/>
        <v>BP.VM</v>
      </c>
      <c r="H964" s="525" t="s">
        <v>156</v>
      </c>
    </row>
    <row r="965" spans="1:8">
      <c r="A965">
        <f>_xlfn.XLOOKUP(C965,macros!Y:Y,macros!P:P)</f>
        <v>0</v>
      </c>
      <c r="B965">
        <f>_xlfn.XLOOKUP(H965,'sets &amp; selections ( - 10%)'!Z:Z,'sets &amp; selections ( - 10%)'!Q:Q,0)</f>
        <v>0</v>
      </c>
      <c r="C965" s="46" t="s">
        <v>708</v>
      </c>
      <c r="D965">
        <f t="shared" si="90"/>
        <v>0</v>
      </c>
      <c r="E965">
        <v>10133</v>
      </c>
      <c r="F965">
        <f t="shared" si="91"/>
        <v>0</v>
      </c>
      <c r="G965" t="str">
        <f t="shared" si="92"/>
        <v>BP.VM</v>
      </c>
      <c r="H965" s="525" t="s">
        <v>156</v>
      </c>
    </row>
    <row r="966" spans="1:8">
      <c r="A966">
        <f>_xlfn.XLOOKUP(C966,macros!Y:Y,macros!Q:Q)</f>
        <v>0</v>
      </c>
      <c r="B966">
        <f>_xlfn.XLOOKUP(H966,'sets &amp; selections ( - 10%)'!Z:Z,'sets &amp; selections ( - 10%)'!R:R,0)</f>
        <v>0</v>
      </c>
      <c r="C966" s="47" t="s">
        <v>651</v>
      </c>
      <c r="D966">
        <f t="shared" si="90"/>
        <v>0</v>
      </c>
      <c r="E966">
        <v>10095</v>
      </c>
      <c r="F966">
        <f t="shared" si="91"/>
        <v>0</v>
      </c>
      <c r="G966" t="str">
        <f t="shared" si="92"/>
        <v>BP.VM</v>
      </c>
      <c r="H966" s="525" t="s">
        <v>154</v>
      </c>
    </row>
    <row r="967" spans="1:8">
      <c r="A967">
        <f>_xlfn.XLOOKUP(C967,macros!Y:Y,macros!Q:Q)</f>
        <v>0</v>
      </c>
      <c r="B967">
        <f>_xlfn.XLOOKUP(H967,'sets &amp; selections ( - 10%)'!Z:Z,'sets &amp; selections ( - 10%)'!R:R,0)</f>
        <v>0</v>
      </c>
      <c r="C967" s="46" t="s">
        <v>653</v>
      </c>
      <c r="D967">
        <f t="shared" si="90"/>
        <v>0</v>
      </c>
      <c r="E967">
        <v>10095</v>
      </c>
      <c r="F967">
        <f t="shared" si="91"/>
        <v>0</v>
      </c>
      <c r="G967" t="str">
        <f t="shared" si="92"/>
        <v>BP.VM</v>
      </c>
      <c r="H967" s="525" t="s">
        <v>154</v>
      </c>
    </row>
    <row r="968" spans="1:8">
      <c r="A968">
        <f>_xlfn.XLOOKUP(C968,macros!Y:Y,macros!Q:Q)</f>
        <v>0</v>
      </c>
      <c r="B968">
        <f>_xlfn.XLOOKUP(H968,'sets &amp; selections ( - 10%)'!Z:Z,'sets &amp; selections ( - 10%)'!R:R,0)</f>
        <v>0</v>
      </c>
      <c r="C968" s="47" t="s">
        <v>655</v>
      </c>
      <c r="D968">
        <f t="shared" si="90"/>
        <v>0</v>
      </c>
      <c r="E968">
        <v>10095</v>
      </c>
      <c r="F968">
        <f t="shared" si="91"/>
        <v>0</v>
      </c>
      <c r="G968" t="str">
        <f t="shared" si="92"/>
        <v>BP.VM</v>
      </c>
      <c r="H968" s="525" t="s">
        <v>154</v>
      </c>
    </row>
    <row r="969" spans="1:8">
      <c r="A969">
        <f>_xlfn.XLOOKUP(C969,macros!Y:Y,macros!Q:Q)</f>
        <v>0</v>
      </c>
      <c r="B969">
        <f>_xlfn.XLOOKUP(H969,'sets &amp; selections ( - 10%)'!Z:Z,'sets &amp; selections ( - 10%)'!R:R,0)</f>
        <v>0</v>
      </c>
      <c r="C969" s="46" t="s">
        <v>657</v>
      </c>
      <c r="D969">
        <f t="shared" si="90"/>
        <v>0</v>
      </c>
      <c r="E969">
        <v>10095</v>
      </c>
      <c r="F969">
        <f t="shared" si="91"/>
        <v>0</v>
      </c>
      <c r="G969" t="str">
        <f t="shared" si="92"/>
        <v>BP.VM</v>
      </c>
      <c r="H969" s="525" t="s">
        <v>154</v>
      </c>
    </row>
    <row r="970" spans="1:8">
      <c r="A970">
        <f>_xlfn.XLOOKUP(C970,macros!Y:Y,macros!Q:Q)</f>
        <v>0</v>
      </c>
      <c r="B970">
        <f>_xlfn.XLOOKUP(H970,'sets &amp; selections ( - 10%)'!Z:Z,'sets &amp; selections ( - 10%)'!R:R,0)</f>
        <v>0</v>
      </c>
      <c r="C970" s="47" t="s">
        <v>659</v>
      </c>
      <c r="D970">
        <f t="shared" si="90"/>
        <v>0</v>
      </c>
      <c r="E970">
        <v>10095</v>
      </c>
      <c r="F970">
        <f t="shared" si="91"/>
        <v>0</v>
      </c>
      <c r="G970" t="str">
        <f t="shared" si="92"/>
        <v>BP.VM</v>
      </c>
      <c r="H970" s="525" t="s">
        <v>154</v>
      </c>
    </row>
    <row r="971" spans="1:8">
      <c r="A971">
        <f>_xlfn.XLOOKUP(C971,macros!Y:Y,macros!Q:Q)</f>
        <v>0</v>
      </c>
      <c r="B971">
        <f>_xlfn.XLOOKUP(H971,'sets &amp; selections ( - 10%)'!Z:Z,'sets &amp; selections ( - 10%)'!R:R,0)</f>
        <v>0</v>
      </c>
      <c r="C971" s="46" t="s">
        <v>661</v>
      </c>
      <c r="D971">
        <f t="shared" si="90"/>
        <v>0</v>
      </c>
      <c r="E971">
        <v>10095</v>
      </c>
      <c r="F971">
        <f t="shared" si="91"/>
        <v>0</v>
      </c>
      <c r="G971" t="str">
        <f t="shared" si="92"/>
        <v>BP.VM</v>
      </c>
      <c r="H971" s="525" t="s">
        <v>154</v>
      </c>
    </row>
    <row r="972" spans="1:8">
      <c r="A972">
        <f>_xlfn.XLOOKUP(C972,macros!Y:Y,macros!Q:Q)</f>
        <v>0</v>
      </c>
      <c r="B972">
        <f>_xlfn.XLOOKUP(H972,'sets &amp; selections ( - 10%)'!Z:Z,'sets &amp; selections ( - 10%)'!R:R,0)</f>
        <v>0</v>
      </c>
      <c r="C972" s="47" t="s">
        <v>663</v>
      </c>
      <c r="D972">
        <f t="shared" si="90"/>
        <v>0</v>
      </c>
      <c r="E972">
        <v>10095</v>
      </c>
      <c r="F972">
        <f t="shared" si="91"/>
        <v>0</v>
      </c>
      <c r="G972" t="str">
        <f t="shared" si="92"/>
        <v>BP.VM</v>
      </c>
      <c r="H972" s="525" t="s">
        <v>154</v>
      </c>
    </row>
    <row r="973" spans="1:8">
      <c r="A973">
        <f>_xlfn.XLOOKUP(C973,macros!Y:Y,macros!Q:Q)</f>
        <v>0</v>
      </c>
      <c r="B973">
        <f>_xlfn.XLOOKUP(H973,'sets &amp; selections ( - 10%)'!Z:Z,'sets &amp; selections ( - 10%)'!R:R,0)</f>
        <v>0</v>
      </c>
      <c r="C973" s="46" t="s">
        <v>665</v>
      </c>
      <c r="D973">
        <f t="shared" si="90"/>
        <v>0</v>
      </c>
      <c r="E973">
        <v>10095</v>
      </c>
      <c r="F973">
        <f t="shared" si="91"/>
        <v>0</v>
      </c>
      <c r="G973" t="str">
        <f t="shared" si="92"/>
        <v>BP.VM</v>
      </c>
      <c r="H973" s="525" t="s">
        <v>154</v>
      </c>
    </row>
    <row r="974" spans="1:8">
      <c r="A974">
        <f>_xlfn.XLOOKUP(C974,macros!Y:Y,macros!Q:Q)</f>
        <v>0</v>
      </c>
      <c r="B974">
        <f>_xlfn.XLOOKUP(H974,'sets &amp; selections ( - 10%)'!Z:Z,'sets &amp; selections ( - 10%)'!R:R,0)</f>
        <v>0</v>
      </c>
      <c r="C974" s="47" t="s">
        <v>667</v>
      </c>
      <c r="D974">
        <f t="shared" si="90"/>
        <v>0</v>
      </c>
      <c r="E974">
        <v>10095</v>
      </c>
      <c r="F974">
        <f t="shared" si="91"/>
        <v>0</v>
      </c>
      <c r="G974" t="str">
        <f t="shared" si="92"/>
        <v>BP.VM</v>
      </c>
      <c r="H974" s="525" t="s">
        <v>154</v>
      </c>
    </row>
    <row r="975" spans="1:8">
      <c r="A975">
        <f>_xlfn.XLOOKUP(C975,macros!Y:Y,macros!Q:Q)</f>
        <v>0</v>
      </c>
      <c r="B975">
        <f>_xlfn.XLOOKUP(H975,'sets &amp; selections ( - 10%)'!Z:Z,'sets &amp; selections ( - 10%)'!R:R,0)</f>
        <v>0</v>
      </c>
      <c r="C975" s="46" t="s">
        <v>669</v>
      </c>
      <c r="D975">
        <f t="shared" si="90"/>
        <v>0</v>
      </c>
      <c r="E975">
        <v>10095</v>
      </c>
      <c r="F975">
        <f t="shared" si="91"/>
        <v>0</v>
      </c>
      <c r="G975" t="str">
        <f t="shared" si="92"/>
        <v>BP.VM</v>
      </c>
      <c r="H975" s="525" t="s">
        <v>154</v>
      </c>
    </row>
    <row r="976" spans="1:8">
      <c r="A976">
        <f>_xlfn.XLOOKUP(C976,macros!Y:Y,macros!Q:Q)</f>
        <v>0</v>
      </c>
      <c r="B976">
        <f>_xlfn.XLOOKUP(H976,'sets &amp; selections ( - 10%)'!Z:Z,'sets &amp; selections ( - 10%)'!R:R,0)</f>
        <v>0</v>
      </c>
      <c r="C976" s="47" t="s">
        <v>671</v>
      </c>
      <c r="D976">
        <f t="shared" si="90"/>
        <v>0</v>
      </c>
      <c r="E976">
        <v>10095</v>
      </c>
      <c r="F976">
        <f t="shared" si="91"/>
        <v>0</v>
      </c>
      <c r="G976" t="str">
        <f t="shared" si="92"/>
        <v>BP.VM</v>
      </c>
      <c r="H976" s="525" t="s">
        <v>154</v>
      </c>
    </row>
    <row r="977" spans="1:8">
      <c r="A977">
        <f>_xlfn.XLOOKUP(C977,macros!Y:Y,macros!Q:Q)</f>
        <v>0</v>
      </c>
      <c r="B977">
        <f>_xlfn.XLOOKUP(H977,'sets &amp; selections ( - 10%)'!Z:Z,'sets &amp; selections ( - 10%)'!R:R,0)</f>
        <v>0</v>
      </c>
      <c r="C977" s="46" t="s">
        <v>673</v>
      </c>
      <c r="D977">
        <f t="shared" si="90"/>
        <v>0</v>
      </c>
      <c r="E977">
        <v>10095</v>
      </c>
      <c r="F977">
        <f t="shared" si="91"/>
        <v>0</v>
      </c>
      <c r="G977" t="str">
        <f t="shared" si="92"/>
        <v>BP.VM</v>
      </c>
      <c r="H977" s="525" t="s">
        <v>154</v>
      </c>
    </row>
    <row r="978" spans="1:8">
      <c r="A978">
        <f>_xlfn.XLOOKUP(C978,macros!Y:Y,macros!Q:Q)</f>
        <v>0</v>
      </c>
      <c r="B978">
        <f>_xlfn.XLOOKUP(H978,'sets &amp; selections ( - 10%)'!Z:Z,'sets &amp; selections ( - 10%)'!R:R,0)</f>
        <v>0</v>
      </c>
      <c r="C978" s="47" t="s">
        <v>675</v>
      </c>
      <c r="D978">
        <f t="shared" si="90"/>
        <v>0</v>
      </c>
      <c r="E978">
        <v>10095</v>
      </c>
      <c r="F978">
        <f t="shared" si="91"/>
        <v>0</v>
      </c>
      <c r="G978" t="str">
        <f t="shared" si="92"/>
        <v>BP.VM</v>
      </c>
      <c r="H978" s="525" t="s">
        <v>154</v>
      </c>
    </row>
    <row r="979" spans="1:8">
      <c r="A979">
        <f>_xlfn.XLOOKUP(C979,macros!Y:Y,macros!Q:Q)</f>
        <v>0</v>
      </c>
      <c r="B979">
        <f>_xlfn.XLOOKUP(H979,'sets &amp; selections ( - 10%)'!Z:Z,'sets &amp; selections ( - 10%)'!R:R,0)</f>
        <v>0</v>
      </c>
      <c r="C979" s="46" t="s">
        <v>677</v>
      </c>
      <c r="D979">
        <f t="shared" ref="D979:D1042" si="93">SUM(A979:B979)</f>
        <v>0</v>
      </c>
      <c r="E979">
        <v>10095</v>
      </c>
      <c r="F979">
        <f t="shared" si="91"/>
        <v>0</v>
      </c>
      <c r="G979" t="str">
        <f t="shared" si="92"/>
        <v>BP.VM</v>
      </c>
      <c r="H979" s="525" t="s">
        <v>154</v>
      </c>
    </row>
    <row r="980" spans="1:8">
      <c r="A980">
        <f>_xlfn.XLOOKUP(C980,macros!Y:Y,macros!Q:Q)</f>
        <v>0</v>
      </c>
      <c r="B980">
        <f>_xlfn.XLOOKUP(H980,'sets &amp; selections ( - 10%)'!Z:Z,'sets &amp; selections ( - 10%)'!R:R,0)</f>
        <v>0</v>
      </c>
      <c r="C980" s="47" t="s">
        <v>695</v>
      </c>
      <c r="D980">
        <f t="shared" si="93"/>
        <v>0</v>
      </c>
      <c r="E980">
        <v>10134</v>
      </c>
      <c r="F980">
        <f t="shared" si="91"/>
        <v>0</v>
      </c>
      <c r="G980" t="str">
        <f t="shared" si="92"/>
        <v>BP.VM</v>
      </c>
      <c r="H980" s="525" t="s">
        <v>156</v>
      </c>
    </row>
    <row r="981" spans="1:8">
      <c r="A981">
        <f>_xlfn.XLOOKUP(C981,macros!Y:Y,macros!Q:Q)</f>
        <v>0</v>
      </c>
      <c r="B981">
        <f>_xlfn.XLOOKUP(H981,'sets &amp; selections ( - 10%)'!Z:Z,'sets &amp; selections ( - 10%)'!R:R,0)</f>
        <v>0</v>
      </c>
      <c r="C981" s="46" t="s">
        <v>696</v>
      </c>
      <c r="D981">
        <f t="shared" si="93"/>
        <v>0</v>
      </c>
      <c r="E981">
        <v>10134</v>
      </c>
      <c r="F981">
        <f t="shared" si="91"/>
        <v>0</v>
      </c>
      <c r="G981" t="str">
        <f t="shared" si="92"/>
        <v>BP.VM</v>
      </c>
      <c r="H981" s="525" t="s">
        <v>156</v>
      </c>
    </row>
    <row r="982" spans="1:8">
      <c r="A982">
        <f>_xlfn.XLOOKUP(C982,macros!Y:Y,macros!Q:Q)</f>
        <v>0</v>
      </c>
      <c r="B982">
        <f>_xlfn.XLOOKUP(H982,'sets &amp; selections ( - 10%)'!Z:Z,'sets &amp; selections ( - 10%)'!R:R,0)</f>
        <v>0</v>
      </c>
      <c r="C982" s="47" t="s">
        <v>697</v>
      </c>
      <c r="D982">
        <f t="shared" si="93"/>
        <v>0</v>
      </c>
      <c r="E982">
        <v>10134</v>
      </c>
      <c r="F982">
        <f t="shared" si="91"/>
        <v>0</v>
      </c>
      <c r="G982" t="str">
        <f t="shared" si="92"/>
        <v>BP.VM</v>
      </c>
      <c r="H982" s="525" t="s">
        <v>156</v>
      </c>
    </row>
    <row r="983" spans="1:8">
      <c r="A983">
        <f>_xlfn.XLOOKUP(C983,macros!Y:Y,macros!Q:Q)</f>
        <v>0</v>
      </c>
      <c r="B983">
        <f>_xlfn.XLOOKUP(H983,'sets &amp; selections ( - 10%)'!Z:Z,'sets &amp; selections ( - 10%)'!R:R,0)</f>
        <v>0</v>
      </c>
      <c r="C983" s="46" t="s">
        <v>698</v>
      </c>
      <c r="D983">
        <f t="shared" si="93"/>
        <v>0</v>
      </c>
      <c r="E983">
        <v>10134</v>
      </c>
      <c r="F983">
        <f t="shared" si="91"/>
        <v>0</v>
      </c>
      <c r="G983" t="str">
        <f t="shared" si="92"/>
        <v>BP.VM</v>
      </c>
      <c r="H983" s="525" t="s">
        <v>156</v>
      </c>
    </row>
    <row r="984" spans="1:8">
      <c r="A984">
        <f>_xlfn.XLOOKUP(C984,macros!Y:Y,macros!Q:Q)</f>
        <v>0</v>
      </c>
      <c r="B984">
        <f>_xlfn.XLOOKUP(H984,'sets &amp; selections ( - 10%)'!Z:Z,'sets &amp; selections ( - 10%)'!R:R,0)</f>
        <v>0</v>
      </c>
      <c r="C984" s="47" t="s">
        <v>699</v>
      </c>
      <c r="D984">
        <f t="shared" si="93"/>
        <v>0</v>
      </c>
      <c r="E984">
        <v>10134</v>
      </c>
      <c r="F984">
        <f t="shared" si="91"/>
        <v>0</v>
      </c>
      <c r="G984" t="str">
        <f t="shared" si="92"/>
        <v>BP.VM</v>
      </c>
      <c r="H984" s="525" t="s">
        <v>156</v>
      </c>
    </row>
    <row r="985" spans="1:8">
      <c r="A985">
        <f>_xlfn.XLOOKUP(C985,macros!Y:Y,macros!Q:Q)</f>
        <v>0</v>
      </c>
      <c r="B985">
        <f>_xlfn.XLOOKUP(H985,'sets &amp; selections ( - 10%)'!Z:Z,'sets &amp; selections ( - 10%)'!R:R,0)</f>
        <v>0</v>
      </c>
      <c r="C985" s="46" t="s">
        <v>700</v>
      </c>
      <c r="D985">
        <f t="shared" si="93"/>
        <v>0</v>
      </c>
      <c r="E985">
        <v>10134</v>
      </c>
      <c r="F985">
        <f t="shared" si="91"/>
        <v>0</v>
      </c>
      <c r="G985" t="str">
        <f t="shared" si="92"/>
        <v>BP.VM</v>
      </c>
      <c r="H985" s="525" t="s">
        <v>156</v>
      </c>
    </row>
    <row r="986" spans="1:8">
      <c r="A986">
        <f>_xlfn.XLOOKUP(C986,macros!Y:Y,macros!Q:Q)</f>
        <v>0</v>
      </c>
      <c r="B986">
        <f>_xlfn.XLOOKUP(H986,'sets &amp; selections ( - 10%)'!Z:Z,'sets &amp; selections ( - 10%)'!R:R,0)</f>
        <v>0</v>
      </c>
      <c r="C986" s="47" t="s">
        <v>701</v>
      </c>
      <c r="D986">
        <f t="shared" si="93"/>
        <v>0</v>
      </c>
      <c r="E986">
        <v>10134</v>
      </c>
      <c r="F986">
        <f t="shared" si="91"/>
        <v>0</v>
      </c>
      <c r="G986" t="str">
        <f t="shared" si="92"/>
        <v>BP.VM</v>
      </c>
      <c r="H986" s="525" t="s">
        <v>156</v>
      </c>
    </row>
    <row r="987" spans="1:8">
      <c r="A987">
        <f>_xlfn.XLOOKUP(C987,macros!Y:Y,macros!Q:Q)</f>
        <v>0</v>
      </c>
      <c r="B987">
        <f>_xlfn.XLOOKUP(H987,'sets &amp; selections ( - 10%)'!Z:Z,'sets &amp; selections ( - 10%)'!R:R,0)</f>
        <v>0</v>
      </c>
      <c r="C987" s="46" t="s">
        <v>702</v>
      </c>
      <c r="D987">
        <f t="shared" si="93"/>
        <v>0</v>
      </c>
      <c r="E987">
        <v>10134</v>
      </c>
      <c r="F987">
        <f t="shared" si="91"/>
        <v>0</v>
      </c>
      <c r="G987" t="str">
        <f t="shared" si="92"/>
        <v>BP.VM</v>
      </c>
      <c r="H987" s="525" t="s">
        <v>156</v>
      </c>
    </row>
    <row r="988" spans="1:8">
      <c r="A988">
        <f>_xlfn.XLOOKUP(C988,macros!Y:Y,macros!Q:Q)</f>
        <v>0</v>
      </c>
      <c r="B988">
        <f>_xlfn.XLOOKUP(H988,'sets &amp; selections ( - 10%)'!Z:Z,'sets &amp; selections ( - 10%)'!R:R,0)</f>
        <v>0</v>
      </c>
      <c r="C988" s="47" t="s">
        <v>703</v>
      </c>
      <c r="D988">
        <f t="shared" si="93"/>
        <v>0</v>
      </c>
      <c r="E988">
        <v>10134</v>
      </c>
      <c r="F988">
        <f t="shared" si="91"/>
        <v>0</v>
      </c>
      <c r="G988" t="str">
        <f t="shared" si="92"/>
        <v>BP.VM</v>
      </c>
      <c r="H988" s="525" t="s">
        <v>156</v>
      </c>
    </row>
    <row r="989" spans="1:8">
      <c r="A989">
        <f>_xlfn.XLOOKUP(C989,macros!Y:Y,macros!Q:Q)</f>
        <v>0</v>
      </c>
      <c r="B989">
        <f>_xlfn.XLOOKUP(H989,'sets &amp; selections ( - 10%)'!Z:Z,'sets &amp; selections ( - 10%)'!R:R,0)</f>
        <v>0</v>
      </c>
      <c r="C989" s="46" t="s">
        <v>704</v>
      </c>
      <c r="D989">
        <f t="shared" si="93"/>
        <v>0</v>
      </c>
      <c r="E989">
        <v>10134</v>
      </c>
      <c r="F989">
        <f t="shared" si="91"/>
        <v>0</v>
      </c>
      <c r="G989" t="str">
        <f t="shared" si="92"/>
        <v>BP.VM</v>
      </c>
      <c r="H989" s="525" t="s">
        <v>156</v>
      </c>
    </row>
    <row r="990" spans="1:8">
      <c r="A990">
        <f>_xlfn.XLOOKUP(C990,macros!Y:Y,macros!Q:Q)</f>
        <v>0</v>
      </c>
      <c r="B990">
        <f>_xlfn.XLOOKUP(H990,'sets &amp; selections ( - 10%)'!Z:Z,'sets &amp; selections ( - 10%)'!R:R,0)</f>
        <v>0</v>
      </c>
      <c r="C990" s="47" t="s">
        <v>705</v>
      </c>
      <c r="D990">
        <f t="shared" si="93"/>
        <v>0</v>
      </c>
      <c r="E990">
        <v>10134</v>
      </c>
      <c r="F990">
        <f t="shared" si="91"/>
        <v>0</v>
      </c>
      <c r="G990" t="str">
        <f t="shared" si="92"/>
        <v>BP.VM</v>
      </c>
      <c r="H990" s="525" t="s">
        <v>156</v>
      </c>
    </row>
    <row r="991" spans="1:8">
      <c r="A991">
        <f>_xlfn.XLOOKUP(C991,macros!Y:Y,macros!Q:Q)</f>
        <v>0</v>
      </c>
      <c r="B991">
        <f>_xlfn.XLOOKUP(H991,'sets &amp; selections ( - 10%)'!Z:Z,'sets &amp; selections ( - 10%)'!R:R,0)</f>
        <v>0</v>
      </c>
      <c r="C991" s="46" t="s">
        <v>706</v>
      </c>
      <c r="D991">
        <f t="shared" si="93"/>
        <v>0</v>
      </c>
      <c r="E991">
        <v>10134</v>
      </c>
      <c r="F991">
        <f t="shared" si="91"/>
        <v>0</v>
      </c>
      <c r="G991" t="str">
        <f t="shared" si="92"/>
        <v>BP.VM</v>
      </c>
      <c r="H991" s="525" t="s">
        <v>156</v>
      </c>
    </row>
    <row r="992" spans="1:8">
      <c r="A992">
        <f>_xlfn.XLOOKUP(C992,macros!Y:Y,macros!Q:Q)</f>
        <v>0</v>
      </c>
      <c r="B992">
        <f>_xlfn.XLOOKUP(H992,'sets &amp; selections ( - 10%)'!Z:Z,'sets &amp; selections ( - 10%)'!R:R,0)</f>
        <v>0</v>
      </c>
      <c r="C992" s="47" t="s">
        <v>707</v>
      </c>
      <c r="D992">
        <f t="shared" si="93"/>
        <v>0</v>
      </c>
      <c r="E992">
        <v>10134</v>
      </c>
      <c r="F992">
        <f t="shared" si="91"/>
        <v>0</v>
      </c>
      <c r="G992" t="str">
        <f t="shared" si="92"/>
        <v>BP.VM</v>
      </c>
      <c r="H992" s="525" t="s">
        <v>156</v>
      </c>
    </row>
    <row r="993" spans="1:8">
      <c r="A993">
        <f>_xlfn.XLOOKUP(C993,macros!Y:Y,macros!Q:Q)</f>
        <v>0</v>
      </c>
      <c r="B993">
        <f>_xlfn.XLOOKUP(H993,'sets &amp; selections ( - 10%)'!Z:Z,'sets &amp; selections ( - 10%)'!R:R,0)</f>
        <v>0</v>
      </c>
      <c r="C993" s="46" t="s">
        <v>708</v>
      </c>
      <c r="D993">
        <f t="shared" si="93"/>
        <v>0</v>
      </c>
      <c r="E993">
        <v>10134</v>
      </c>
      <c r="F993">
        <f t="shared" si="91"/>
        <v>0</v>
      </c>
      <c r="G993" t="str">
        <f t="shared" si="92"/>
        <v>BP.VM</v>
      </c>
      <c r="H993" s="525" t="s">
        <v>156</v>
      </c>
    </row>
    <row r="994" spans="1:8">
      <c r="A994" t="str">
        <f>_xlfn.XLOOKUP(C994,macros!Y:Y,macros!S:S)</f>
        <v>-</v>
      </c>
      <c r="B994">
        <f>_xlfn.XLOOKUP(H994,'sets &amp; selections ( - 10%)'!Z:Z,'sets &amp; selections ( - 10%)'!T:T,0)</f>
        <v>0</v>
      </c>
      <c r="C994" s="47" t="s">
        <v>651</v>
      </c>
      <c r="D994">
        <f t="shared" si="93"/>
        <v>0</v>
      </c>
      <c r="E994">
        <v>10081</v>
      </c>
      <c r="F994">
        <f t="shared" si="91"/>
        <v>0</v>
      </c>
      <c r="G994" t="str">
        <f t="shared" si="92"/>
        <v>BP.VM</v>
      </c>
      <c r="H994" s="525" t="s">
        <v>154</v>
      </c>
    </row>
    <row r="995" spans="1:8">
      <c r="A995" t="str">
        <f>_xlfn.XLOOKUP(C995,macros!Y:Y,macros!S:S)</f>
        <v>-</v>
      </c>
      <c r="B995">
        <f>_xlfn.XLOOKUP(H995,'sets &amp; selections ( - 10%)'!Z:Z,'sets &amp; selections ( - 10%)'!T:T,0)</f>
        <v>0</v>
      </c>
      <c r="C995" s="46" t="s">
        <v>653</v>
      </c>
      <c r="D995">
        <f t="shared" si="93"/>
        <v>0</v>
      </c>
      <c r="E995">
        <v>10081</v>
      </c>
      <c r="F995">
        <f t="shared" si="91"/>
        <v>0</v>
      </c>
      <c r="G995" t="str">
        <f t="shared" si="92"/>
        <v>BP.VM</v>
      </c>
      <c r="H995" s="525" t="s">
        <v>154</v>
      </c>
    </row>
    <row r="996" spans="1:8">
      <c r="A996" t="str">
        <f>_xlfn.XLOOKUP(C996,macros!Y:Y,macros!S:S)</f>
        <v>-</v>
      </c>
      <c r="B996">
        <f>_xlfn.XLOOKUP(H996,'sets &amp; selections ( - 10%)'!Z:Z,'sets &amp; selections ( - 10%)'!T:T,0)</f>
        <v>0</v>
      </c>
      <c r="C996" s="47" t="s">
        <v>655</v>
      </c>
      <c r="D996">
        <f t="shared" si="93"/>
        <v>0</v>
      </c>
      <c r="E996">
        <v>10081</v>
      </c>
      <c r="F996">
        <f t="shared" si="91"/>
        <v>0</v>
      </c>
      <c r="G996" t="str">
        <f t="shared" si="92"/>
        <v>BP.VM</v>
      </c>
      <c r="H996" s="525" t="s">
        <v>154</v>
      </c>
    </row>
    <row r="997" spans="1:8">
      <c r="A997" t="str">
        <f>_xlfn.XLOOKUP(C997,macros!Y:Y,macros!S:S)</f>
        <v>-</v>
      </c>
      <c r="B997">
        <f>_xlfn.XLOOKUP(H997,'sets &amp; selections ( - 10%)'!Z:Z,'sets &amp; selections ( - 10%)'!T:T,0)</f>
        <v>0</v>
      </c>
      <c r="C997" s="46" t="s">
        <v>657</v>
      </c>
      <c r="D997">
        <f t="shared" si="93"/>
        <v>0</v>
      </c>
      <c r="E997">
        <v>10081</v>
      </c>
      <c r="F997">
        <f t="shared" si="91"/>
        <v>0</v>
      </c>
      <c r="G997" t="str">
        <f t="shared" si="92"/>
        <v>BP.VM</v>
      </c>
      <c r="H997" s="525" t="s">
        <v>154</v>
      </c>
    </row>
    <row r="998" spans="1:8">
      <c r="A998" t="str">
        <f>_xlfn.XLOOKUP(C998,macros!Y:Y,macros!S:S)</f>
        <v>-</v>
      </c>
      <c r="B998">
        <f>_xlfn.XLOOKUP(H998,'sets &amp; selections ( - 10%)'!Z:Z,'sets &amp; selections ( - 10%)'!T:T,0)</f>
        <v>0</v>
      </c>
      <c r="C998" s="47" t="s">
        <v>659</v>
      </c>
      <c r="D998">
        <f t="shared" si="93"/>
        <v>0</v>
      </c>
      <c r="E998">
        <v>10081</v>
      </c>
      <c r="F998">
        <f t="shared" si="91"/>
        <v>0</v>
      </c>
      <c r="G998" t="str">
        <f t="shared" si="92"/>
        <v>BP.VM</v>
      </c>
      <c r="H998" s="525" t="s">
        <v>154</v>
      </c>
    </row>
    <row r="999" spans="1:8">
      <c r="A999" t="str">
        <f>_xlfn.XLOOKUP(C999,macros!Y:Y,macros!S:S)</f>
        <v>-</v>
      </c>
      <c r="B999">
        <f>_xlfn.XLOOKUP(H999,'sets &amp; selections ( - 10%)'!Z:Z,'sets &amp; selections ( - 10%)'!T:T,0)</f>
        <v>0</v>
      </c>
      <c r="C999" s="46" t="s">
        <v>661</v>
      </c>
      <c r="D999">
        <f t="shared" si="93"/>
        <v>0</v>
      </c>
      <c r="E999">
        <v>10081</v>
      </c>
      <c r="F999">
        <f t="shared" si="91"/>
        <v>0</v>
      </c>
      <c r="G999" t="str">
        <f t="shared" si="92"/>
        <v>BP.VM</v>
      </c>
      <c r="H999" s="525" t="s">
        <v>154</v>
      </c>
    </row>
    <row r="1000" spans="1:8">
      <c r="A1000" t="str">
        <f>_xlfn.XLOOKUP(C1000,macros!Y:Y,macros!S:S)</f>
        <v>-</v>
      </c>
      <c r="B1000">
        <f>_xlfn.XLOOKUP(H1000,'sets &amp; selections ( - 10%)'!Z:Z,'sets &amp; selections ( - 10%)'!T:T,0)</f>
        <v>0</v>
      </c>
      <c r="C1000" s="47" t="s">
        <v>663</v>
      </c>
      <c r="D1000">
        <f t="shared" si="93"/>
        <v>0</v>
      </c>
      <c r="E1000">
        <v>10081</v>
      </c>
      <c r="F1000">
        <f t="shared" si="91"/>
        <v>0</v>
      </c>
      <c r="G1000" t="str">
        <f t="shared" si="92"/>
        <v>BP.VM</v>
      </c>
      <c r="H1000" s="525" t="s">
        <v>154</v>
      </c>
    </row>
    <row r="1001" spans="1:8">
      <c r="A1001" t="str">
        <f>_xlfn.XLOOKUP(C1001,macros!Y:Y,macros!S:S)</f>
        <v>-</v>
      </c>
      <c r="B1001">
        <f>_xlfn.XLOOKUP(H1001,'sets &amp; selections ( - 10%)'!Z:Z,'sets &amp; selections ( - 10%)'!T:T,0)</f>
        <v>0</v>
      </c>
      <c r="C1001" s="46" t="s">
        <v>665</v>
      </c>
      <c r="D1001">
        <f t="shared" si="93"/>
        <v>0</v>
      </c>
      <c r="E1001">
        <v>10081</v>
      </c>
      <c r="F1001">
        <f t="shared" si="91"/>
        <v>0</v>
      </c>
      <c r="G1001" t="str">
        <f t="shared" si="92"/>
        <v>BP.VM</v>
      </c>
      <c r="H1001" s="525" t="s">
        <v>154</v>
      </c>
    </row>
    <row r="1002" spans="1:8">
      <c r="A1002" t="str">
        <f>_xlfn.XLOOKUP(C1002,macros!Y:Y,macros!S:S)</f>
        <v>-</v>
      </c>
      <c r="B1002">
        <f>_xlfn.XLOOKUP(H1002,'sets &amp; selections ( - 10%)'!Z:Z,'sets &amp; selections ( - 10%)'!T:T,0)</f>
        <v>0</v>
      </c>
      <c r="C1002" s="47" t="s">
        <v>667</v>
      </c>
      <c r="D1002">
        <f t="shared" si="93"/>
        <v>0</v>
      </c>
      <c r="E1002">
        <v>10081</v>
      </c>
      <c r="F1002">
        <f t="shared" si="91"/>
        <v>0</v>
      </c>
      <c r="G1002" t="str">
        <f t="shared" si="92"/>
        <v>BP.VM</v>
      </c>
      <c r="H1002" s="525" t="s">
        <v>154</v>
      </c>
    </row>
    <row r="1003" spans="1:8">
      <c r="A1003" t="str">
        <f>_xlfn.XLOOKUP(C1003,macros!Y:Y,macros!S:S)</f>
        <v>-</v>
      </c>
      <c r="B1003">
        <f>_xlfn.XLOOKUP(H1003,'sets &amp; selections ( - 10%)'!Z:Z,'sets &amp; selections ( - 10%)'!T:T,0)</f>
        <v>0</v>
      </c>
      <c r="C1003" s="46" t="s">
        <v>669</v>
      </c>
      <c r="D1003">
        <f t="shared" si="93"/>
        <v>0</v>
      </c>
      <c r="E1003">
        <v>10081</v>
      </c>
      <c r="F1003">
        <f t="shared" si="91"/>
        <v>0</v>
      </c>
      <c r="G1003" t="str">
        <f t="shared" si="92"/>
        <v>BP.VM</v>
      </c>
      <c r="H1003" s="525" t="s">
        <v>154</v>
      </c>
    </row>
    <row r="1004" spans="1:8">
      <c r="A1004" t="str">
        <f>_xlfn.XLOOKUP(C1004,macros!Y:Y,macros!S:S)</f>
        <v>-</v>
      </c>
      <c r="B1004">
        <f>_xlfn.XLOOKUP(H1004,'sets &amp; selections ( - 10%)'!Z:Z,'sets &amp; selections ( - 10%)'!T:T,0)</f>
        <v>0</v>
      </c>
      <c r="C1004" s="47" t="s">
        <v>671</v>
      </c>
      <c r="D1004">
        <f t="shared" si="93"/>
        <v>0</v>
      </c>
      <c r="E1004">
        <v>10081</v>
      </c>
      <c r="F1004">
        <f t="shared" si="91"/>
        <v>0</v>
      </c>
      <c r="G1004" t="str">
        <f t="shared" si="92"/>
        <v>BP.VM</v>
      </c>
      <c r="H1004" s="525" t="s">
        <v>154</v>
      </c>
    </row>
    <row r="1005" spans="1:8">
      <c r="A1005" t="str">
        <f>_xlfn.XLOOKUP(C1005,macros!Y:Y,macros!S:S)</f>
        <v>-</v>
      </c>
      <c r="B1005">
        <f>_xlfn.XLOOKUP(H1005,'sets &amp; selections ( - 10%)'!Z:Z,'sets &amp; selections ( - 10%)'!T:T,0)</f>
        <v>0</v>
      </c>
      <c r="C1005" s="46" t="s">
        <v>673</v>
      </c>
      <c r="D1005">
        <f t="shared" si="93"/>
        <v>0</v>
      </c>
      <c r="E1005">
        <v>10081</v>
      </c>
      <c r="F1005">
        <f t="shared" si="91"/>
        <v>0</v>
      </c>
      <c r="G1005" t="str">
        <f t="shared" si="92"/>
        <v>BP.VM</v>
      </c>
      <c r="H1005" s="525" t="s">
        <v>154</v>
      </c>
    </row>
    <row r="1006" spans="1:8">
      <c r="A1006" t="str">
        <f>_xlfn.XLOOKUP(C1006,macros!Y:Y,macros!S:S)</f>
        <v>-</v>
      </c>
      <c r="B1006">
        <f>_xlfn.XLOOKUP(H1006,'sets &amp; selections ( - 10%)'!Z:Z,'sets &amp; selections ( - 10%)'!T:T,0)</f>
        <v>0</v>
      </c>
      <c r="C1006" s="47" t="s">
        <v>675</v>
      </c>
      <c r="D1006">
        <f t="shared" si="93"/>
        <v>0</v>
      </c>
      <c r="E1006">
        <v>10081</v>
      </c>
      <c r="F1006">
        <f t="shared" si="91"/>
        <v>0</v>
      </c>
      <c r="G1006" t="str">
        <f t="shared" si="92"/>
        <v>BP.VM</v>
      </c>
      <c r="H1006" s="525" t="s">
        <v>154</v>
      </c>
    </row>
    <row r="1007" spans="1:8">
      <c r="A1007" t="str">
        <f>_xlfn.XLOOKUP(C1007,macros!Y:Y,macros!S:S)</f>
        <v>-</v>
      </c>
      <c r="B1007">
        <f>_xlfn.XLOOKUP(H1007,'sets &amp; selections ( - 10%)'!Z:Z,'sets &amp; selections ( - 10%)'!T:T,0)</f>
        <v>0</v>
      </c>
      <c r="C1007" s="46" t="s">
        <v>677</v>
      </c>
      <c r="D1007">
        <f t="shared" si="93"/>
        <v>0</v>
      </c>
      <c r="E1007">
        <v>10081</v>
      </c>
      <c r="F1007">
        <f t="shared" si="91"/>
        <v>0</v>
      </c>
      <c r="G1007" t="str">
        <f t="shared" si="92"/>
        <v>BP.VM</v>
      </c>
      <c r="H1007" s="525" t="s">
        <v>154</v>
      </c>
    </row>
    <row r="1008" spans="1:8">
      <c r="A1008" t="str">
        <f>_xlfn.XLOOKUP(C1008,macros!Y:Y,macros!S:S)</f>
        <v>-</v>
      </c>
      <c r="B1008">
        <f>_xlfn.XLOOKUP(H1008,'sets &amp; selections ( - 10%)'!Z:Z,'sets &amp; selections ( - 10%)'!T:T,0)</f>
        <v>0</v>
      </c>
      <c r="C1008" s="47" t="s">
        <v>695</v>
      </c>
      <c r="D1008">
        <f t="shared" si="93"/>
        <v>0</v>
      </c>
      <c r="E1008">
        <v>10135</v>
      </c>
      <c r="F1008">
        <f t="shared" si="91"/>
        <v>0</v>
      </c>
      <c r="G1008" t="str">
        <f t="shared" si="92"/>
        <v>BP.VM</v>
      </c>
      <c r="H1008" s="525" t="s">
        <v>156</v>
      </c>
    </row>
    <row r="1009" spans="1:8">
      <c r="A1009" t="str">
        <f>_xlfn.XLOOKUP(C1009,macros!Y:Y,macros!S:S)</f>
        <v>-</v>
      </c>
      <c r="B1009">
        <f>_xlfn.XLOOKUP(H1009,'sets &amp; selections ( - 10%)'!Z:Z,'sets &amp; selections ( - 10%)'!T:T,0)</f>
        <v>0</v>
      </c>
      <c r="C1009" s="46" t="s">
        <v>696</v>
      </c>
      <c r="D1009">
        <f t="shared" si="93"/>
        <v>0</v>
      </c>
      <c r="E1009">
        <v>10135</v>
      </c>
      <c r="F1009">
        <f t="shared" si="91"/>
        <v>0</v>
      </c>
      <c r="G1009" t="str">
        <f t="shared" si="92"/>
        <v>BP.VM</v>
      </c>
      <c r="H1009" s="525" t="s">
        <v>156</v>
      </c>
    </row>
    <row r="1010" spans="1:8">
      <c r="A1010" t="str">
        <f>_xlfn.XLOOKUP(C1010,macros!Y:Y,macros!S:S)</f>
        <v>-</v>
      </c>
      <c r="B1010">
        <f>_xlfn.XLOOKUP(H1010,'sets &amp; selections ( - 10%)'!Z:Z,'sets &amp; selections ( - 10%)'!T:T,0)</f>
        <v>0</v>
      </c>
      <c r="C1010" s="47" t="s">
        <v>697</v>
      </c>
      <c r="D1010">
        <f t="shared" si="93"/>
        <v>0</v>
      </c>
      <c r="E1010">
        <v>10135</v>
      </c>
      <c r="F1010">
        <f t="shared" si="91"/>
        <v>0</v>
      </c>
      <c r="G1010" t="str">
        <f t="shared" si="92"/>
        <v>BP.VM</v>
      </c>
      <c r="H1010" s="525" t="s">
        <v>156</v>
      </c>
    </row>
    <row r="1011" spans="1:8">
      <c r="A1011" t="str">
        <f>_xlfn.XLOOKUP(C1011,macros!Y:Y,macros!S:S)</f>
        <v>-</v>
      </c>
      <c r="B1011">
        <f>_xlfn.XLOOKUP(H1011,'sets &amp; selections ( - 10%)'!Z:Z,'sets &amp; selections ( - 10%)'!T:T,0)</f>
        <v>0</v>
      </c>
      <c r="C1011" s="46" t="s">
        <v>698</v>
      </c>
      <c r="D1011">
        <f t="shared" si="93"/>
        <v>0</v>
      </c>
      <c r="E1011">
        <v>10135</v>
      </c>
      <c r="F1011">
        <f t="shared" si="91"/>
        <v>0</v>
      </c>
      <c r="G1011" t="str">
        <f t="shared" si="92"/>
        <v>BP.VM</v>
      </c>
      <c r="H1011" s="525" t="s">
        <v>156</v>
      </c>
    </row>
    <row r="1012" spans="1:8">
      <c r="A1012" t="str">
        <f>_xlfn.XLOOKUP(C1012,macros!Y:Y,macros!S:S)</f>
        <v>-</v>
      </c>
      <c r="B1012">
        <f>_xlfn.XLOOKUP(H1012,'sets &amp; selections ( - 10%)'!Z:Z,'sets &amp; selections ( - 10%)'!T:T,0)</f>
        <v>0</v>
      </c>
      <c r="C1012" s="47" t="s">
        <v>699</v>
      </c>
      <c r="D1012">
        <f t="shared" si="93"/>
        <v>0</v>
      </c>
      <c r="E1012">
        <v>10135</v>
      </c>
      <c r="F1012">
        <f t="shared" si="91"/>
        <v>0</v>
      </c>
      <c r="G1012" t="str">
        <f t="shared" si="92"/>
        <v>BP.VM</v>
      </c>
      <c r="H1012" s="525" t="s">
        <v>156</v>
      </c>
    </row>
    <row r="1013" spans="1:8">
      <c r="A1013" t="str">
        <f>_xlfn.XLOOKUP(C1013,macros!Y:Y,macros!S:S)</f>
        <v>-</v>
      </c>
      <c r="B1013">
        <f>_xlfn.XLOOKUP(H1013,'sets &amp; selections ( - 10%)'!Z:Z,'sets &amp; selections ( - 10%)'!T:T,0)</f>
        <v>0</v>
      </c>
      <c r="C1013" s="46" t="s">
        <v>700</v>
      </c>
      <c r="D1013">
        <f t="shared" si="93"/>
        <v>0</v>
      </c>
      <c r="E1013">
        <v>10135</v>
      </c>
      <c r="F1013">
        <f t="shared" si="91"/>
        <v>0</v>
      </c>
      <c r="G1013" t="str">
        <f t="shared" si="92"/>
        <v>BP.VM</v>
      </c>
      <c r="H1013" s="525" t="s">
        <v>156</v>
      </c>
    </row>
    <row r="1014" spans="1:8">
      <c r="A1014" t="str">
        <f>_xlfn.XLOOKUP(C1014,macros!Y:Y,macros!S:S)</f>
        <v>-</v>
      </c>
      <c r="B1014">
        <f>_xlfn.XLOOKUP(H1014,'sets &amp; selections ( - 10%)'!Z:Z,'sets &amp; selections ( - 10%)'!T:T,0)</f>
        <v>0</v>
      </c>
      <c r="C1014" s="47" t="s">
        <v>701</v>
      </c>
      <c r="D1014">
        <f t="shared" si="93"/>
        <v>0</v>
      </c>
      <c r="E1014">
        <v>10135</v>
      </c>
      <c r="F1014">
        <f t="shared" si="91"/>
        <v>0</v>
      </c>
      <c r="G1014" t="str">
        <f t="shared" si="92"/>
        <v>BP.VM</v>
      </c>
      <c r="H1014" s="525" t="s">
        <v>156</v>
      </c>
    </row>
    <row r="1015" spans="1:8">
      <c r="A1015" t="str">
        <f>_xlfn.XLOOKUP(C1015,macros!Y:Y,macros!S:S)</f>
        <v>-</v>
      </c>
      <c r="B1015">
        <f>_xlfn.XLOOKUP(H1015,'sets &amp; selections ( - 10%)'!Z:Z,'sets &amp; selections ( - 10%)'!T:T,0)</f>
        <v>0</v>
      </c>
      <c r="C1015" s="46" t="s">
        <v>702</v>
      </c>
      <c r="D1015">
        <f t="shared" si="93"/>
        <v>0</v>
      </c>
      <c r="E1015">
        <v>10135</v>
      </c>
      <c r="F1015">
        <f t="shared" si="91"/>
        <v>0</v>
      </c>
      <c r="G1015" t="str">
        <f t="shared" si="92"/>
        <v>BP.VM</v>
      </c>
      <c r="H1015" s="525" t="s">
        <v>156</v>
      </c>
    </row>
    <row r="1016" spans="1:8">
      <c r="A1016" t="str">
        <f>_xlfn.XLOOKUP(C1016,macros!Y:Y,macros!S:S)</f>
        <v>-</v>
      </c>
      <c r="B1016">
        <f>_xlfn.XLOOKUP(H1016,'sets &amp; selections ( - 10%)'!Z:Z,'sets &amp; selections ( - 10%)'!T:T,0)</f>
        <v>0</v>
      </c>
      <c r="C1016" s="47" t="s">
        <v>703</v>
      </c>
      <c r="D1016">
        <f t="shared" si="93"/>
        <v>0</v>
      </c>
      <c r="E1016">
        <v>10135</v>
      </c>
      <c r="F1016">
        <f t="shared" si="91"/>
        <v>0</v>
      </c>
      <c r="G1016" t="str">
        <f t="shared" si="92"/>
        <v>BP.VM</v>
      </c>
      <c r="H1016" s="525" t="s">
        <v>156</v>
      </c>
    </row>
    <row r="1017" spans="1:8">
      <c r="A1017" t="str">
        <f>_xlfn.XLOOKUP(C1017,macros!Y:Y,macros!S:S)</f>
        <v>-</v>
      </c>
      <c r="B1017">
        <f>_xlfn.XLOOKUP(H1017,'sets &amp; selections ( - 10%)'!Z:Z,'sets &amp; selections ( - 10%)'!T:T,0)</f>
        <v>0</v>
      </c>
      <c r="C1017" s="46" t="s">
        <v>704</v>
      </c>
      <c r="D1017">
        <f t="shared" si="93"/>
        <v>0</v>
      </c>
      <c r="E1017">
        <v>10135</v>
      </c>
      <c r="F1017">
        <f t="shared" si="91"/>
        <v>0</v>
      </c>
      <c r="G1017" t="str">
        <f t="shared" si="92"/>
        <v>BP.VM</v>
      </c>
      <c r="H1017" s="525" t="s">
        <v>156</v>
      </c>
    </row>
    <row r="1018" spans="1:8">
      <c r="A1018" t="str">
        <f>_xlfn.XLOOKUP(C1018,macros!Y:Y,macros!S:S)</f>
        <v>-</v>
      </c>
      <c r="B1018">
        <f>_xlfn.XLOOKUP(H1018,'sets &amp; selections ( - 10%)'!Z:Z,'sets &amp; selections ( - 10%)'!T:T,0)</f>
        <v>0</v>
      </c>
      <c r="C1018" s="47" t="s">
        <v>705</v>
      </c>
      <c r="D1018">
        <f t="shared" si="93"/>
        <v>0</v>
      </c>
      <c r="E1018">
        <v>10135</v>
      </c>
      <c r="F1018">
        <f t="shared" si="91"/>
        <v>0</v>
      </c>
      <c r="G1018" t="str">
        <f t="shared" si="92"/>
        <v>BP.VM</v>
      </c>
      <c r="H1018" s="525" t="s">
        <v>156</v>
      </c>
    </row>
    <row r="1019" spans="1:8">
      <c r="A1019" t="str">
        <f>_xlfn.XLOOKUP(C1019,macros!Y:Y,macros!S:S)</f>
        <v>-</v>
      </c>
      <c r="B1019">
        <f>_xlfn.XLOOKUP(H1019,'sets &amp; selections ( - 10%)'!Z:Z,'sets &amp; selections ( - 10%)'!T:T,0)</f>
        <v>0</v>
      </c>
      <c r="C1019" s="46" t="s">
        <v>706</v>
      </c>
      <c r="D1019">
        <f t="shared" si="93"/>
        <v>0</v>
      </c>
      <c r="E1019">
        <v>10135</v>
      </c>
      <c r="F1019">
        <f t="shared" si="91"/>
        <v>0</v>
      </c>
      <c r="G1019" t="str">
        <f t="shared" si="92"/>
        <v>BP.VM</v>
      </c>
      <c r="H1019" s="525" t="s">
        <v>156</v>
      </c>
    </row>
    <row r="1020" spans="1:8">
      <c r="A1020" t="str">
        <f>_xlfn.XLOOKUP(C1020,macros!Y:Y,macros!S:S)</f>
        <v>-</v>
      </c>
      <c r="B1020">
        <f>_xlfn.XLOOKUP(H1020,'sets &amp; selections ( - 10%)'!Z:Z,'sets &amp; selections ( - 10%)'!T:T,0)</f>
        <v>0</v>
      </c>
      <c r="C1020" s="47" t="s">
        <v>707</v>
      </c>
      <c r="D1020">
        <f t="shared" si="93"/>
        <v>0</v>
      </c>
      <c r="E1020">
        <v>10135</v>
      </c>
      <c r="F1020">
        <f t="shared" si="91"/>
        <v>0</v>
      </c>
      <c r="G1020" t="str">
        <f t="shared" si="92"/>
        <v>BP.VM</v>
      </c>
      <c r="H1020" s="525" t="s">
        <v>156</v>
      </c>
    </row>
    <row r="1021" spans="1:8">
      <c r="A1021" t="str">
        <f>_xlfn.XLOOKUP(C1021,macros!Y:Y,macros!S:S)</f>
        <v>-</v>
      </c>
      <c r="B1021">
        <f>_xlfn.XLOOKUP(H1021,'sets &amp; selections ( - 10%)'!Z:Z,'sets &amp; selections ( - 10%)'!T:T,0)</f>
        <v>0</v>
      </c>
      <c r="C1021" s="46" t="s">
        <v>708</v>
      </c>
      <c r="D1021">
        <f t="shared" si="93"/>
        <v>0</v>
      </c>
      <c r="E1021">
        <v>10135</v>
      </c>
      <c r="F1021">
        <f t="shared" si="91"/>
        <v>0</v>
      </c>
      <c r="G1021" t="str">
        <f t="shared" si="92"/>
        <v>BP.VM</v>
      </c>
      <c r="H1021" s="525" t="s">
        <v>156</v>
      </c>
    </row>
    <row r="1022" spans="1:8">
      <c r="A1022" t="str">
        <f>_xlfn.XLOOKUP(C1022,macros!Y:Y,macros!T:T)</f>
        <v>-</v>
      </c>
      <c r="B1022">
        <f>_xlfn.XLOOKUP(H1022,'sets &amp; selections ( - 10%)'!Z:Z,'sets &amp; selections ( - 10%)'!U:U,0)</f>
        <v>0</v>
      </c>
      <c r="C1022" s="47" t="s">
        <v>651</v>
      </c>
      <c r="D1022">
        <f t="shared" si="93"/>
        <v>0</v>
      </c>
      <c r="E1022">
        <v>10097</v>
      </c>
      <c r="F1022">
        <f t="shared" si="91"/>
        <v>0</v>
      </c>
      <c r="G1022" t="str">
        <f t="shared" si="92"/>
        <v>BP.VM</v>
      </c>
      <c r="H1022" s="525" t="s">
        <v>154</v>
      </c>
    </row>
    <row r="1023" spans="1:8">
      <c r="A1023" t="str">
        <f>_xlfn.XLOOKUP(C1023,macros!Y:Y,macros!T:T)</f>
        <v>-</v>
      </c>
      <c r="B1023">
        <f>_xlfn.XLOOKUP(H1023,'sets &amp; selections ( - 10%)'!Z:Z,'sets &amp; selections ( - 10%)'!U:U,0)</f>
        <v>0</v>
      </c>
      <c r="C1023" s="46" t="s">
        <v>653</v>
      </c>
      <c r="D1023">
        <f t="shared" si="93"/>
        <v>0</v>
      </c>
      <c r="E1023">
        <v>10097</v>
      </c>
      <c r="F1023">
        <f t="shared" si="91"/>
        <v>0</v>
      </c>
      <c r="G1023" t="str">
        <f t="shared" si="92"/>
        <v>BP.VM</v>
      </c>
      <c r="H1023" s="525" t="s">
        <v>154</v>
      </c>
    </row>
    <row r="1024" spans="1:8">
      <c r="A1024" t="str">
        <f>_xlfn.XLOOKUP(C1024,macros!Y:Y,macros!T:T)</f>
        <v>-</v>
      </c>
      <c r="B1024">
        <f>_xlfn.XLOOKUP(H1024,'sets &amp; selections ( - 10%)'!Z:Z,'sets &amp; selections ( - 10%)'!U:U,0)</f>
        <v>0</v>
      </c>
      <c r="C1024" s="47" t="s">
        <v>655</v>
      </c>
      <c r="D1024">
        <f t="shared" si="93"/>
        <v>0</v>
      </c>
      <c r="E1024">
        <v>10097</v>
      </c>
      <c r="F1024">
        <f t="shared" si="91"/>
        <v>0</v>
      </c>
      <c r="G1024" t="str">
        <f t="shared" si="92"/>
        <v>BP.VM</v>
      </c>
      <c r="H1024" s="525" t="s">
        <v>154</v>
      </c>
    </row>
    <row r="1025" spans="1:8">
      <c r="A1025" t="str">
        <f>_xlfn.XLOOKUP(C1025,macros!Y:Y,macros!T:T)</f>
        <v>-</v>
      </c>
      <c r="B1025">
        <f>_xlfn.XLOOKUP(H1025,'sets &amp; selections ( - 10%)'!Z:Z,'sets &amp; selections ( - 10%)'!U:U,0)</f>
        <v>0</v>
      </c>
      <c r="C1025" s="46" t="s">
        <v>657</v>
      </c>
      <c r="D1025">
        <f t="shared" si="93"/>
        <v>0</v>
      </c>
      <c r="E1025">
        <v>10097</v>
      </c>
      <c r="F1025">
        <f t="shared" si="91"/>
        <v>0</v>
      </c>
      <c r="G1025" t="str">
        <f t="shared" si="92"/>
        <v>BP.VM</v>
      </c>
      <c r="H1025" s="525" t="s">
        <v>154</v>
      </c>
    </row>
    <row r="1026" spans="1:8">
      <c r="A1026" t="str">
        <f>_xlfn.XLOOKUP(C1026,macros!Y:Y,macros!T:T)</f>
        <v>-</v>
      </c>
      <c r="B1026">
        <f>_xlfn.XLOOKUP(H1026,'sets &amp; selections ( - 10%)'!Z:Z,'sets &amp; selections ( - 10%)'!U:U,0)</f>
        <v>0</v>
      </c>
      <c r="C1026" s="47" t="s">
        <v>659</v>
      </c>
      <c r="D1026">
        <f t="shared" si="93"/>
        <v>0</v>
      </c>
      <c r="E1026">
        <v>10097</v>
      </c>
      <c r="F1026">
        <f t="shared" si="91"/>
        <v>0</v>
      </c>
      <c r="G1026" t="str">
        <f t="shared" si="92"/>
        <v>BP.VM</v>
      </c>
      <c r="H1026" s="525" t="s">
        <v>154</v>
      </c>
    </row>
    <row r="1027" spans="1:8">
      <c r="A1027" t="str">
        <f>_xlfn.XLOOKUP(C1027,macros!Y:Y,macros!T:T)</f>
        <v>-</v>
      </c>
      <c r="B1027">
        <f>_xlfn.XLOOKUP(H1027,'sets &amp; selections ( - 10%)'!Z:Z,'sets &amp; selections ( - 10%)'!U:U,0)</f>
        <v>0</v>
      </c>
      <c r="C1027" s="46" t="s">
        <v>661</v>
      </c>
      <c r="D1027">
        <f t="shared" si="93"/>
        <v>0</v>
      </c>
      <c r="E1027">
        <v>10097</v>
      </c>
      <c r="F1027">
        <f t="shared" ref="F1027:F1090" si="94">IF(B1027&gt;0,10*B1027/D1027,0)</f>
        <v>0</v>
      </c>
      <c r="G1027" t="str">
        <f t="shared" ref="G1027:G1090" si="95">LEFT(C1027,5)</f>
        <v>BP.VM</v>
      </c>
      <c r="H1027" s="525" t="s">
        <v>154</v>
      </c>
    </row>
    <row r="1028" spans="1:8">
      <c r="A1028" t="str">
        <f>_xlfn.XLOOKUP(C1028,macros!Y:Y,macros!T:T)</f>
        <v>-</v>
      </c>
      <c r="B1028">
        <f>_xlfn.XLOOKUP(H1028,'sets &amp; selections ( - 10%)'!Z:Z,'sets &amp; selections ( - 10%)'!U:U,0)</f>
        <v>0</v>
      </c>
      <c r="C1028" s="47" t="s">
        <v>663</v>
      </c>
      <c r="D1028">
        <f t="shared" si="93"/>
        <v>0</v>
      </c>
      <c r="E1028">
        <v>10097</v>
      </c>
      <c r="F1028">
        <f t="shared" si="94"/>
        <v>0</v>
      </c>
      <c r="G1028" t="str">
        <f t="shared" si="95"/>
        <v>BP.VM</v>
      </c>
      <c r="H1028" s="525" t="s">
        <v>154</v>
      </c>
    </row>
    <row r="1029" spans="1:8">
      <c r="A1029" t="str">
        <f>_xlfn.XLOOKUP(C1029,macros!Y:Y,macros!T:T)</f>
        <v>-</v>
      </c>
      <c r="B1029">
        <f>_xlfn.XLOOKUP(H1029,'sets &amp; selections ( - 10%)'!Z:Z,'sets &amp; selections ( - 10%)'!U:U,0)</f>
        <v>0</v>
      </c>
      <c r="C1029" s="46" t="s">
        <v>665</v>
      </c>
      <c r="D1029">
        <f t="shared" si="93"/>
        <v>0</v>
      </c>
      <c r="E1029">
        <v>10097</v>
      </c>
      <c r="F1029">
        <f t="shared" si="94"/>
        <v>0</v>
      </c>
      <c r="G1029" t="str">
        <f t="shared" si="95"/>
        <v>BP.VM</v>
      </c>
      <c r="H1029" s="525" t="s">
        <v>154</v>
      </c>
    </row>
    <row r="1030" spans="1:8">
      <c r="A1030" t="str">
        <f>_xlfn.XLOOKUP(C1030,macros!Y:Y,macros!T:T)</f>
        <v>-</v>
      </c>
      <c r="B1030">
        <f>_xlfn.XLOOKUP(H1030,'sets &amp; selections ( - 10%)'!Z:Z,'sets &amp; selections ( - 10%)'!U:U,0)</f>
        <v>0</v>
      </c>
      <c r="C1030" s="47" t="s">
        <v>667</v>
      </c>
      <c r="D1030">
        <f t="shared" si="93"/>
        <v>0</v>
      </c>
      <c r="E1030">
        <v>10097</v>
      </c>
      <c r="F1030">
        <f t="shared" si="94"/>
        <v>0</v>
      </c>
      <c r="G1030" t="str">
        <f t="shared" si="95"/>
        <v>BP.VM</v>
      </c>
      <c r="H1030" s="525" t="s">
        <v>154</v>
      </c>
    </row>
    <row r="1031" spans="1:8">
      <c r="A1031" t="str">
        <f>_xlfn.XLOOKUP(C1031,macros!Y:Y,macros!T:T)</f>
        <v>-</v>
      </c>
      <c r="B1031">
        <f>_xlfn.XLOOKUP(H1031,'sets &amp; selections ( - 10%)'!Z:Z,'sets &amp; selections ( - 10%)'!U:U,0)</f>
        <v>0</v>
      </c>
      <c r="C1031" s="46" t="s">
        <v>669</v>
      </c>
      <c r="D1031">
        <f t="shared" si="93"/>
        <v>0</v>
      </c>
      <c r="E1031">
        <v>10097</v>
      </c>
      <c r="F1031">
        <f t="shared" si="94"/>
        <v>0</v>
      </c>
      <c r="G1031" t="str">
        <f t="shared" si="95"/>
        <v>BP.VM</v>
      </c>
      <c r="H1031" s="525" t="s">
        <v>154</v>
      </c>
    </row>
    <row r="1032" spans="1:8">
      <c r="A1032" t="str">
        <f>_xlfn.XLOOKUP(C1032,macros!Y:Y,macros!T:T)</f>
        <v>-</v>
      </c>
      <c r="B1032">
        <f>_xlfn.XLOOKUP(H1032,'sets &amp; selections ( - 10%)'!Z:Z,'sets &amp; selections ( - 10%)'!U:U,0)</f>
        <v>0</v>
      </c>
      <c r="C1032" s="47" t="s">
        <v>671</v>
      </c>
      <c r="D1032">
        <f t="shared" si="93"/>
        <v>0</v>
      </c>
      <c r="E1032">
        <v>10097</v>
      </c>
      <c r="F1032">
        <f t="shared" si="94"/>
        <v>0</v>
      </c>
      <c r="G1032" t="str">
        <f t="shared" si="95"/>
        <v>BP.VM</v>
      </c>
      <c r="H1032" s="525" t="s">
        <v>154</v>
      </c>
    </row>
    <row r="1033" spans="1:8">
      <c r="A1033" t="str">
        <f>_xlfn.XLOOKUP(C1033,macros!Y:Y,macros!T:T)</f>
        <v>-</v>
      </c>
      <c r="B1033">
        <f>_xlfn.XLOOKUP(H1033,'sets &amp; selections ( - 10%)'!Z:Z,'sets &amp; selections ( - 10%)'!U:U,0)</f>
        <v>0</v>
      </c>
      <c r="C1033" s="46" t="s">
        <v>673</v>
      </c>
      <c r="D1033">
        <f t="shared" si="93"/>
        <v>0</v>
      </c>
      <c r="E1033">
        <v>10097</v>
      </c>
      <c r="F1033">
        <f t="shared" si="94"/>
        <v>0</v>
      </c>
      <c r="G1033" t="str">
        <f t="shared" si="95"/>
        <v>BP.VM</v>
      </c>
      <c r="H1033" s="525" t="s">
        <v>154</v>
      </c>
    </row>
    <row r="1034" spans="1:8">
      <c r="A1034" t="str">
        <f>_xlfn.XLOOKUP(C1034,macros!Y:Y,macros!T:T)</f>
        <v>-</v>
      </c>
      <c r="B1034">
        <f>_xlfn.XLOOKUP(H1034,'sets &amp; selections ( - 10%)'!Z:Z,'sets &amp; selections ( - 10%)'!U:U,0)</f>
        <v>0</v>
      </c>
      <c r="C1034" s="47" t="s">
        <v>675</v>
      </c>
      <c r="D1034">
        <f t="shared" si="93"/>
        <v>0</v>
      </c>
      <c r="E1034">
        <v>10097</v>
      </c>
      <c r="F1034">
        <f t="shared" si="94"/>
        <v>0</v>
      </c>
      <c r="G1034" t="str">
        <f t="shared" si="95"/>
        <v>BP.VM</v>
      </c>
      <c r="H1034" s="525" t="s">
        <v>154</v>
      </c>
    </row>
    <row r="1035" spans="1:8">
      <c r="A1035" t="str">
        <f>_xlfn.XLOOKUP(C1035,macros!Y:Y,macros!T:T)</f>
        <v>-</v>
      </c>
      <c r="B1035">
        <f>_xlfn.XLOOKUP(H1035,'sets &amp; selections ( - 10%)'!Z:Z,'sets &amp; selections ( - 10%)'!U:U,0)</f>
        <v>0</v>
      </c>
      <c r="C1035" s="46" t="s">
        <v>677</v>
      </c>
      <c r="D1035">
        <f t="shared" si="93"/>
        <v>0</v>
      </c>
      <c r="E1035">
        <v>10097</v>
      </c>
      <c r="F1035">
        <f t="shared" si="94"/>
        <v>0</v>
      </c>
      <c r="G1035" t="str">
        <f t="shared" si="95"/>
        <v>BP.VM</v>
      </c>
      <c r="H1035" s="525" t="s">
        <v>154</v>
      </c>
    </row>
    <row r="1036" spans="1:8">
      <c r="A1036" t="str">
        <f>_xlfn.XLOOKUP(C1036,macros!Y:Y,macros!T:T)</f>
        <v>-</v>
      </c>
      <c r="B1036">
        <f>_xlfn.XLOOKUP(H1036,'sets &amp; selections ( - 10%)'!Z:Z,'sets &amp; selections ( - 10%)'!U:U,0)</f>
        <v>0</v>
      </c>
      <c r="C1036" s="47" t="s">
        <v>695</v>
      </c>
      <c r="D1036">
        <f t="shared" si="93"/>
        <v>0</v>
      </c>
      <c r="E1036">
        <v>10136</v>
      </c>
      <c r="F1036">
        <f t="shared" si="94"/>
        <v>0</v>
      </c>
      <c r="G1036" t="str">
        <f t="shared" si="95"/>
        <v>BP.VM</v>
      </c>
      <c r="H1036" s="525" t="s">
        <v>156</v>
      </c>
    </row>
    <row r="1037" spans="1:8">
      <c r="A1037" t="str">
        <f>_xlfn.XLOOKUP(C1037,macros!Y:Y,macros!T:T)</f>
        <v>-</v>
      </c>
      <c r="B1037">
        <f>_xlfn.XLOOKUP(H1037,'sets &amp; selections ( - 10%)'!Z:Z,'sets &amp; selections ( - 10%)'!U:U,0)</f>
        <v>0</v>
      </c>
      <c r="C1037" s="46" t="s">
        <v>696</v>
      </c>
      <c r="D1037">
        <f t="shared" si="93"/>
        <v>0</v>
      </c>
      <c r="E1037">
        <v>10136</v>
      </c>
      <c r="F1037">
        <f t="shared" si="94"/>
        <v>0</v>
      </c>
      <c r="G1037" t="str">
        <f t="shared" si="95"/>
        <v>BP.VM</v>
      </c>
      <c r="H1037" s="525" t="s">
        <v>156</v>
      </c>
    </row>
    <row r="1038" spans="1:8">
      <c r="A1038" t="str">
        <f>_xlfn.XLOOKUP(C1038,macros!Y:Y,macros!T:T)</f>
        <v>-</v>
      </c>
      <c r="B1038">
        <f>_xlfn.XLOOKUP(H1038,'sets &amp; selections ( - 10%)'!Z:Z,'sets &amp; selections ( - 10%)'!U:U,0)</f>
        <v>0</v>
      </c>
      <c r="C1038" s="47" t="s">
        <v>697</v>
      </c>
      <c r="D1038">
        <f t="shared" si="93"/>
        <v>0</v>
      </c>
      <c r="E1038">
        <v>10136</v>
      </c>
      <c r="F1038">
        <f t="shared" si="94"/>
        <v>0</v>
      </c>
      <c r="G1038" t="str">
        <f t="shared" si="95"/>
        <v>BP.VM</v>
      </c>
      <c r="H1038" s="525" t="s">
        <v>156</v>
      </c>
    </row>
    <row r="1039" spans="1:8">
      <c r="A1039" t="str">
        <f>_xlfn.XLOOKUP(C1039,macros!Y:Y,macros!T:T)</f>
        <v>-</v>
      </c>
      <c r="B1039">
        <f>_xlfn.XLOOKUP(H1039,'sets &amp; selections ( - 10%)'!Z:Z,'sets &amp; selections ( - 10%)'!U:U,0)</f>
        <v>0</v>
      </c>
      <c r="C1039" s="46" t="s">
        <v>698</v>
      </c>
      <c r="D1039">
        <f t="shared" si="93"/>
        <v>0</v>
      </c>
      <c r="E1039">
        <v>10136</v>
      </c>
      <c r="F1039">
        <f t="shared" si="94"/>
        <v>0</v>
      </c>
      <c r="G1039" t="str">
        <f t="shared" si="95"/>
        <v>BP.VM</v>
      </c>
      <c r="H1039" s="525" t="s">
        <v>156</v>
      </c>
    </row>
    <row r="1040" spans="1:8">
      <c r="A1040" t="str">
        <f>_xlfn.XLOOKUP(C1040,macros!Y:Y,macros!T:T)</f>
        <v>-</v>
      </c>
      <c r="B1040">
        <f>_xlfn.XLOOKUP(H1040,'sets &amp; selections ( - 10%)'!Z:Z,'sets &amp; selections ( - 10%)'!U:U,0)</f>
        <v>0</v>
      </c>
      <c r="C1040" s="47" t="s">
        <v>699</v>
      </c>
      <c r="D1040">
        <f t="shared" si="93"/>
        <v>0</v>
      </c>
      <c r="E1040">
        <v>10136</v>
      </c>
      <c r="F1040">
        <f t="shared" si="94"/>
        <v>0</v>
      </c>
      <c r="G1040" t="str">
        <f t="shared" si="95"/>
        <v>BP.VM</v>
      </c>
      <c r="H1040" s="525" t="s">
        <v>156</v>
      </c>
    </row>
    <row r="1041" spans="1:8">
      <c r="A1041" t="str">
        <f>_xlfn.XLOOKUP(C1041,macros!Y:Y,macros!T:T)</f>
        <v>-</v>
      </c>
      <c r="B1041">
        <f>_xlfn.XLOOKUP(H1041,'sets &amp; selections ( - 10%)'!Z:Z,'sets &amp; selections ( - 10%)'!U:U,0)</f>
        <v>0</v>
      </c>
      <c r="C1041" s="46" t="s">
        <v>700</v>
      </c>
      <c r="D1041">
        <f t="shared" si="93"/>
        <v>0</v>
      </c>
      <c r="E1041">
        <v>10136</v>
      </c>
      <c r="F1041">
        <f t="shared" si="94"/>
        <v>0</v>
      </c>
      <c r="G1041" t="str">
        <f t="shared" si="95"/>
        <v>BP.VM</v>
      </c>
      <c r="H1041" s="525" t="s">
        <v>156</v>
      </c>
    </row>
    <row r="1042" spans="1:8">
      <c r="A1042" t="str">
        <f>_xlfn.XLOOKUP(C1042,macros!Y:Y,macros!T:T)</f>
        <v>-</v>
      </c>
      <c r="B1042">
        <f>_xlfn.XLOOKUP(H1042,'sets &amp; selections ( - 10%)'!Z:Z,'sets &amp; selections ( - 10%)'!U:U,0)</f>
        <v>0</v>
      </c>
      <c r="C1042" s="47" t="s">
        <v>701</v>
      </c>
      <c r="D1042">
        <f t="shared" si="93"/>
        <v>0</v>
      </c>
      <c r="E1042">
        <v>10136</v>
      </c>
      <c r="F1042">
        <f t="shared" si="94"/>
        <v>0</v>
      </c>
      <c r="G1042" t="str">
        <f t="shared" si="95"/>
        <v>BP.VM</v>
      </c>
      <c r="H1042" s="525" t="s">
        <v>156</v>
      </c>
    </row>
    <row r="1043" spans="1:8">
      <c r="A1043" t="str">
        <f>_xlfn.XLOOKUP(C1043,macros!Y:Y,macros!T:T)</f>
        <v>-</v>
      </c>
      <c r="B1043">
        <f>_xlfn.XLOOKUP(H1043,'sets &amp; selections ( - 10%)'!Z:Z,'sets &amp; selections ( - 10%)'!U:U,0)</f>
        <v>0</v>
      </c>
      <c r="C1043" s="46" t="s">
        <v>702</v>
      </c>
      <c r="D1043">
        <f t="shared" ref="D1043:D1106" si="96">SUM(A1043:B1043)</f>
        <v>0</v>
      </c>
      <c r="E1043">
        <v>10136</v>
      </c>
      <c r="F1043">
        <f t="shared" si="94"/>
        <v>0</v>
      </c>
      <c r="G1043" t="str">
        <f t="shared" si="95"/>
        <v>BP.VM</v>
      </c>
      <c r="H1043" s="525" t="s">
        <v>156</v>
      </c>
    </row>
    <row r="1044" spans="1:8">
      <c r="A1044" t="str">
        <f>_xlfn.XLOOKUP(C1044,macros!Y:Y,macros!T:T)</f>
        <v>-</v>
      </c>
      <c r="B1044">
        <f>_xlfn.XLOOKUP(H1044,'sets &amp; selections ( - 10%)'!Z:Z,'sets &amp; selections ( - 10%)'!U:U,0)</f>
        <v>0</v>
      </c>
      <c r="C1044" s="47" t="s">
        <v>703</v>
      </c>
      <c r="D1044">
        <f t="shared" si="96"/>
        <v>0</v>
      </c>
      <c r="E1044">
        <v>10136</v>
      </c>
      <c r="F1044">
        <f t="shared" si="94"/>
        <v>0</v>
      </c>
      <c r="G1044" t="str">
        <f t="shared" si="95"/>
        <v>BP.VM</v>
      </c>
      <c r="H1044" s="525" t="s">
        <v>156</v>
      </c>
    </row>
    <row r="1045" spans="1:8">
      <c r="A1045" t="str">
        <f>_xlfn.XLOOKUP(C1045,macros!Y:Y,macros!T:T)</f>
        <v>-</v>
      </c>
      <c r="B1045">
        <f>_xlfn.XLOOKUP(H1045,'sets &amp; selections ( - 10%)'!Z:Z,'sets &amp; selections ( - 10%)'!U:U,0)</f>
        <v>0</v>
      </c>
      <c r="C1045" s="46" t="s">
        <v>704</v>
      </c>
      <c r="D1045">
        <f t="shared" si="96"/>
        <v>0</v>
      </c>
      <c r="E1045">
        <v>10136</v>
      </c>
      <c r="F1045">
        <f t="shared" si="94"/>
        <v>0</v>
      </c>
      <c r="G1045" t="str">
        <f t="shared" si="95"/>
        <v>BP.VM</v>
      </c>
      <c r="H1045" s="525" t="s">
        <v>156</v>
      </c>
    </row>
    <row r="1046" spans="1:8">
      <c r="A1046" t="str">
        <f>_xlfn.XLOOKUP(C1046,macros!Y:Y,macros!T:T)</f>
        <v>-</v>
      </c>
      <c r="B1046">
        <f>_xlfn.XLOOKUP(H1046,'sets &amp; selections ( - 10%)'!Z:Z,'sets &amp; selections ( - 10%)'!U:U,0)</f>
        <v>0</v>
      </c>
      <c r="C1046" s="47" t="s">
        <v>705</v>
      </c>
      <c r="D1046">
        <f t="shared" si="96"/>
        <v>0</v>
      </c>
      <c r="E1046">
        <v>10136</v>
      </c>
      <c r="F1046">
        <f t="shared" si="94"/>
        <v>0</v>
      </c>
      <c r="G1046" t="str">
        <f t="shared" si="95"/>
        <v>BP.VM</v>
      </c>
      <c r="H1046" s="525" t="s">
        <v>156</v>
      </c>
    </row>
    <row r="1047" spans="1:8">
      <c r="A1047" t="str">
        <f>_xlfn.XLOOKUP(C1047,macros!Y:Y,macros!T:T)</f>
        <v>-</v>
      </c>
      <c r="B1047">
        <f>_xlfn.XLOOKUP(H1047,'sets &amp; selections ( - 10%)'!Z:Z,'sets &amp; selections ( - 10%)'!U:U,0)</f>
        <v>0</v>
      </c>
      <c r="C1047" s="46" t="s">
        <v>706</v>
      </c>
      <c r="D1047">
        <f t="shared" si="96"/>
        <v>0</v>
      </c>
      <c r="E1047">
        <v>10136</v>
      </c>
      <c r="F1047">
        <f t="shared" si="94"/>
        <v>0</v>
      </c>
      <c r="G1047" t="str">
        <f t="shared" si="95"/>
        <v>BP.VM</v>
      </c>
      <c r="H1047" s="525" t="s">
        <v>156</v>
      </c>
    </row>
    <row r="1048" spans="1:8">
      <c r="A1048" t="str">
        <f>_xlfn.XLOOKUP(C1048,macros!Y:Y,macros!T:T)</f>
        <v>-</v>
      </c>
      <c r="B1048">
        <f>_xlfn.XLOOKUP(H1048,'sets &amp; selections ( - 10%)'!Z:Z,'sets &amp; selections ( - 10%)'!U:U,0)</f>
        <v>0</v>
      </c>
      <c r="C1048" s="47" t="s">
        <v>707</v>
      </c>
      <c r="D1048">
        <f t="shared" si="96"/>
        <v>0</v>
      </c>
      <c r="E1048">
        <v>10136</v>
      </c>
      <c r="F1048">
        <f t="shared" si="94"/>
        <v>0</v>
      </c>
      <c r="G1048" t="str">
        <f t="shared" si="95"/>
        <v>BP.VM</v>
      </c>
      <c r="H1048" s="525" t="s">
        <v>156</v>
      </c>
    </row>
    <row r="1049" spans="1:8">
      <c r="A1049" t="str">
        <f>_xlfn.XLOOKUP(C1049,macros!Y:Y,macros!T:T)</f>
        <v>-</v>
      </c>
      <c r="B1049">
        <f>_xlfn.XLOOKUP(H1049,'sets &amp; selections ( - 10%)'!Z:Z,'sets &amp; selections ( - 10%)'!U:U,0)</f>
        <v>0</v>
      </c>
      <c r="C1049" s="46" t="s">
        <v>708</v>
      </c>
      <c r="D1049">
        <f t="shared" si="96"/>
        <v>0</v>
      </c>
      <c r="E1049">
        <v>10136</v>
      </c>
      <c r="F1049">
        <f t="shared" si="94"/>
        <v>0</v>
      </c>
      <c r="G1049" t="str">
        <f t="shared" si="95"/>
        <v>BP.VM</v>
      </c>
      <c r="H1049" s="525" t="s">
        <v>156</v>
      </c>
    </row>
    <row r="1050" spans="1:8">
      <c r="A1050">
        <f>_xlfn.XLOOKUP(C1050,macros!Y:Y,macros!U:U)</f>
        <v>0</v>
      </c>
      <c r="B1050">
        <f>_xlfn.XLOOKUP(H1050,'sets &amp; selections ( - 10%)'!Z:Z,'sets &amp; selections ( - 10%)'!V:V,0)</f>
        <v>0</v>
      </c>
      <c r="C1050" s="47" t="s">
        <v>651</v>
      </c>
      <c r="D1050">
        <f t="shared" si="96"/>
        <v>0</v>
      </c>
      <c r="E1050">
        <v>10083</v>
      </c>
      <c r="F1050">
        <f t="shared" si="94"/>
        <v>0</v>
      </c>
      <c r="G1050" t="str">
        <f t="shared" si="95"/>
        <v>BP.VM</v>
      </c>
      <c r="H1050" s="525" t="s">
        <v>154</v>
      </c>
    </row>
    <row r="1051" spans="1:8">
      <c r="A1051">
        <f>_xlfn.XLOOKUP(C1051,macros!Y:Y,macros!U:U)</f>
        <v>0</v>
      </c>
      <c r="B1051">
        <f>_xlfn.XLOOKUP(H1051,'sets &amp; selections ( - 10%)'!Z:Z,'sets &amp; selections ( - 10%)'!V:V,0)</f>
        <v>0</v>
      </c>
      <c r="C1051" s="46" t="s">
        <v>653</v>
      </c>
      <c r="D1051">
        <f t="shared" si="96"/>
        <v>0</v>
      </c>
      <c r="E1051">
        <v>10083</v>
      </c>
      <c r="F1051">
        <f t="shared" si="94"/>
        <v>0</v>
      </c>
      <c r="G1051" t="str">
        <f t="shared" si="95"/>
        <v>BP.VM</v>
      </c>
      <c r="H1051" s="525" t="s">
        <v>154</v>
      </c>
    </row>
    <row r="1052" spans="1:8">
      <c r="A1052">
        <f>_xlfn.XLOOKUP(C1052,macros!Y:Y,macros!U:U)</f>
        <v>0</v>
      </c>
      <c r="B1052">
        <f>_xlfn.XLOOKUP(H1052,'sets &amp; selections ( - 10%)'!Z:Z,'sets &amp; selections ( - 10%)'!V:V,0)</f>
        <v>0</v>
      </c>
      <c r="C1052" s="47" t="s">
        <v>655</v>
      </c>
      <c r="D1052">
        <f t="shared" si="96"/>
        <v>0</v>
      </c>
      <c r="E1052">
        <v>10083</v>
      </c>
      <c r="F1052">
        <f t="shared" si="94"/>
        <v>0</v>
      </c>
      <c r="G1052" t="str">
        <f t="shared" si="95"/>
        <v>BP.VM</v>
      </c>
      <c r="H1052" s="525" t="s">
        <v>154</v>
      </c>
    </row>
    <row r="1053" spans="1:8">
      <c r="A1053">
        <f>_xlfn.XLOOKUP(C1053,macros!Y:Y,macros!U:U)</f>
        <v>0</v>
      </c>
      <c r="B1053">
        <f>_xlfn.XLOOKUP(H1053,'sets &amp; selections ( - 10%)'!Z:Z,'sets &amp; selections ( - 10%)'!V:V,0)</f>
        <v>0</v>
      </c>
      <c r="C1053" s="46" t="s">
        <v>657</v>
      </c>
      <c r="D1053">
        <f t="shared" si="96"/>
        <v>0</v>
      </c>
      <c r="E1053">
        <v>10083</v>
      </c>
      <c r="F1053">
        <f t="shared" si="94"/>
        <v>0</v>
      </c>
      <c r="G1053" t="str">
        <f t="shared" si="95"/>
        <v>BP.VM</v>
      </c>
      <c r="H1053" s="525" t="s">
        <v>154</v>
      </c>
    </row>
    <row r="1054" spans="1:8">
      <c r="A1054">
        <f>_xlfn.XLOOKUP(C1054,macros!Y:Y,macros!U:U)</f>
        <v>0</v>
      </c>
      <c r="B1054">
        <f>_xlfn.XLOOKUP(H1054,'sets &amp; selections ( - 10%)'!Z:Z,'sets &amp; selections ( - 10%)'!V:V,0)</f>
        <v>0</v>
      </c>
      <c r="C1054" s="47" t="s">
        <v>659</v>
      </c>
      <c r="D1054">
        <f t="shared" si="96"/>
        <v>0</v>
      </c>
      <c r="E1054">
        <v>10083</v>
      </c>
      <c r="F1054">
        <f t="shared" si="94"/>
        <v>0</v>
      </c>
      <c r="G1054" t="str">
        <f t="shared" si="95"/>
        <v>BP.VM</v>
      </c>
      <c r="H1054" s="525" t="s">
        <v>154</v>
      </c>
    </row>
    <row r="1055" spans="1:8">
      <c r="A1055">
        <f>_xlfn.XLOOKUP(C1055,macros!Y:Y,macros!U:U)</f>
        <v>0</v>
      </c>
      <c r="B1055">
        <f>_xlfn.XLOOKUP(H1055,'sets &amp; selections ( - 10%)'!Z:Z,'sets &amp; selections ( - 10%)'!V:V,0)</f>
        <v>0</v>
      </c>
      <c r="C1055" s="46" t="s">
        <v>661</v>
      </c>
      <c r="D1055">
        <f t="shared" si="96"/>
        <v>0</v>
      </c>
      <c r="E1055">
        <v>10083</v>
      </c>
      <c r="F1055">
        <f t="shared" si="94"/>
        <v>0</v>
      </c>
      <c r="G1055" t="str">
        <f t="shared" si="95"/>
        <v>BP.VM</v>
      </c>
      <c r="H1055" s="525" t="s">
        <v>154</v>
      </c>
    </row>
    <row r="1056" spans="1:8">
      <c r="A1056">
        <f>_xlfn.XLOOKUP(C1056,macros!Y:Y,macros!U:U)</f>
        <v>0</v>
      </c>
      <c r="B1056">
        <f>_xlfn.XLOOKUP(H1056,'sets &amp; selections ( - 10%)'!Z:Z,'sets &amp; selections ( - 10%)'!V:V,0)</f>
        <v>0</v>
      </c>
      <c r="C1056" s="47" t="s">
        <v>663</v>
      </c>
      <c r="D1056">
        <f t="shared" si="96"/>
        <v>0</v>
      </c>
      <c r="E1056">
        <v>10083</v>
      </c>
      <c r="F1056">
        <f t="shared" si="94"/>
        <v>0</v>
      </c>
      <c r="G1056" t="str">
        <f t="shared" si="95"/>
        <v>BP.VM</v>
      </c>
      <c r="H1056" s="525" t="s">
        <v>154</v>
      </c>
    </row>
    <row r="1057" spans="1:8">
      <c r="A1057">
        <f>_xlfn.XLOOKUP(C1057,macros!Y:Y,macros!U:U)</f>
        <v>0</v>
      </c>
      <c r="B1057">
        <f>_xlfn.XLOOKUP(H1057,'sets &amp; selections ( - 10%)'!Z:Z,'sets &amp; selections ( - 10%)'!V:V,0)</f>
        <v>0</v>
      </c>
      <c r="C1057" s="46" t="s">
        <v>665</v>
      </c>
      <c r="D1057">
        <f t="shared" si="96"/>
        <v>0</v>
      </c>
      <c r="E1057">
        <v>10083</v>
      </c>
      <c r="F1057">
        <f t="shared" si="94"/>
        <v>0</v>
      </c>
      <c r="G1057" t="str">
        <f t="shared" si="95"/>
        <v>BP.VM</v>
      </c>
      <c r="H1057" s="525" t="s">
        <v>154</v>
      </c>
    </row>
    <row r="1058" spans="1:8">
      <c r="A1058">
        <f>_xlfn.XLOOKUP(C1058,macros!Y:Y,macros!U:U)</f>
        <v>0</v>
      </c>
      <c r="B1058">
        <f>_xlfn.XLOOKUP(H1058,'sets &amp; selections ( - 10%)'!Z:Z,'sets &amp; selections ( - 10%)'!V:V,0)</f>
        <v>0</v>
      </c>
      <c r="C1058" s="47" t="s">
        <v>667</v>
      </c>
      <c r="D1058">
        <f t="shared" si="96"/>
        <v>0</v>
      </c>
      <c r="E1058">
        <v>10083</v>
      </c>
      <c r="F1058">
        <f t="shared" si="94"/>
        <v>0</v>
      </c>
      <c r="G1058" t="str">
        <f t="shared" si="95"/>
        <v>BP.VM</v>
      </c>
      <c r="H1058" s="525" t="s">
        <v>154</v>
      </c>
    </row>
    <row r="1059" spans="1:8">
      <c r="A1059">
        <f>_xlfn.XLOOKUP(C1059,macros!Y:Y,macros!U:U)</f>
        <v>0</v>
      </c>
      <c r="B1059">
        <f>_xlfn.XLOOKUP(H1059,'sets &amp; selections ( - 10%)'!Z:Z,'sets &amp; selections ( - 10%)'!V:V,0)</f>
        <v>0</v>
      </c>
      <c r="C1059" s="46" t="s">
        <v>669</v>
      </c>
      <c r="D1059">
        <f t="shared" si="96"/>
        <v>0</v>
      </c>
      <c r="E1059">
        <v>10083</v>
      </c>
      <c r="F1059">
        <f t="shared" si="94"/>
        <v>0</v>
      </c>
      <c r="G1059" t="str">
        <f t="shared" si="95"/>
        <v>BP.VM</v>
      </c>
      <c r="H1059" s="525" t="s">
        <v>154</v>
      </c>
    </row>
    <row r="1060" spans="1:8">
      <c r="A1060">
        <f>_xlfn.XLOOKUP(C1060,macros!Y:Y,macros!U:U)</f>
        <v>0</v>
      </c>
      <c r="B1060">
        <f>_xlfn.XLOOKUP(H1060,'sets &amp; selections ( - 10%)'!Z:Z,'sets &amp; selections ( - 10%)'!V:V,0)</f>
        <v>0</v>
      </c>
      <c r="C1060" s="47" t="s">
        <v>671</v>
      </c>
      <c r="D1060">
        <f t="shared" si="96"/>
        <v>0</v>
      </c>
      <c r="E1060">
        <v>10083</v>
      </c>
      <c r="F1060">
        <f t="shared" si="94"/>
        <v>0</v>
      </c>
      <c r="G1060" t="str">
        <f t="shared" si="95"/>
        <v>BP.VM</v>
      </c>
      <c r="H1060" s="525" t="s">
        <v>154</v>
      </c>
    </row>
    <row r="1061" spans="1:8">
      <c r="A1061">
        <f>_xlfn.XLOOKUP(C1061,macros!Y:Y,macros!U:U)</f>
        <v>0</v>
      </c>
      <c r="B1061">
        <f>_xlfn.XLOOKUP(H1061,'sets &amp; selections ( - 10%)'!Z:Z,'sets &amp; selections ( - 10%)'!V:V,0)</f>
        <v>0</v>
      </c>
      <c r="C1061" s="46" t="s">
        <v>673</v>
      </c>
      <c r="D1061">
        <f t="shared" si="96"/>
        <v>0</v>
      </c>
      <c r="E1061">
        <v>10083</v>
      </c>
      <c r="F1061">
        <f t="shared" si="94"/>
        <v>0</v>
      </c>
      <c r="G1061" t="str">
        <f t="shared" si="95"/>
        <v>BP.VM</v>
      </c>
      <c r="H1061" s="525" t="s">
        <v>154</v>
      </c>
    </row>
    <row r="1062" spans="1:8">
      <c r="A1062">
        <f>_xlfn.XLOOKUP(C1062,macros!Y:Y,macros!U:U)</f>
        <v>0</v>
      </c>
      <c r="B1062">
        <f>_xlfn.XLOOKUP(H1062,'sets &amp; selections ( - 10%)'!Z:Z,'sets &amp; selections ( - 10%)'!V:V,0)</f>
        <v>0</v>
      </c>
      <c r="C1062" s="47" t="s">
        <v>675</v>
      </c>
      <c r="D1062">
        <f t="shared" si="96"/>
        <v>0</v>
      </c>
      <c r="E1062">
        <v>10083</v>
      </c>
      <c r="F1062">
        <f t="shared" si="94"/>
        <v>0</v>
      </c>
      <c r="G1062" t="str">
        <f t="shared" si="95"/>
        <v>BP.VM</v>
      </c>
      <c r="H1062" s="525" t="s">
        <v>154</v>
      </c>
    </row>
    <row r="1063" spans="1:8">
      <c r="A1063">
        <f>_xlfn.XLOOKUP(C1063,macros!Y:Y,macros!U:U)</f>
        <v>0</v>
      </c>
      <c r="B1063">
        <f>_xlfn.XLOOKUP(H1063,'sets &amp; selections ( - 10%)'!Z:Z,'sets &amp; selections ( - 10%)'!V:V,0)</f>
        <v>0</v>
      </c>
      <c r="C1063" s="46" t="s">
        <v>677</v>
      </c>
      <c r="D1063">
        <f t="shared" si="96"/>
        <v>0</v>
      </c>
      <c r="E1063">
        <v>10083</v>
      </c>
      <c r="F1063">
        <f t="shared" si="94"/>
        <v>0</v>
      </c>
      <c r="G1063" t="str">
        <f t="shared" si="95"/>
        <v>BP.VM</v>
      </c>
      <c r="H1063" s="525" t="s">
        <v>154</v>
      </c>
    </row>
    <row r="1064" spans="1:8">
      <c r="A1064">
        <f>_xlfn.XLOOKUP(C1064,macros!Y:Y,macros!U:U)</f>
        <v>0</v>
      </c>
      <c r="B1064">
        <f>_xlfn.XLOOKUP(H1064,'sets &amp; selections ( - 10%)'!Z:Z,'sets &amp; selections ( - 10%)'!V:V,0)</f>
        <v>0</v>
      </c>
      <c r="C1064" s="47" t="s">
        <v>695</v>
      </c>
      <c r="D1064">
        <f t="shared" si="96"/>
        <v>0</v>
      </c>
      <c r="E1064">
        <v>10137</v>
      </c>
      <c r="F1064">
        <f t="shared" si="94"/>
        <v>0</v>
      </c>
      <c r="G1064" t="str">
        <f t="shared" si="95"/>
        <v>BP.VM</v>
      </c>
      <c r="H1064" s="525" t="s">
        <v>156</v>
      </c>
    </row>
    <row r="1065" spans="1:8">
      <c r="A1065">
        <f>_xlfn.XLOOKUP(C1065,macros!Y:Y,macros!U:U)</f>
        <v>0</v>
      </c>
      <c r="B1065">
        <f>_xlfn.XLOOKUP(H1065,'sets &amp; selections ( - 10%)'!Z:Z,'sets &amp; selections ( - 10%)'!V:V,0)</f>
        <v>0</v>
      </c>
      <c r="C1065" s="46" t="s">
        <v>696</v>
      </c>
      <c r="D1065">
        <f t="shared" si="96"/>
        <v>0</v>
      </c>
      <c r="E1065">
        <v>10137</v>
      </c>
      <c r="F1065">
        <f t="shared" si="94"/>
        <v>0</v>
      </c>
      <c r="G1065" t="str">
        <f t="shared" si="95"/>
        <v>BP.VM</v>
      </c>
      <c r="H1065" s="525" t="s">
        <v>156</v>
      </c>
    </row>
    <row r="1066" spans="1:8">
      <c r="A1066">
        <f>_xlfn.XLOOKUP(C1066,macros!Y:Y,macros!U:U)</f>
        <v>0</v>
      </c>
      <c r="B1066">
        <f>_xlfn.XLOOKUP(H1066,'sets &amp; selections ( - 10%)'!Z:Z,'sets &amp; selections ( - 10%)'!V:V,0)</f>
        <v>0</v>
      </c>
      <c r="C1066" s="47" t="s">
        <v>697</v>
      </c>
      <c r="D1066">
        <f t="shared" si="96"/>
        <v>0</v>
      </c>
      <c r="E1066">
        <v>10137</v>
      </c>
      <c r="F1066">
        <f t="shared" si="94"/>
        <v>0</v>
      </c>
      <c r="G1066" t="str">
        <f t="shared" si="95"/>
        <v>BP.VM</v>
      </c>
      <c r="H1066" s="525" t="s">
        <v>156</v>
      </c>
    </row>
    <row r="1067" spans="1:8">
      <c r="A1067">
        <f>_xlfn.XLOOKUP(C1067,macros!Y:Y,macros!U:U)</f>
        <v>0</v>
      </c>
      <c r="B1067">
        <f>_xlfn.XLOOKUP(H1067,'sets &amp; selections ( - 10%)'!Z:Z,'sets &amp; selections ( - 10%)'!V:V,0)</f>
        <v>0</v>
      </c>
      <c r="C1067" s="46" t="s">
        <v>698</v>
      </c>
      <c r="D1067">
        <f t="shared" si="96"/>
        <v>0</v>
      </c>
      <c r="E1067">
        <v>10137</v>
      </c>
      <c r="F1067">
        <f t="shared" si="94"/>
        <v>0</v>
      </c>
      <c r="G1067" t="str">
        <f t="shared" si="95"/>
        <v>BP.VM</v>
      </c>
      <c r="H1067" s="525" t="s">
        <v>156</v>
      </c>
    </row>
    <row r="1068" spans="1:8">
      <c r="A1068">
        <f>_xlfn.XLOOKUP(C1068,macros!Y:Y,macros!U:U)</f>
        <v>0</v>
      </c>
      <c r="B1068">
        <f>_xlfn.XLOOKUP(H1068,'sets &amp; selections ( - 10%)'!Z:Z,'sets &amp; selections ( - 10%)'!V:V,0)</f>
        <v>0</v>
      </c>
      <c r="C1068" s="47" t="s">
        <v>699</v>
      </c>
      <c r="D1068">
        <f t="shared" si="96"/>
        <v>0</v>
      </c>
      <c r="E1068">
        <v>10137</v>
      </c>
      <c r="F1068">
        <f t="shared" si="94"/>
        <v>0</v>
      </c>
      <c r="G1068" t="str">
        <f t="shared" si="95"/>
        <v>BP.VM</v>
      </c>
      <c r="H1068" s="525" t="s">
        <v>156</v>
      </c>
    </row>
    <row r="1069" spans="1:8">
      <c r="A1069">
        <f>_xlfn.XLOOKUP(C1069,macros!Y:Y,macros!U:U)</f>
        <v>0</v>
      </c>
      <c r="B1069">
        <f>_xlfn.XLOOKUP(H1069,'sets &amp; selections ( - 10%)'!Z:Z,'sets &amp; selections ( - 10%)'!V:V,0)</f>
        <v>0</v>
      </c>
      <c r="C1069" s="46" t="s">
        <v>700</v>
      </c>
      <c r="D1069">
        <f t="shared" si="96"/>
        <v>0</v>
      </c>
      <c r="E1069">
        <v>10137</v>
      </c>
      <c r="F1069">
        <f t="shared" si="94"/>
        <v>0</v>
      </c>
      <c r="G1069" t="str">
        <f t="shared" si="95"/>
        <v>BP.VM</v>
      </c>
      <c r="H1069" s="525" t="s">
        <v>156</v>
      </c>
    </row>
    <row r="1070" spans="1:8">
      <c r="A1070">
        <f>_xlfn.XLOOKUP(C1070,macros!Y:Y,macros!U:U)</f>
        <v>0</v>
      </c>
      <c r="B1070">
        <f>_xlfn.XLOOKUP(H1070,'sets &amp; selections ( - 10%)'!Z:Z,'sets &amp; selections ( - 10%)'!V:V,0)</f>
        <v>0</v>
      </c>
      <c r="C1070" s="47" t="s">
        <v>701</v>
      </c>
      <c r="D1070">
        <f t="shared" si="96"/>
        <v>0</v>
      </c>
      <c r="E1070">
        <v>10137</v>
      </c>
      <c r="F1070">
        <f t="shared" si="94"/>
        <v>0</v>
      </c>
      <c r="G1070" t="str">
        <f t="shared" si="95"/>
        <v>BP.VM</v>
      </c>
      <c r="H1070" s="525" t="s">
        <v>156</v>
      </c>
    </row>
    <row r="1071" spans="1:8">
      <c r="A1071">
        <f>_xlfn.XLOOKUP(C1071,macros!Y:Y,macros!U:U)</f>
        <v>0</v>
      </c>
      <c r="B1071">
        <f>_xlfn.XLOOKUP(H1071,'sets &amp; selections ( - 10%)'!Z:Z,'sets &amp; selections ( - 10%)'!V:V,0)</f>
        <v>0</v>
      </c>
      <c r="C1071" s="46" t="s">
        <v>702</v>
      </c>
      <c r="D1071">
        <f t="shared" si="96"/>
        <v>0</v>
      </c>
      <c r="E1071">
        <v>10137</v>
      </c>
      <c r="F1071">
        <f t="shared" si="94"/>
        <v>0</v>
      </c>
      <c r="G1071" t="str">
        <f t="shared" si="95"/>
        <v>BP.VM</v>
      </c>
      <c r="H1071" s="525" t="s">
        <v>156</v>
      </c>
    </row>
    <row r="1072" spans="1:8">
      <c r="A1072">
        <f>_xlfn.XLOOKUP(C1072,macros!Y:Y,macros!U:U)</f>
        <v>0</v>
      </c>
      <c r="B1072">
        <f>_xlfn.XLOOKUP(H1072,'sets &amp; selections ( - 10%)'!Z:Z,'sets &amp; selections ( - 10%)'!V:V,0)</f>
        <v>0</v>
      </c>
      <c r="C1072" s="47" t="s">
        <v>703</v>
      </c>
      <c r="D1072">
        <f t="shared" si="96"/>
        <v>0</v>
      </c>
      <c r="E1072">
        <v>10137</v>
      </c>
      <c r="F1072">
        <f t="shared" si="94"/>
        <v>0</v>
      </c>
      <c r="G1072" t="str">
        <f t="shared" si="95"/>
        <v>BP.VM</v>
      </c>
      <c r="H1072" s="525" t="s">
        <v>156</v>
      </c>
    </row>
    <row r="1073" spans="1:8">
      <c r="A1073">
        <f>_xlfn.XLOOKUP(C1073,macros!Y:Y,macros!U:U)</f>
        <v>0</v>
      </c>
      <c r="B1073">
        <f>_xlfn.XLOOKUP(H1073,'sets &amp; selections ( - 10%)'!Z:Z,'sets &amp; selections ( - 10%)'!V:V,0)</f>
        <v>0</v>
      </c>
      <c r="C1073" s="46" t="s">
        <v>704</v>
      </c>
      <c r="D1073">
        <f t="shared" si="96"/>
        <v>0</v>
      </c>
      <c r="E1073">
        <v>10137</v>
      </c>
      <c r="F1073">
        <f t="shared" si="94"/>
        <v>0</v>
      </c>
      <c r="G1073" t="str">
        <f t="shared" si="95"/>
        <v>BP.VM</v>
      </c>
      <c r="H1073" s="525" t="s">
        <v>156</v>
      </c>
    </row>
    <row r="1074" spans="1:8">
      <c r="A1074">
        <f>_xlfn.XLOOKUP(C1074,macros!Y:Y,macros!U:U)</f>
        <v>0</v>
      </c>
      <c r="B1074">
        <f>_xlfn.XLOOKUP(H1074,'sets &amp; selections ( - 10%)'!Z:Z,'sets &amp; selections ( - 10%)'!V:V,0)</f>
        <v>0</v>
      </c>
      <c r="C1074" s="47" t="s">
        <v>705</v>
      </c>
      <c r="D1074">
        <f t="shared" si="96"/>
        <v>0</v>
      </c>
      <c r="E1074">
        <v>10137</v>
      </c>
      <c r="F1074">
        <f t="shared" si="94"/>
        <v>0</v>
      </c>
      <c r="G1074" t="str">
        <f t="shared" si="95"/>
        <v>BP.VM</v>
      </c>
      <c r="H1074" s="525" t="s">
        <v>156</v>
      </c>
    </row>
    <row r="1075" spans="1:8">
      <c r="A1075">
        <f>_xlfn.XLOOKUP(C1075,macros!Y:Y,macros!U:U)</f>
        <v>0</v>
      </c>
      <c r="B1075">
        <f>_xlfn.XLOOKUP(H1075,'sets &amp; selections ( - 10%)'!Z:Z,'sets &amp; selections ( - 10%)'!V:V,0)</f>
        <v>0</v>
      </c>
      <c r="C1075" s="46" t="s">
        <v>706</v>
      </c>
      <c r="D1075">
        <f t="shared" si="96"/>
        <v>0</v>
      </c>
      <c r="E1075">
        <v>10137</v>
      </c>
      <c r="F1075">
        <f t="shared" si="94"/>
        <v>0</v>
      </c>
      <c r="G1075" t="str">
        <f t="shared" si="95"/>
        <v>BP.VM</v>
      </c>
      <c r="H1075" s="525" t="s">
        <v>156</v>
      </c>
    </row>
    <row r="1076" spans="1:8">
      <c r="A1076">
        <f>_xlfn.XLOOKUP(C1076,macros!Y:Y,macros!U:U)</f>
        <v>0</v>
      </c>
      <c r="B1076">
        <f>_xlfn.XLOOKUP(H1076,'sets &amp; selections ( - 10%)'!Z:Z,'sets &amp; selections ( - 10%)'!V:V,0)</f>
        <v>0</v>
      </c>
      <c r="C1076" s="47" t="s">
        <v>707</v>
      </c>
      <c r="D1076">
        <f t="shared" si="96"/>
        <v>0</v>
      </c>
      <c r="E1076">
        <v>10137</v>
      </c>
      <c r="F1076">
        <f t="shared" si="94"/>
        <v>0</v>
      </c>
      <c r="G1076" t="str">
        <f t="shared" si="95"/>
        <v>BP.VM</v>
      </c>
      <c r="H1076" s="525" t="s">
        <v>156</v>
      </c>
    </row>
    <row r="1077" spans="1:8">
      <c r="A1077">
        <f>_xlfn.XLOOKUP(C1077,macros!Y:Y,macros!U:U)</f>
        <v>0</v>
      </c>
      <c r="B1077">
        <f>_xlfn.XLOOKUP(H1077,'sets &amp; selections ( - 10%)'!Z:Z,'sets &amp; selections ( - 10%)'!V:V,0)</f>
        <v>0</v>
      </c>
      <c r="C1077" s="46" t="s">
        <v>708</v>
      </c>
      <c r="D1077">
        <f t="shared" si="96"/>
        <v>0</v>
      </c>
      <c r="E1077">
        <v>10137</v>
      </c>
      <c r="F1077">
        <f t="shared" si="94"/>
        <v>0</v>
      </c>
      <c r="G1077" t="str">
        <f t="shared" si="95"/>
        <v>BP.VM</v>
      </c>
      <c r="H1077" s="525" t="s">
        <v>156</v>
      </c>
    </row>
    <row r="1078" spans="1:8">
      <c r="A1078">
        <f>_xlfn.XLOOKUP(C1078,macros!Y:Y,macros!V:V)</f>
        <v>0</v>
      </c>
      <c r="B1078">
        <f>_xlfn.XLOOKUP(H1078,'sets &amp; selections ( - 10%)'!Z:Z,'sets &amp; selections ( - 10%)'!W:W,0)</f>
        <v>0</v>
      </c>
      <c r="C1078" s="47" t="s">
        <v>651</v>
      </c>
      <c r="D1078">
        <f t="shared" si="96"/>
        <v>0</v>
      </c>
      <c r="E1078">
        <v>10082</v>
      </c>
      <c r="F1078">
        <f t="shared" si="94"/>
        <v>0</v>
      </c>
      <c r="G1078" t="str">
        <f t="shared" si="95"/>
        <v>BP.VM</v>
      </c>
      <c r="H1078" s="525" t="s">
        <v>154</v>
      </c>
    </row>
    <row r="1079" spans="1:8">
      <c r="A1079">
        <f>_xlfn.XLOOKUP(C1079,macros!Y:Y,macros!V:V)</f>
        <v>0</v>
      </c>
      <c r="B1079">
        <f>_xlfn.XLOOKUP(H1079,'sets &amp; selections ( - 10%)'!Z:Z,'sets &amp; selections ( - 10%)'!W:W,0)</f>
        <v>0</v>
      </c>
      <c r="C1079" s="46" t="s">
        <v>653</v>
      </c>
      <c r="D1079">
        <f t="shared" si="96"/>
        <v>0</v>
      </c>
      <c r="E1079">
        <v>10082</v>
      </c>
      <c r="F1079">
        <f t="shared" si="94"/>
        <v>0</v>
      </c>
      <c r="G1079" t="str">
        <f t="shared" si="95"/>
        <v>BP.VM</v>
      </c>
      <c r="H1079" s="525" t="s">
        <v>154</v>
      </c>
    </row>
    <row r="1080" spans="1:8">
      <c r="A1080">
        <f>_xlfn.XLOOKUP(C1080,macros!Y:Y,macros!V:V)</f>
        <v>0</v>
      </c>
      <c r="B1080">
        <f>_xlfn.XLOOKUP(H1080,'sets &amp; selections ( - 10%)'!Z:Z,'sets &amp; selections ( - 10%)'!W:W,0)</f>
        <v>0</v>
      </c>
      <c r="C1080" s="47" t="s">
        <v>655</v>
      </c>
      <c r="D1080">
        <f t="shared" si="96"/>
        <v>0</v>
      </c>
      <c r="E1080">
        <v>10082</v>
      </c>
      <c r="F1080">
        <f t="shared" si="94"/>
        <v>0</v>
      </c>
      <c r="G1080" t="str">
        <f t="shared" si="95"/>
        <v>BP.VM</v>
      </c>
      <c r="H1080" s="525" t="s">
        <v>154</v>
      </c>
    </row>
    <row r="1081" spans="1:8">
      <c r="A1081">
        <f>_xlfn.XLOOKUP(C1081,macros!Y:Y,macros!V:V)</f>
        <v>0</v>
      </c>
      <c r="B1081">
        <f>_xlfn.XLOOKUP(H1081,'sets &amp; selections ( - 10%)'!Z:Z,'sets &amp; selections ( - 10%)'!W:W,0)</f>
        <v>0</v>
      </c>
      <c r="C1081" s="46" t="s">
        <v>657</v>
      </c>
      <c r="D1081">
        <f t="shared" si="96"/>
        <v>0</v>
      </c>
      <c r="E1081">
        <v>10082</v>
      </c>
      <c r="F1081">
        <f t="shared" si="94"/>
        <v>0</v>
      </c>
      <c r="G1081" t="str">
        <f t="shared" si="95"/>
        <v>BP.VM</v>
      </c>
      <c r="H1081" s="525" t="s">
        <v>154</v>
      </c>
    </row>
    <row r="1082" spans="1:8">
      <c r="A1082">
        <f>_xlfn.XLOOKUP(C1082,macros!Y:Y,macros!V:V)</f>
        <v>0</v>
      </c>
      <c r="B1082">
        <f>_xlfn.XLOOKUP(H1082,'sets &amp; selections ( - 10%)'!Z:Z,'sets &amp; selections ( - 10%)'!W:W,0)</f>
        <v>0</v>
      </c>
      <c r="C1082" s="47" t="s">
        <v>659</v>
      </c>
      <c r="D1082">
        <f t="shared" si="96"/>
        <v>0</v>
      </c>
      <c r="E1082">
        <v>10082</v>
      </c>
      <c r="F1082">
        <f t="shared" si="94"/>
        <v>0</v>
      </c>
      <c r="G1082" t="str">
        <f t="shared" si="95"/>
        <v>BP.VM</v>
      </c>
      <c r="H1082" s="525" t="s">
        <v>154</v>
      </c>
    </row>
    <row r="1083" spans="1:8">
      <c r="A1083">
        <f>_xlfn.XLOOKUP(C1083,macros!Y:Y,macros!V:V)</f>
        <v>0</v>
      </c>
      <c r="B1083">
        <f>_xlfn.XLOOKUP(H1083,'sets &amp; selections ( - 10%)'!Z:Z,'sets &amp; selections ( - 10%)'!W:W,0)</f>
        <v>0</v>
      </c>
      <c r="C1083" s="46" t="s">
        <v>661</v>
      </c>
      <c r="D1083">
        <f t="shared" si="96"/>
        <v>0</v>
      </c>
      <c r="E1083">
        <v>10082</v>
      </c>
      <c r="F1083">
        <f t="shared" si="94"/>
        <v>0</v>
      </c>
      <c r="G1083" t="str">
        <f t="shared" si="95"/>
        <v>BP.VM</v>
      </c>
      <c r="H1083" s="525" t="s">
        <v>154</v>
      </c>
    </row>
    <row r="1084" spans="1:8">
      <c r="A1084">
        <f>_xlfn.XLOOKUP(C1084,macros!Y:Y,macros!V:V)</f>
        <v>0</v>
      </c>
      <c r="B1084">
        <f>_xlfn.XLOOKUP(H1084,'sets &amp; selections ( - 10%)'!Z:Z,'sets &amp; selections ( - 10%)'!W:W,0)</f>
        <v>0</v>
      </c>
      <c r="C1084" s="47" t="s">
        <v>663</v>
      </c>
      <c r="D1084">
        <f t="shared" si="96"/>
        <v>0</v>
      </c>
      <c r="E1084">
        <v>10082</v>
      </c>
      <c r="F1084">
        <f t="shared" si="94"/>
        <v>0</v>
      </c>
      <c r="G1084" t="str">
        <f t="shared" si="95"/>
        <v>BP.VM</v>
      </c>
      <c r="H1084" s="525" t="s">
        <v>154</v>
      </c>
    </row>
    <row r="1085" spans="1:8">
      <c r="A1085">
        <f>_xlfn.XLOOKUP(C1085,macros!Y:Y,macros!V:V)</f>
        <v>0</v>
      </c>
      <c r="B1085">
        <f>_xlfn.XLOOKUP(H1085,'sets &amp; selections ( - 10%)'!Z:Z,'sets &amp; selections ( - 10%)'!W:W,0)</f>
        <v>0</v>
      </c>
      <c r="C1085" s="46" t="s">
        <v>665</v>
      </c>
      <c r="D1085">
        <f t="shared" si="96"/>
        <v>0</v>
      </c>
      <c r="E1085">
        <v>10082</v>
      </c>
      <c r="F1085">
        <f t="shared" si="94"/>
        <v>0</v>
      </c>
      <c r="G1085" t="str">
        <f t="shared" si="95"/>
        <v>BP.VM</v>
      </c>
      <c r="H1085" s="525" t="s">
        <v>154</v>
      </c>
    </row>
    <row r="1086" spans="1:8">
      <c r="A1086">
        <f>_xlfn.XLOOKUP(C1086,macros!Y:Y,macros!V:V)</f>
        <v>0</v>
      </c>
      <c r="B1086">
        <f>_xlfn.XLOOKUP(H1086,'sets &amp; selections ( - 10%)'!Z:Z,'sets &amp; selections ( - 10%)'!W:W,0)</f>
        <v>0</v>
      </c>
      <c r="C1086" s="47" t="s">
        <v>667</v>
      </c>
      <c r="D1086">
        <f t="shared" si="96"/>
        <v>0</v>
      </c>
      <c r="E1086">
        <v>10082</v>
      </c>
      <c r="F1086">
        <f t="shared" si="94"/>
        <v>0</v>
      </c>
      <c r="G1086" t="str">
        <f t="shared" si="95"/>
        <v>BP.VM</v>
      </c>
      <c r="H1086" s="525" t="s">
        <v>154</v>
      </c>
    </row>
    <row r="1087" spans="1:8">
      <c r="A1087">
        <f>_xlfn.XLOOKUP(C1087,macros!Y:Y,macros!V:V)</f>
        <v>0</v>
      </c>
      <c r="B1087">
        <f>_xlfn.XLOOKUP(H1087,'sets &amp; selections ( - 10%)'!Z:Z,'sets &amp; selections ( - 10%)'!W:W,0)</f>
        <v>0</v>
      </c>
      <c r="C1087" s="46" t="s">
        <v>669</v>
      </c>
      <c r="D1087">
        <f t="shared" si="96"/>
        <v>0</v>
      </c>
      <c r="E1087">
        <v>10082</v>
      </c>
      <c r="F1087">
        <f t="shared" si="94"/>
        <v>0</v>
      </c>
      <c r="G1087" t="str">
        <f t="shared" si="95"/>
        <v>BP.VM</v>
      </c>
      <c r="H1087" s="525" t="s">
        <v>154</v>
      </c>
    </row>
    <row r="1088" spans="1:8">
      <c r="A1088">
        <f>_xlfn.XLOOKUP(C1088,macros!Y:Y,macros!V:V)</f>
        <v>0</v>
      </c>
      <c r="B1088">
        <f>_xlfn.XLOOKUP(H1088,'sets &amp; selections ( - 10%)'!Z:Z,'sets &amp; selections ( - 10%)'!W:W,0)</f>
        <v>0</v>
      </c>
      <c r="C1088" s="47" t="s">
        <v>671</v>
      </c>
      <c r="D1088">
        <f t="shared" si="96"/>
        <v>0</v>
      </c>
      <c r="E1088">
        <v>10082</v>
      </c>
      <c r="F1088">
        <f t="shared" si="94"/>
        <v>0</v>
      </c>
      <c r="G1088" t="str">
        <f t="shared" si="95"/>
        <v>BP.VM</v>
      </c>
      <c r="H1088" s="525" t="s">
        <v>154</v>
      </c>
    </row>
    <row r="1089" spans="1:8">
      <c r="A1089">
        <f>_xlfn.XLOOKUP(C1089,macros!Y:Y,macros!V:V)</f>
        <v>0</v>
      </c>
      <c r="B1089">
        <f>_xlfn.XLOOKUP(H1089,'sets &amp; selections ( - 10%)'!Z:Z,'sets &amp; selections ( - 10%)'!W:W,0)</f>
        <v>0</v>
      </c>
      <c r="C1089" s="46" t="s">
        <v>673</v>
      </c>
      <c r="D1089">
        <f t="shared" si="96"/>
        <v>0</v>
      </c>
      <c r="E1089">
        <v>10082</v>
      </c>
      <c r="F1089">
        <f t="shared" si="94"/>
        <v>0</v>
      </c>
      <c r="G1089" t="str">
        <f t="shared" si="95"/>
        <v>BP.VM</v>
      </c>
      <c r="H1089" s="525" t="s">
        <v>154</v>
      </c>
    </row>
    <row r="1090" spans="1:8">
      <c r="A1090">
        <f>_xlfn.XLOOKUP(C1090,macros!Y:Y,macros!V:V)</f>
        <v>0</v>
      </c>
      <c r="B1090">
        <f>_xlfn.XLOOKUP(H1090,'sets &amp; selections ( - 10%)'!Z:Z,'sets &amp; selections ( - 10%)'!W:W,0)</f>
        <v>0</v>
      </c>
      <c r="C1090" s="47" t="s">
        <v>675</v>
      </c>
      <c r="D1090">
        <f t="shared" si="96"/>
        <v>0</v>
      </c>
      <c r="E1090">
        <v>10082</v>
      </c>
      <c r="F1090">
        <f t="shared" si="94"/>
        <v>0</v>
      </c>
      <c r="G1090" t="str">
        <f t="shared" si="95"/>
        <v>BP.VM</v>
      </c>
      <c r="H1090" s="525" t="s">
        <v>154</v>
      </c>
    </row>
    <row r="1091" spans="1:8">
      <c r="A1091">
        <f>_xlfn.XLOOKUP(C1091,macros!Y:Y,macros!V:V)</f>
        <v>0</v>
      </c>
      <c r="B1091">
        <f>_xlfn.XLOOKUP(H1091,'sets &amp; selections ( - 10%)'!Z:Z,'sets &amp; selections ( - 10%)'!W:W,0)</f>
        <v>0</v>
      </c>
      <c r="C1091" s="46" t="s">
        <v>677</v>
      </c>
      <c r="D1091">
        <f t="shared" si="96"/>
        <v>0</v>
      </c>
      <c r="E1091">
        <v>10082</v>
      </c>
      <c r="F1091">
        <f t="shared" ref="F1091:F1154" si="97">IF(B1091&gt;0,10*B1091/D1091,0)</f>
        <v>0</v>
      </c>
      <c r="G1091" t="str">
        <f t="shared" ref="G1091:G1154" si="98">LEFT(C1091,5)</f>
        <v>BP.VM</v>
      </c>
      <c r="H1091" s="525" t="s">
        <v>154</v>
      </c>
    </row>
    <row r="1092" spans="1:8">
      <c r="A1092">
        <f>_xlfn.XLOOKUP(C1092,macros!Y:Y,macros!V:V)</f>
        <v>0</v>
      </c>
      <c r="B1092">
        <f>_xlfn.XLOOKUP(H1092,'sets &amp; selections ( - 10%)'!Z:Z,'sets &amp; selections ( - 10%)'!W:W,0)</f>
        <v>0</v>
      </c>
      <c r="C1092" s="47" t="s">
        <v>695</v>
      </c>
      <c r="D1092">
        <f t="shared" si="96"/>
        <v>0</v>
      </c>
      <c r="E1092">
        <v>10138</v>
      </c>
      <c r="F1092">
        <f t="shared" si="97"/>
        <v>0</v>
      </c>
      <c r="G1092" t="str">
        <f t="shared" si="98"/>
        <v>BP.VM</v>
      </c>
      <c r="H1092" s="525" t="s">
        <v>156</v>
      </c>
    </row>
    <row r="1093" spans="1:8">
      <c r="A1093">
        <f>_xlfn.XLOOKUP(C1093,macros!Y:Y,macros!V:V)</f>
        <v>0</v>
      </c>
      <c r="B1093">
        <f>_xlfn.XLOOKUP(H1093,'sets &amp; selections ( - 10%)'!Z:Z,'sets &amp; selections ( - 10%)'!W:W,0)</f>
        <v>0</v>
      </c>
      <c r="C1093" s="46" t="s">
        <v>696</v>
      </c>
      <c r="D1093">
        <f t="shared" si="96"/>
        <v>0</v>
      </c>
      <c r="E1093">
        <v>10138</v>
      </c>
      <c r="F1093">
        <f t="shared" si="97"/>
        <v>0</v>
      </c>
      <c r="G1093" t="str">
        <f t="shared" si="98"/>
        <v>BP.VM</v>
      </c>
      <c r="H1093" s="525" t="s">
        <v>156</v>
      </c>
    </row>
    <row r="1094" spans="1:8">
      <c r="A1094">
        <f>_xlfn.XLOOKUP(C1094,macros!Y:Y,macros!V:V)</f>
        <v>0</v>
      </c>
      <c r="B1094">
        <f>_xlfn.XLOOKUP(H1094,'sets &amp; selections ( - 10%)'!Z:Z,'sets &amp; selections ( - 10%)'!W:W,0)</f>
        <v>0</v>
      </c>
      <c r="C1094" s="47" t="s">
        <v>697</v>
      </c>
      <c r="D1094">
        <f t="shared" si="96"/>
        <v>0</v>
      </c>
      <c r="E1094">
        <v>10138</v>
      </c>
      <c r="F1094">
        <f t="shared" si="97"/>
        <v>0</v>
      </c>
      <c r="G1094" t="str">
        <f t="shared" si="98"/>
        <v>BP.VM</v>
      </c>
      <c r="H1094" s="525" t="s">
        <v>156</v>
      </c>
    </row>
    <row r="1095" spans="1:8">
      <c r="A1095">
        <f>_xlfn.XLOOKUP(C1095,macros!Y:Y,macros!V:V)</f>
        <v>0</v>
      </c>
      <c r="B1095">
        <f>_xlfn.XLOOKUP(H1095,'sets &amp; selections ( - 10%)'!Z:Z,'sets &amp; selections ( - 10%)'!W:W,0)</f>
        <v>0</v>
      </c>
      <c r="C1095" s="46" t="s">
        <v>698</v>
      </c>
      <c r="D1095">
        <f t="shared" si="96"/>
        <v>0</v>
      </c>
      <c r="E1095">
        <v>10138</v>
      </c>
      <c r="F1095">
        <f t="shared" si="97"/>
        <v>0</v>
      </c>
      <c r="G1095" t="str">
        <f t="shared" si="98"/>
        <v>BP.VM</v>
      </c>
      <c r="H1095" s="525" t="s">
        <v>156</v>
      </c>
    </row>
    <row r="1096" spans="1:8">
      <c r="A1096">
        <f>_xlfn.XLOOKUP(C1096,macros!Y:Y,macros!V:V)</f>
        <v>0</v>
      </c>
      <c r="B1096">
        <f>_xlfn.XLOOKUP(H1096,'sets &amp; selections ( - 10%)'!Z:Z,'sets &amp; selections ( - 10%)'!W:W,0)</f>
        <v>0</v>
      </c>
      <c r="C1096" s="47" t="s">
        <v>699</v>
      </c>
      <c r="D1096">
        <f t="shared" si="96"/>
        <v>0</v>
      </c>
      <c r="E1096">
        <v>10138</v>
      </c>
      <c r="F1096">
        <f t="shared" si="97"/>
        <v>0</v>
      </c>
      <c r="G1096" t="str">
        <f t="shared" si="98"/>
        <v>BP.VM</v>
      </c>
      <c r="H1096" s="525" t="s">
        <v>156</v>
      </c>
    </row>
    <row r="1097" spans="1:8">
      <c r="A1097">
        <f>_xlfn.XLOOKUP(C1097,macros!Y:Y,macros!V:V)</f>
        <v>0</v>
      </c>
      <c r="B1097">
        <f>_xlfn.XLOOKUP(H1097,'sets &amp; selections ( - 10%)'!Z:Z,'sets &amp; selections ( - 10%)'!W:W,0)</f>
        <v>0</v>
      </c>
      <c r="C1097" s="46" t="s">
        <v>700</v>
      </c>
      <c r="D1097">
        <f t="shared" si="96"/>
        <v>0</v>
      </c>
      <c r="E1097">
        <v>10138</v>
      </c>
      <c r="F1097">
        <f t="shared" si="97"/>
        <v>0</v>
      </c>
      <c r="G1097" t="str">
        <f t="shared" si="98"/>
        <v>BP.VM</v>
      </c>
      <c r="H1097" s="525" t="s">
        <v>156</v>
      </c>
    </row>
    <row r="1098" spans="1:8">
      <c r="A1098">
        <f>_xlfn.XLOOKUP(C1098,macros!Y:Y,macros!V:V)</f>
        <v>0</v>
      </c>
      <c r="B1098">
        <f>_xlfn.XLOOKUP(H1098,'sets &amp; selections ( - 10%)'!Z:Z,'sets &amp; selections ( - 10%)'!W:W,0)</f>
        <v>0</v>
      </c>
      <c r="C1098" s="47" t="s">
        <v>701</v>
      </c>
      <c r="D1098">
        <f t="shared" si="96"/>
        <v>0</v>
      </c>
      <c r="E1098">
        <v>10138</v>
      </c>
      <c r="F1098">
        <f t="shared" si="97"/>
        <v>0</v>
      </c>
      <c r="G1098" t="str">
        <f t="shared" si="98"/>
        <v>BP.VM</v>
      </c>
      <c r="H1098" s="525" t="s">
        <v>156</v>
      </c>
    </row>
    <row r="1099" spans="1:8">
      <c r="A1099">
        <f>_xlfn.XLOOKUP(C1099,macros!Y:Y,macros!V:V)</f>
        <v>0</v>
      </c>
      <c r="B1099">
        <f>_xlfn.XLOOKUP(H1099,'sets &amp; selections ( - 10%)'!Z:Z,'sets &amp; selections ( - 10%)'!W:W,0)</f>
        <v>0</v>
      </c>
      <c r="C1099" s="46" t="s">
        <v>702</v>
      </c>
      <c r="D1099">
        <f t="shared" si="96"/>
        <v>0</v>
      </c>
      <c r="E1099">
        <v>10138</v>
      </c>
      <c r="F1099">
        <f t="shared" si="97"/>
        <v>0</v>
      </c>
      <c r="G1099" t="str">
        <f t="shared" si="98"/>
        <v>BP.VM</v>
      </c>
      <c r="H1099" s="525" t="s">
        <v>156</v>
      </c>
    </row>
    <row r="1100" spans="1:8">
      <c r="A1100">
        <f>_xlfn.XLOOKUP(C1100,macros!Y:Y,macros!V:V)</f>
        <v>0</v>
      </c>
      <c r="B1100">
        <f>_xlfn.XLOOKUP(H1100,'sets &amp; selections ( - 10%)'!Z:Z,'sets &amp; selections ( - 10%)'!W:W,0)</f>
        <v>0</v>
      </c>
      <c r="C1100" s="47" t="s">
        <v>703</v>
      </c>
      <c r="D1100">
        <f t="shared" si="96"/>
        <v>0</v>
      </c>
      <c r="E1100">
        <v>10138</v>
      </c>
      <c r="F1100">
        <f t="shared" si="97"/>
        <v>0</v>
      </c>
      <c r="G1100" t="str">
        <f t="shared" si="98"/>
        <v>BP.VM</v>
      </c>
      <c r="H1100" s="525" t="s">
        <v>156</v>
      </c>
    </row>
    <row r="1101" spans="1:8">
      <c r="A1101">
        <f>_xlfn.XLOOKUP(C1101,macros!Y:Y,macros!V:V)</f>
        <v>0</v>
      </c>
      <c r="B1101">
        <f>_xlfn.XLOOKUP(H1101,'sets &amp; selections ( - 10%)'!Z:Z,'sets &amp; selections ( - 10%)'!W:W,0)</f>
        <v>0</v>
      </c>
      <c r="C1101" s="46" t="s">
        <v>704</v>
      </c>
      <c r="D1101">
        <f t="shared" si="96"/>
        <v>0</v>
      </c>
      <c r="E1101">
        <v>10138</v>
      </c>
      <c r="F1101">
        <f t="shared" si="97"/>
        <v>0</v>
      </c>
      <c r="G1101" t="str">
        <f t="shared" si="98"/>
        <v>BP.VM</v>
      </c>
      <c r="H1101" s="525" t="s">
        <v>156</v>
      </c>
    </row>
    <row r="1102" spans="1:8">
      <c r="A1102">
        <f>_xlfn.XLOOKUP(C1102,macros!Y:Y,macros!V:V)</f>
        <v>0</v>
      </c>
      <c r="B1102">
        <f>_xlfn.XLOOKUP(H1102,'sets &amp; selections ( - 10%)'!Z:Z,'sets &amp; selections ( - 10%)'!W:W,0)</f>
        <v>0</v>
      </c>
      <c r="C1102" s="47" t="s">
        <v>705</v>
      </c>
      <c r="D1102">
        <f t="shared" si="96"/>
        <v>0</v>
      </c>
      <c r="E1102">
        <v>10138</v>
      </c>
      <c r="F1102">
        <f t="shared" si="97"/>
        <v>0</v>
      </c>
      <c r="G1102" t="str">
        <f t="shared" si="98"/>
        <v>BP.VM</v>
      </c>
      <c r="H1102" s="525" t="s">
        <v>156</v>
      </c>
    </row>
    <row r="1103" spans="1:8">
      <c r="A1103">
        <f>_xlfn.XLOOKUP(C1103,macros!Y:Y,macros!V:V)</f>
        <v>0</v>
      </c>
      <c r="B1103">
        <f>_xlfn.XLOOKUP(H1103,'sets &amp; selections ( - 10%)'!Z:Z,'sets &amp; selections ( - 10%)'!W:W,0)</f>
        <v>0</v>
      </c>
      <c r="C1103" s="46" t="s">
        <v>706</v>
      </c>
      <c r="D1103">
        <f t="shared" si="96"/>
        <v>0</v>
      </c>
      <c r="E1103">
        <v>10138</v>
      </c>
      <c r="F1103">
        <f t="shared" si="97"/>
        <v>0</v>
      </c>
      <c r="G1103" t="str">
        <f t="shared" si="98"/>
        <v>BP.VM</v>
      </c>
      <c r="H1103" s="525" t="s">
        <v>156</v>
      </c>
    </row>
    <row r="1104" spans="1:8">
      <c r="A1104">
        <f>_xlfn.XLOOKUP(C1104,macros!Y:Y,macros!V:V)</f>
        <v>0</v>
      </c>
      <c r="B1104">
        <f>_xlfn.XLOOKUP(H1104,'sets &amp; selections ( - 10%)'!Z:Z,'sets &amp; selections ( - 10%)'!W:W,0)</f>
        <v>0</v>
      </c>
      <c r="C1104" s="47" t="s">
        <v>707</v>
      </c>
      <c r="D1104">
        <f t="shared" si="96"/>
        <v>0</v>
      </c>
      <c r="E1104">
        <v>10138</v>
      </c>
      <c r="F1104">
        <f t="shared" si="97"/>
        <v>0</v>
      </c>
      <c r="G1104" t="str">
        <f t="shared" si="98"/>
        <v>BP.VM</v>
      </c>
      <c r="H1104" s="525" t="s">
        <v>156</v>
      </c>
    </row>
    <row r="1105" spans="1:11">
      <c r="A1105">
        <f>_xlfn.XLOOKUP(C1105,macros!Y:Y,macros!V:V)</f>
        <v>0</v>
      </c>
      <c r="B1105">
        <f>_xlfn.XLOOKUP(H1105,'sets &amp; selections ( - 10%)'!Z:Z,'sets &amp; selections ( - 10%)'!W:W,0)</f>
        <v>0</v>
      </c>
      <c r="C1105" s="46" t="s">
        <v>708</v>
      </c>
      <c r="D1105">
        <f t="shared" si="96"/>
        <v>0</v>
      </c>
      <c r="E1105">
        <v>10138</v>
      </c>
      <c r="F1105">
        <f t="shared" si="97"/>
        <v>0</v>
      </c>
      <c r="G1105" t="str">
        <f t="shared" si="98"/>
        <v>BP.VM</v>
      </c>
      <c r="H1105" s="525" t="s">
        <v>156</v>
      </c>
    </row>
    <row r="1106" spans="1:11">
      <c r="A1106">
        <f>_xlfn.XLOOKUP(C1106,'pu holds'!Y:Y,'pu holds'!G:G)</f>
        <v>0</v>
      </c>
      <c r="C1106" s="47" t="s">
        <v>805</v>
      </c>
      <c r="D1106">
        <f t="shared" si="96"/>
        <v>0</v>
      </c>
      <c r="E1106">
        <v>10084</v>
      </c>
      <c r="F1106">
        <f t="shared" si="97"/>
        <v>0</v>
      </c>
      <c r="G1106" t="str">
        <f t="shared" si="98"/>
        <v>BP.GR</v>
      </c>
    </row>
    <row r="1107" spans="1:11">
      <c r="A1107">
        <f>_xlfn.XLOOKUP(C1107,'pu holds'!Y:Y,'pu holds'!G:G)</f>
        <v>0</v>
      </c>
      <c r="C1107" s="46" t="s">
        <v>807</v>
      </c>
      <c r="D1107">
        <f t="shared" ref="D1107:D1170" si="99">SUM(A1107:B1107)</f>
        <v>0</v>
      </c>
      <c r="E1107">
        <v>10084</v>
      </c>
      <c r="F1107">
        <f t="shared" si="97"/>
        <v>0</v>
      </c>
      <c r="G1107" t="str">
        <f t="shared" si="98"/>
        <v>BP.GR</v>
      </c>
    </row>
    <row r="1108" spans="1:11">
      <c r="A1108">
        <f>_xlfn.XLOOKUP(C1108,'pu holds'!Y:Y,'pu holds'!G:G)</f>
        <v>0</v>
      </c>
      <c r="C1108" s="47" t="s">
        <v>809</v>
      </c>
      <c r="D1108">
        <f t="shared" si="99"/>
        <v>0</v>
      </c>
      <c r="E1108">
        <v>10084</v>
      </c>
      <c r="F1108">
        <f t="shared" si="97"/>
        <v>0</v>
      </c>
      <c r="G1108" t="str">
        <f t="shared" si="98"/>
        <v>BP.GR</v>
      </c>
    </row>
    <row r="1109" spans="1:11">
      <c r="A1109">
        <f>_xlfn.XLOOKUP(C1109,'pu holds'!Y:Y,'pu holds'!G:G)</f>
        <v>0</v>
      </c>
      <c r="C1109" s="46" t="s">
        <v>813</v>
      </c>
      <c r="D1109">
        <f t="shared" si="99"/>
        <v>0</v>
      </c>
      <c r="E1109">
        <v>10084</v>
      </c>
      <c r="F1109">
        <f t="shared" si="97"/>
        <v>0</v>
      </c>
      <c r="G1109" t="str">
        <f t="shared" si="98"/>
        <v>BP.GR</v>
      </c>
    </row>
    <row r="1110" spans="1:11">
      <c r="A1110">
        <f>_xlfn.XLOOKUP(C1110,'pu holds'!Y:Y,'pu holds'!G:G)</f>
        <v>0</v>
      </c>
      <c r="C1110" s="47" t="s">
        <v>815</v>
      </c>
      <c r="D1110">
        <f t="shared" si="99"/>
        <v>0</v>
      </c>
      <c r="E1110">
        <v>10084</v>
      </c>
      <c r="F1110">
        <f t="shared" si="97"/>
        <v>0</v>
      </c>
      <c r="G1110" t="str">
        <f t="shared" si="98"/>
        <v>BP.GR</v>
      </c>
    </row>
    <row r="1111" spans="1:11">
      <c r="A1111">
        <f>_xlfn.XLOOKUP(C1111,'pu holds'!Y:Y,'pu holds'!G:G)</f>
        <v>0</v>
      </c>
      <c r="B1111">
        <f>_xlfn.XLOOKUP(H1111,'sets &amp; selections ( - 10%)'!Z:Z,'sets &amp; selections ( - 10%)'!H:H,0)</f>
        <v>0</v>
      </c>
      <c r="C1111" s="46" t="s">
        <v>835</v>
      </c>
      <c r="D1111">
        <f t="shared" si="99"/>
        <v>0</v>
      </c>
      <c r="E1111">
        <v>10084</v>
      </c>
      <c r="F1111">
        <f t="shared" si="97"/>
        <v>0</v>
      </c>
      <c r="G1111" t="str">
        <f t="shared" si="98"/>
        <v>BP.GR</v>
      </c>
      <c r="H1111" s="525" t="s">
        <v>167</v>
      </c>
    </row>
    <row r="1112" spans="1:11">
      <c r="A1112">
        <f>_xlfn.XLOOKUP(C1112,'pu holds'!Y:Y,'pu holds'!G:G)</f>
        <v>0</v>
      </c>
      <c r="B1112">
        <f>_xlfn.XLOOKUP(H1112,'sets &amp; selections ( - 10%)'!Z:Z,'sets &amp; selections ( - 10%)'!H:H,0)</f>
        <v>0</v>
      </c>
      <c r="C1112" s="47" t="s">
        <v>839</v>
      </c>
      <c r="D1112">
        <f t="shared" si="99"/>
        <v>0</v>
      </c>
      <c r="E1112">
        <v>10084</v>
      </c>
      <c r="F1112">
        <f t="shared" si="97"/>
        <v>0</v>
      </c>
      <c r="G1112" t="str">
        <f t="shared" si="98"/>
        <v>BP.GR</v>
      </c>
      <c r="H1112" s="525" t="s">
        <v>167</v>
      </c>
    </row>
    <row r="1113" spans="1:11">
      <c r="A1113">
        <f>_xlfn.XLOOKUP(C1113,'pu holds'!Y:Y,'pu holds'!G:G)</f>
        <v>0</v>
      </c>
      <c r="B1113">
        <f>_xlfn.XLOOKUP(H1113,'sets &amp; selections ( - 10%)'!Z:Z,'sets &amp; selections ( - 10%)'!H:H,0)</f>
        <v>0</v>
      </c>
      <c r="C1113" s="46" t="s">
        <v>841</v>
      </c>
      <c r="D1113">
        <f t="shared" si="99"/>
        <v>0</v>
      </c>
      <c r="E1113">
        <v>10084</v>
      </c>
      <c r="F1113">
        <f t="shared" si="97"/>
        <v>0</v>
      </c>
      <c r="G1113" t="str">
        <f t="shared" si="98"/>
        <v>BP.GR</v>
      </c>
      <c r="H1113" s="525" t="s">
        <v>167</v>
      </c>
    </row>
    <row r="1114" spans="1:11">
      <c r="A1114">
        <f>_xlfn.XLOOKUP(C1114,'pu holds'!Y:Y,'pu holds'!G:G)</f>
        <v>0</v>
      </c>
      <c r="B1114">
        <f>_xlfn.XLOOKUP(H1114,'sets &amp; selections ( - 10%)'!Z:Z,'sets &amp; selections ( - 10%)'!H:H,0)</f>
        <v>0</v>
      </c>
      <c r="C1114" s="47" t="s">
        <v>843</v>
      </c>
      <c r="D1114">
        <f t="shared" si="99"/>
        <v>0</v>
      </c>
      <c r="E1114">
        <v>10084</v>
      </c>
      <c r="F1114">
        <f t="shared" si="97"/>
        <v>0</v>
      </c>
      <c r="G1114" t="str">
        <f t="shared" si="98"/>
        <v>BP.GR</v>
      </c>
      <c r="H1114" s="525" t="s">
        <v>167</v>
      </c>
    </row>
    <row r="1115" spans="1:11">
      <c r="A1115">
        <f>_xlfn.XLOOKUP(C1115,'pu holds'!Y:Y,'pu holds'!G:G)</f>
        <v>0</v>
      </c>
      <c r="B1115">
        <f>_xlfn.XLOOKUP(H1115,'sets &amp; selections ( - 10%)'!Z:Z,'sets &amp; selections ( - 10%)'!H:H,0)</f>
        <v>0</v>
      </c>
      <c r="C1115" s="46" t="s">
        <v>851</v>
      </c>
      <c r="D1115">
        <f t="shared" si="99"/>
        <v>0</v>
      </c>
      <c r="E1115">
        <v>10084</v>
      </c>
      <c r="F1115">
        <f t="shared" si="97"/>
        <v>0</v>
      </c>
      <c r="G1115" t="str">
        <f t="shared" si="98"/>
        <v>BP.GR</v>
      </c>
      <c r="H1115" s="525" t="s">
        <v>167</v>
      </c>
    </row>
    <row r="1116" spans="1:11">
      <c r="A1116">
        <f>_xlfn.XLOOKUP(C1116,'pu holds'!Y:Y,'pu holds'!G:G)</f>
        <v>0</v>
      </c>
      <c r="B1116">
        <f>_xlfn.XLOOKUP(H1116,'sets &amp; selections ( - 10%)'!Z:Z,'sets &amp; selections ( - 10%)'!H:H,0)</f>
        <v>0</v>
      </c>
      <c r="C1116" s="47" t="s">
        <v>853</v>
      </c>
      <c r="D1116">
        <f t="shared" si="99"/>
        <v>0</v>
      </c>
      <c r="E1116">
        <v>10084</v>
      </c>
      <c r="F1116">
        <f t="shared" si="97"/>
        <v>0</v>
      </c>
      <c r="G1116" t="str">
        <f t="shared" si="98"/>
        <v>BP.GR</v>
      </c>
      <c r="H1116" s="525" t="s">
        <v>167</v>
      </c>
    </row>
    <row r="1117" spans="1:11">
      <c r="A1117">
        <f>_xlfn.XLOOKUP(C1117,'pu holds'!Y:Y,'pu holds'!G:G)</f>
        <v>0</v>
      </c>
      <c r="B1117">
        <f>_xlfn.XLOOKUP(H1117,'sets &amp; selections ( - 10%)'!Z:Z,'sets &amp; selections ( - 10%)'!H:H,0)</f>
        <v>0</v>
      </c>
      <c r="C1117" s="46" t="s">
        <v>855</v>
      </c>
      <c r="D1117">
        <f t="shared" si="99"/>
        <v>0</v>
      </c>
      <c r="E1117">
        <v>10084</v>
      </c>
      <c r="F1117">
        <f t="shared" si="97"/>
        <v>0</v>
      </c>
      <c r="G1117" t="str">
        <f t="shared" si="98"/>
        <v>BP.GR</v>
      </c>
      <c r="H1117" s="525" t="s">
        <v>167</v>
      </c>
    </row>
    <row r="1118" spans="1:11">
      <c r="A1118">
        <f>_xlfn.XLOOKUP(C1118,'pu holds'!Y:Y,'pu holds'!G:G)</f>
        <v>0</v>
      </c>
      <c r="B1118">
        <f>_xlfn.XLOOKUP(H1118,'sets &amp; selections ( - 10%)'!Z:Z,'sets &amp; selections ( - 10%)'!H:H,0)</f>
        <v>0</v>
      </c>
      <c r="C1118" s="47" t="s">
        <v>857</v>
      </c>
      <c r="D1118">
        <f t="shared" si="99"/>
        <v>0</v>
      </c>
      <c r="E1118">
        <v>10084</v>
      </c>
      <c r="F1118">
        <f t="shared" si="97"/>
        <v>0</v>
      </c>
      <c r="G1118" t="str">
        <f t="shared" si="98"/>
        <v>BP.GR</v>
      </c>
      <c r="H1118" s="525" t="s">
        <v>167</v>
      </c>
      <c r="J1118" t="str">
        <f>C1118&amp;"-"&amp;E1118</f>
        <v>BP.GR.00029-10084</v>
      </c>
      <c r="K1118" t="s">
        <v>1262</v>
      </c>
    </row>
    <row r="1119" spans="1:11">
      <c r="A1119">
        <f>_xlfn.XLOOKUP(C1119,'pu holds'!Y:Y,'pu holds'!G:G)</f>
        <v>0</v>
      </c>
      <c r="B1119">
        <f>_xlfn.XLOOKUP(H1119,'sets &amp; selections ( - 10%)'!Z:Z,'sets &amp; selections ( - 10%)'!H:H,0)</f>
        <v>0</v>
      </c>
      <c r="C1119" s="46" t="s">
        <v>865</v>
      </c>
      <c r="D1119">
        <f t="shared" si="99"/>
        <v>0</v>
      </c>
      <c r="E1119">
        <v>10084</v>
      </c>
      <c r="F1119">
        <f t="shared" si="97"/>
        <v>0</v>
      </c>
      <c r="G1119" t="str">
        <f t="shared" si="98"/>
        <v>BP.GR</v>
      </c>
      <c r="H1119" s="525" t="s">
        <v>167</v>
      </c>
      <c r="J1119" t="str">
        <f>C1119&amp;"-"&amp;E1119</f>
        <v>BP.GR.00021-10084</v>
      </c>
      <c r="K1119" t="s">
        <v>1263</v>
      </c>
    </row>
    <row r="1120" spans="1:11">
      <c r="A1120">
        <f>_xlfn.XLOOKUP(C1120,'pu holds'!Y:Y,'pu holds'!G:G)</f>
        <v>0</v>
      </c>
      <c r="B1120">
        <f>_xlfn.XLOOKUP(H1120,'sets &amp; selections ( - 10%)'!Z:Z,'sets &amp; selections ( - 10%)'!H:H,0)</f>
        <v>0</v>
      </c>
      <c r="C1120" s="47" t="s">
        <v>867</v>
      </c>
      <c r="D1120">
        <f t="shared" si="99"/>
        <v>0</v>
      </c>
      <c r="E1120">
        <v>10084</v>
      </c>
      <c r="F1120">
        <f t="shared" si="97"/>
        <v>0</v>
      </c>
      <c r="G1120" t="str">
        <f t="shared" si="98"/>
        <v>BP.GR</v>
      </c>
      <c r="H1120" s="525" t="s">
        <v>167</v>
      </c>
    </row>
    <row r="1121" spans="1:8">
      <c r="A1121">
        <f>_xlfn.XLOOKUP(C1121,'pu holds'!Y:Y,'pu holds'!G:G)</f>
        <v>0</v>
      </c>
      <c r="B1121">
        <f>_xlfn.XLOOKUP(H1121,'sets &amp; selections ( - 10%)'!Z:Z,'sets &amp; selections ( - 10%)'!H:H,0)</f>
        <v>0</v>
      </c>
      <c r="C1121" s="46" t="s">
        <v>869</v>
      </c>
      <c r="D1121">
        <f t="shared" si="99"/>
        <v>0</v>
      </c>
      <c r="E1121">
        <v>10084</v>
      </c>
      <c r="F1121">
        <f t="shared" si="97"/>
        <v>0</v>
      </c>
      <c r="G1121" t="str">
        <f t="shared" si="98"/>
        <v>BP.GR</v>
      </c>
      <c r="H1121" s="525" t="s">
        <v>167</v>
      </c>
    </row>
    <row r="1122" spans="1:8">
      <c r="A1122">
        <f>_xlfn.XLOOKUP(C1122,'pu holds'!Y:Y,'pu holds'!G:G)</f>
        <v>0</v>
      </c>
      <c r="B1122">
        <f>_xlfn.XLOOKUP(H1122,'sets &amp; selections ( - 10%)'!Z:Z,'sets &amp; selections ( - 10%)'!H:H,0)</f>
        <v>0</v>
      </c>
      <c r="C1122" s="47" t="s">
        <v>872</v>
      </c>
      <c r="D1122">
        <f t="shared" si="99"/>
        <v>0</v>
      </c>
      <c r="E1122">
        <v>10084</v>
      </c>
      <c r="F1122">
        <f t="shared" si="97"/>
        <v>0</v>
      </c>
      <c r="G1122" t="str">
        <f t="shared" si="98"/>
        <v>BP.GR</v>
      </c>
      <c r="H1122" t="s">
        <v>166</v>
      </c>
    </row>
    <row r="1123" spans="1:8">
      <c r="A1123">
        <f>_xlfn.XLOOKUP(C1123,'pu holds'!Y:Y,'pu holds'!G:G)</f>
        <v>0</v>
      </c>
      <c r="B1123">
        <f>_xlfn.XLOOKUP(H1123,'sets &amp; selections ( - 10%)'!Z:Z,'sets &amp; selections ( - 10%)'!H:H,0)</f>
        <v>0</v>
      </c>
      <c r="C1123" s="46" t="s">
        <v>874</v>
      </c>
      <c r="D1123">
        <f t="shared" si="99"/>
        <v>0</v>
      </c>
      <c r="E1123">
        <v>10084</v>
      </c>
      <c r="F1123">
        <f t="shared" si="97"/>
        <v>0</v>
      </c>
      <c r="G1123" t="str">
        <f t="shared" si="98"/>
        <v>BP.GR</v>
      </c>
      <c r="H1123" t="s">
        <v>166</v>
      </c>
    </row>
    <row r="1124" spans="1:8">
      <c r="A1124">
        <f>_xlfn.XLOOKUP(C1124,'pu holds'!Y:Y,'pu holds'!G:G)</f>
        <v>0</v>
      </c>
      <c r="B1124">
        <f>_xlfn.XLOOKUP(H1124,'sets &amp; selections ( - 10%)'!Z:Z,'sets &amp; selections ( - 10%)'!H:H,0)</f>
        <v>0</v>
      </c>
      <c r="C1124" s="47" t="s">
        <v>876</v>
      </c>
      <c r="D1124">
        <f t="shared" si="99"/>
        <v>0</v>
      </c>
      <c r="E1124">
        <v>10084</v>
      </c>
      <c r="F1124">
        <f t="shared" si="97"/>
        <v>0</v>
      </c>
      <c r="G1124" t="str">
        <f t="shared" si="98"/>
        <v>BP.GR</v>
      </c>
      <c r="H1124" t="s">
        <v>166</v>
      </c>
    </row>
    <row r="1125" spans="1:8">
      <c r="A1125">
        <f>_xlfn.XLOOKUP(C1125,'pu holds'!Y:Y,'pu holds'!G:G)</f>
        <v>0</v>
      </c>
      <c r="B1125">
        <f>_xlfn.XLOOKUP(H1125,'sets &amp; selections ( - 10%)'!Z:Z,'sets &amp; selections ( - 10%)'!H:H,0)</f>
        <v>0</v>
      </c>
      <c r="C1125" s="46" t="s">
        <v>878</v>
      </c>
      <c r="D1125">
        <f t="shared" si="99"/>
        <v>0</v>
      </c>
      <c r="E1125">
        <v>10084</v>
      </c>
      <c r="F1125">
        <f t="shared" si="97"/>
        <v>0</v>
      </c>
      <c r="G1125" t="str">
        <f t="shared" si="98"/>
        <v>BP.GR</v>
      </c>
      <c r="H1125" t="s">
        <v>166</v>
      </c>
    </row>
    <row r="1126" spans="1:8">
      <c r="A1126">
        <f>_xlfn.XLOOKUP(C1126,'pu holds'!Y:Y,'pu holds'!G:G)</f>
        <v>0</v>
      </c>
      <c r="B1126">
        <f>_xlfn.XLOOKUP(H1126,'sets &amp; selections ( - 10%)'!Z:Z,'sets &amp; selections ( - 10%)'!H:H,0)</f>
        <v>0</v>
      </c>
      <c r="C1126" s="47" t="s">
        <v>880</v>
      </c>
      <c r="D1126">
        <f t="shared" si="99"/>
        <v>0</v>
      </c>
      <c r="E1126">
        <v>10084</v>
      </c>
      <c r="F1126">
        <f t="shared" si="97"/>
        <v>0</v>
      </c>
      <c r="G1126" t="str">
        <f t="shared" si="98"/>
        <v>BP.GR</v>
      </c>
      <c r="H1126" t="s">
        <v>166</v>
      </c>
    </row>
    <row r="1127" spans="1:8">
      <c r="A1127">
        <f>_xlfn.XLOOKUP(C1127,'pu holds'!Y:Y,'pu holds'!G:G)</f>
        <v>0</v>
      </c>
      <c r="B1127">
        <f>_xlfn.XLOOKUP(H1127,'sets &amp; selections ( - 10%)'!Z:Z,'sets &amp; selections ( - 10%)'!H:H,0)</f>
        <v>0</v>
      </c>
      <c r="C1127" s="46" t="s">
        <v>882</v>
      </c>
      <c r="D1127">
        <f t="shared" si="99"/>
        <v>0</v>
      </c>
      <c r="E1127">
        <v>10084</v>
      </c>
      <c r="F1127">
        <f t="shared" si="97"/>
        <v>0</v>
      </c>
      <c r="G1127" t="str">
        <f t="shared" si="98"/>
        <v>BP.GR</v>
      </c>
      <c r="H1127" t="s">
        <v>166</v>
      </c>
    </row>
    <row r="1128" spans="1:8">
      <c r="A1128">
        <f>_xlfn.XLOOKUP(C1128,'pu holds'!Y:Y,'pu holds'!G:G)</f>
        <v>0</v>
      </c>
      <c r="B1128">
        <f>_xlfn.XLOOKUP(H1128,'sets &amp; selections ( - 10%)'!Z:Z,'sets &amp; selections ( - 10%)'!H:H,0)</f>
        <v>0</v>
      </c>
      <c r="C1128" s="47" t="s">
        <v>884</v>
      </c>
      <c r="D1128">
        <f t="shared" si="99"/>
        <v>0</v>
      </c>
      <c r="E1128">
        <v>10084</v>
      </c>
      <c r="F1128">
        <f t="shared" si="97"/>
        <v>0</v>
      </c>
      <c r="G1128" t="str">
        <f t="shared" si="98"/>
        <v>BP.GR</v>
      </c>
      <c r="H1128" t="s">
        <v>166</v>
      </c>
    </row>
    <row r="1129" spans="1:8">
      <c r="A1129">
        <f>_xlfn.XLOOKUP(C1129,'pu holds'!Y:Y,'pu holds'!G:G)</f>
        <v>0</v>
      </c>
      <c r="B1129">
        <f>_xlfn.XLOOKUP(H1129,'sets &amp; selections ( - 10%)'!Z:Z,'sets &amp; selections ( - 10%)'!H:H,0)</f>
        <v>0</v>
      </c>
      <c r="C1129" s="46" t="s">
        <v>886</v>
      </c>
      <c r="D1129">
        <f t="shared" si="99"/>
        <v>0</v>
      </c>
      <c r="E1129">
        <v>10084</v>
      </c>
      <c r="F1129">
        <f t="shared" si="97"/>
        <v>0</v>
      </c>
      <c r="G1129" t="str">
        <f t="shared" si="98"/>
        <v>BP.GR</v>
      </c>
      <c r="H1129" t="s">
        <v>166</v>
      </c>
    </row>
    <row r="1130" spans="1:8">
      <c r="A1130">
        <f>_xlfn.XLOOKUP(C1130,'pu holds'!Y:Y,'pu holds'!G:G)</f>
        <v>0</v>
      </c>
      <c r="B1130">
        <f>_xlfn.XLOOKUP(H1130,'sets &amp; selections ( - 10%)'!Z:Z,'sets &amp; selections ( - 10%)'!H:H,0)</f>
        <v>0</v>
      </c>
      <c r="C1130" s="47" t="s">
        <v>888</v>
      </c>
      <c r="D1130">
        <f t="shared" si="99"/>
        <v>0</v>
      </c>
      <c r="E1130">
        <v>10084</v>
      </c>
      <c r="F1130">
        <f t="shared" si="97"/>
        <v>0</v>
      </c>
      <c r="G1130" t="str">
        <f t="shared" si="98"/>
        <v>BP.GR</v>
      </c>
      <c r="H1130" t="s">
        <v>166</v>
      </c>
    </row>
    <row r="1131" spans="1:8">
      <c r="A1131">
        <f>_xlfn.XLOOKUP(C1131,'pu holds'!Y:Y,'pu holds'!G:G)</f>
        <v>0</v>
      </c>
      <c r="B1131">
        <f>_xlfn.XLOOKUP(H1131,'sets &amp; selections ( - 10%)'!Z:Z,'sets &amp; selections ( - 10%)'!H:H,0)</f>
        <v>0</v>
      </c>
      <c r="C1131" s="46" t="s">
        <v>890</v>
      </c>
      <c r="D1131">
        <f t="shared" si="99"/>
        <v>0</v>
      </c>
      <c r="E1131">
        <v>10084</v>
      </c>
      <c r="F1131">
        <f t="shared" si="97"/>
        <v>0</v>
      </c>
      <c r="G1131" t="str">
        <f t="shared" si="98"/>
        <v>BP.GR</v>
      </c>
      <c r="H1131" t="s">
        <v>166</v>
      </c>
    </row>
    <row r="1132" spans="1:8">
      <c r="A1132">
        <f>_xlfn.XLOOKUP(C1132,'pu holds'!Y:Y,'pu holds'!G:G)</f>
        <v>0</v>
      </c>
      <c r="B1132">
        <f>_xlfn.XLOOKUP(H1132,'sets &amp; selections ( - 10%)'!Z:Z,'sets &amp; selections ( - 10%)'!H:H,0)</f>
        <v>0</v>
      </c>
      <c r="C1132" s="47" t="s">
        <v>892</v>
      </c>
      <c r="D1132">
        <f t="shared" si="99"/>
        <v>0</v>
      </c>
      <c r="E1132">
        <v>10084</v>
      </c>
      <c r="F1132">
        <f t="shared" si="97"/>
        <v>0</v>
      </c>
      <c r="G1132" t="str">
        <f t="shared" si="98"/>
        <v>BP.GR</v>
      </c>
      <c r="H1132" t="s">
        <v>166</v>
      </c>
    </row>
    <row r="1133" spans="1:8">
      <c r="A1133">
        <f>_xlfn.XLOOKUP(C1133,'pu holds'!Y:Y,'pu holds'!G:G)</f>
        <v>0</v>
      </c>
      <c r="B1133">
        <f>_xlfn.XLOOKUP(H1133,'sets &amp; selections ( - 10%)'!Z:Z,'sets &amp; selections ( - 10%)'!H:H,0)</f>
        <v>0</v>
      </c>
      <c r="C1133" s="46" t="s">
        <v>894</v>
      </c>
      <c r="D1133">
        <f t="shared" si="99"/>
        <v>0</v>
      </c>
      <c r="E1133">
        <v>10084</v>
      </c>
      <c r="F1133">
        <f t="shared" si="97"/>
        <v>0</v>
      </c>
      <c r="G1133" t="str">
        <f t="shared" si="98"/>
        <v>BP.GR</v>
      </c>
      <c r="H1133" t="s">
        <v>166</v>
      </c>
    </row>
    <row r="1134" spans="1:8">
      <c r="A1134">
        <f>_xlfn.XLOOKUP(C1134,'pu holds'!Y:Y,'pu holds'!G:G)</f>
        <v>0</v>
      </c>
      <c r="B1134">
        <f>_xlfn.XLOOKUP(H1134,'sets &amp; selections ( - 10%)'!Z:Z,'sets &amp; selections ( - 10%)'!H:H,0)</f>
        <v>0</v>
      </c>
      <c r="C1134" s="47" t="s">
        <v>896</v>
      </c>
      <c r="D1134">
        <f t="shared" si="99"/>
        <v>0</v>
      </c>
      <c r="E1134">
        <v>10084</v>
      </c>
      <c r="F1134">
        <f t="shared" si="97"/>
        <v>0</v>
      </c>
      <c r="G1134" t="str">
        <f t="shared" si="98"/>
        <v>BP.GR</v>
      </c>
      <c r="H1134" t="s">
        <v>166</v>
      </c>
    </row>
    <row r="1135" spans="1:8">
      <c r="A1135">
        <f>_xlfn.XLOOKUP(C1135,'pu holds'!Y:Y,'pu holds'!G:G)</f>
        <v>0</v>
      </c>
      <c r="B1135">
        <f>_xlfn.XLOOKUP(H1135,'sets &amp; selections ( - 10%)'!Z:Z,'sets &amp; selections ( - 10%)'!H:H,0)</f>
        <v>0</v>
      </c>
      <c r="C1135" s="46" t="s">
        <v>898</v>
      </c>
      <c r="D1135">
        <f t="shared" si="99"/>
        <v>0</v>
      </c>
      <c r="E1135">
        <v>10084</v>
      </c>
      <c r="F1135">
        <f t="shared" si="97"/>
        <v>0</v>
      </c>
      <c r="G1135" t="str">
        <f t="shared" si="98"/>
        <v>BP.GR</v>
      </c>
      <c r="H1135" t="s">
        <v>166</v>
      </c>
    </row>
    <row r="1136" spans="1:8">
      <c r="A1136">
        <f>_xlfn.XLOOKUP(C1136,'pu holds'!Y:Y,'pu holds'!G:G)</f>
        <v>0</v>
      </c>
      <c r="B1136">
        <f>_xlfn.XLOOKUP(H1136,'sets &amp; selections ( - 10%)'!Z:Z,'sets &amp; selections ( - 10%)'!H:H,0)</f>
        <v>0</v>
      </c>
      <c r="C1136" s="47" t="s">
        <v>900</v>
      </c>
      <c r="D1136">
        <f t="shared" si="99"/>
        <v>0</v>
      </c>
      <c r="E1136">
        <v>10084</v>
      </c>
      <c r="F1136">
        <f t="shared" si="97"/>
        <v>0</v>
      </c>
      <c r="G1136" t="str">
        <f t="shared" si="98"/>
        <v>BP.GR</v>
      </c>
      <c r="H1136" t="s">
        <v>166</v>
      </c>
    </row>
    <row r="1137" spans="1:8">
      <c r="A1137">
        <f>_xlfn.XLOOKUP(C1137,'pu holds'!Y:Y,'pu holds'!G:G)</f>
        <v>0</v>
      </c>
      <c r="B1137">
        <f xml:space="preserve"> IF('sets &amp; selections ( - 10%)'!$H$39&gt;0,'sets &amp; selections ( - 10%)'!$H$39,0)</f>
        <v>0</v>
      </c>
      <c r="C1137" s="46" t="s">
        <v>902</v>
      </c>
      <c r="D1137">
        <f t="shared" si="99"/>
        <v>0</v>
      </c>
      <c r="E1137">
        <v>10084</v>
      </c>
      <c r="F1137">
        <f t="shared" si="97"/>
        <v>0</v>
      </c>
      <c r="G1137" t="str">
        <f t="shared" si="98"/>
        <v>BP.GR</v>
      </c>
      <c r="H1137" t="s">
        <v>166</v>
      </c>
    </row>
    <row r="1138" spans="1:8">
      <c r="A1138">
        <f>_xlfn.XLOOKUP(C1138,'pu holds'!Y:Y,'pu holds'!G:G)</f>
        <v>0</v>
      </c>
      <c r="B1138">
        <f>_xlfn.XLOOKUP(H1138,'sets &amp; selections ( - 10%)'!Z:Z,'sets &amp; selections ( - 10%)'!H:H,0)</f>
        <v>0</v>
      </c>
      <c r="C1138" s="47" t="s">
        <v>904</v>
      </c>
      <c r="D1138">
        <f t="shared" si="99"/>
        <v>0</v>
      </c>
      <c r="E1138">
        <v>10084</v>
      </c>
      <c r="F1138">
        <f t="shared" si="97"/>
        <v>0</v>
      </c>
      <c r="G1138" t="str">
        <f t="shared" si="98"/>
        <v>BP.GR</v>
      </c>
      <c r="H1138" t="s">
        <v>166</v>
      </c>
    </row>
    <row r="1139" spans="1:8">
      <c r="A1139">
        <f>_xlfn.XLOOKUP(C1139,'pu holds'!Y:Y,'pu holds'!G:G)</f>
        <v>0</v>
      </c>
      <c r="B1139">
        <f>_xlfn.XLOOKUP(H1139,'sets &amp; selections ( - 10%)'!Z:Z,'sets &amp; selections ( - 10%)'!H:H,0)</f>
        <v>0</v>
      </c>
      <c r="C1139" s="46" t="s">
        <v>906</v>
      </c>
      <c r="D1139">
        <f t="shared" si="99"/>
        <v>0</v>
      </c>
      <c r="E1139">
        <v>10084</v>
      </c>
      <c r="F1139">
        <f t="shared" si="97"/>
        <v>0</v>
      </c>
      <c r="G1139" t="str">
        <f t="shared" si="98"/>
        <v>BP.GR</v>
      </c>
      <c r="H1139" t="s">
        <v>166</v>
      </c>
    </row>
    <row r="1140" spans="1:8">
      <c r="A1140">
        <f>_xlfn.XLOOKUP(C1140,'pu holds'!Y:Y,'pu holds'!G:G)</f>
        <v>0</v>
      </c>
      <c r="B1140">
        <f>_xlfn.XLOOKUP(H1140,'sets &amp; selections ( - 10%)'!Z:Z,'sets &amp; selections ( - 10%)'!H:H,0)</f>
        <v>0</v>
      </c>
      <c r="C1140" s="47" t="s">
        <v>908</v>
      </c>
      <c r="D1140">
        <f t="shared" si="99"/>
        <v>0</v>
      </c>
      <c r="E1140">
        <v>10084</v>
      </c>
      <c r="F1140">
        <f t="shared" si="97"/>
        <v>0</v>
      </c>
      <c r="G1140" t="str">
        <f t="shared" si="98"/>
        <v>BP.GR</v>
      </c>
      <c r="H1140" t="s">
        <v>166</v>
      </c>
    </row>
    <row r="1141" spans="1:8">
      <c r="A1141">
        <f>_xlfn.XLOOKUP(C1141,'pu holds'!Y:Y,'pu holds'!H:H)</f>
        <v>0</v>
      </c>
      <c r="C1141" s="46" t="s">
        <v>805</v>
      </c>
      <c r="D1141">
        <f t="shared" si="99"/>
        <v>0</v>
      </c>
      <c r="E1141">
        <v>10085</v>
      </c>
      <c r="F1141">
        <f t="shared" si="97"/>
        <v>0</v>
      </c>
      <c r="G1141" t="str">
        <f t="shared" si="98"/>
        <v>BP.GR</v>
      </c>
    </row>
    <row r="1142" spans="1:8">
      <c r="A1142">
        <f>_xlfn.XLOOKUP(C1142,'pu holds'!Y:Y,'pu holds'!H:H)</f>
        <v>0</v>
      </c>
      <c r="C1142" s="47" t="s">
        <v>807</v>
      </c>
      <c r="D1142">
        <f t="shared" si="99"/>
        <v>0</v>
      </c>
      <c r="E1142">
        <v>10085</v>
      </c>
      <c r="F1142">
        <f t="shared" si="97"/>
        <v>0</v>
      </c>
      <c r="G1142" t="str">
        <f t="shared" si="98"/>
        <v>BP.GR</v>
      </c>
    </row>
    <row r="1143" spans="1:8">
      <c r="A1143">
        <f>_xlfn.XLOOKUP(C1143,'pu holds'!Y:Y,'pu holds'!H:H)</f>
        <v>0</v>
      </c>
      <c r="C1143" s="46" t="s">
        <v>809</v>
      </c>
      <c r="D1143">
        <f t="shared" si="99"/>
        <v>0</v>
      </c>
      <c r="E1143">
        <v>10085</v>
      </c>
      <c r="F1143">
        <f t="shared" si="97"/>
        <v>0</v>
      </c>
      <c r="G1143" t="str">
        <f t="shared" si="98"/>
        <v>BP.GR</v>
      </c>
    </row>
    <row r="1144" spans="1:8">
      <c r="A1144">
        <f>_xlfn.XLOOKUP(C1144,'pu holds'!Y:Y,'pu holds'!H:H)</f>
        <v>0</v>
      </c>
      <c r="C1144" s="47" t="s">
        <v>813</v>
      </c>
      <c r="D1144">
        <f t="shared" si="99"/>
        <v>0</v>
      </c>
      <c r="E1144">
        <v>10085</v>
      </c>
      <c r="F1144">
        <f t="shared" si="97"/>
        <v>0</v>
      </c>
      <c r="G1144" t="str">
        <f t="shared" si="98"/>
        <v>BP.GR</v>
      </c>
    </row>
    <row r="1145" spans="1:8">
      <c r="A1145">
        <f>_xlfn.XLOOKUP(C1145,'pu holds'!Y:Y,'pu holds'!H:H)</f>
        <v>0</v>
      </c>
      <c r="C1145" s="46" t="s">
        <v>815</v>
      </c>
      <c r="D1145">
        <f t="shared" si="99"/>
        <v>0</v>
      </c>
      <c r="E1145">
        <v>10085</v>
      </c>
      <c r="F1145">
        <f t="shared" si="97"/>
        <v>0</v>
      </c>
      <c r="G1145" t="str">
        <f t="shared" si="98"/>
        <v>BP.GR</v>
      </c>
    </row>
    <row r="1146" spans="1:8">
      <c r="A1146">
        <f>_xlfn.XLOOKUP(C1146,'pu holds'!Y:Y,'pu holds'!H:H)</f>
        <v>0</v>
      </c>
      <c r="B1146">
        <f>_xlfn.XLOOKUP(H1146,'sets &amp; selections ( - 10%)'!Z:Z,'sets &amp; selections ( - 10%)'!I:I,0)</f>
        <v>0</v>
      </c>
      <c r="C1146" s="47" t="s">
        <v>835</v>
      </c>
      <c r="D1146">
        <f t="shared" si="99"/>
        <v>0</v>
      </c>
      <c r="E1146">
        <v>10085</v>
      </c>
      <c r="F1146">
        <f t="shared" si="97"/>
        <v>0</v>
      </c>
      <c r="G1146" t="str">
        <f t="shared" si="98"/>
        <v>BP.GR</v>
      </c>
      <c r="H1146" s="525" t="s">
        <v>167</v>
      </c>
    </row>
    <row r="1147" spans="1:8">
      <c r="A1147">
        <f>_xlfn.XLOOKUP(C1147,'pu holds'!Y:Y,'pu holds'!H:H)</f>
        <v>0</v>
      </c>
      <c r="B1147">
        <f>_xlfn.XLOOKUP(H1147,'sets &amp; selections ( - 10%)'!Z:Z,'sets &amp; selections ( - 10%)'!I:I,0)</f>
        <v>0</v>
      </c>
      <c r="C1147" s="46" t="s">
        <v>839</v>
      </c>
      <c r="D1147">
        <f t="shared" si="99"/>
        <v>0</v>
      </c>
      <c r="E1147">
        <v>10085</v>
      </c>
      <c r="F1147">
        <f t="shared" si="97"/>
        <v>0</v>
      </c>
      <c r="G1147" t="str">
        <f t="shared" si="98"/>
        <v>BP.GR</v>
      </c>
      <c r="H1147" s="525" t="s">
        <v>167</v>
      </c>
    </row>
    <row r="1148" spans="1:8">
      <c r="A1148">
        <f>_xlfn.XLOOKUP(C1148,'pu holds'!Y:Y,'pu holds'!H:H)</f>
        <v>0</v>
      </c>
      <c r="B1148">
        <f>_xlfn.XLOOKUP(H1148,'sets &amp; selections ( - 10%)'!Z:Z,'sets &amp; selections ( - 10%)'!I:I,0)</f>
        <v>0</v>
      </c>
      <c r="C1148" s="47" t="s">
        <v>841</v>
      </c>
      <c r="D1148">
        <f t="shared" si="99"/>
        <v>0</v>
      </c>
      <c r="E1148">
        <v>10085</v>
      </c>
      <c r="F1148">
        <f t="shared" si="97"/>
        <v>0</v>
      </c>
      <c r="G1148" t="str">
        <f t="shared" si="98"/>
        <v>BP.GR</v>
      </c>
      <c r="H1148" s="525" t="s">
        <v>167</v>
      </c>
    </row>
    <row r="1149" spans="1:8">
      <c r="A1149">
        <f>_xlfn.XLOOKUP(C1149,'pu holds'!Y:Y,'pu holds'!H:H)</f>
        <v>0</v>
      </c>
      <c r="B1149">
        <f>_xlfn.XLOOKUP(H1149,'sets &amp; selections ( - 10%)'!Z:Z,'sets &amp; selections ( - 10%)'!I:I,0)</f>
        <v>0</v>
      </c>
      <c r="C1149" s="46" t="s">
        <v>843</v>
      </c>
      <c r="D1149">
        <f t="shared" si="99"/>
        <v>0</v>
      </c>
      <c r="E1149">
        <v>10085</v>
      </c>
      <c r="F1149">
        <f t="shared" si="97"/>
        <v>0</v>
      </c>
      <c r="G1149" t="str">
        <f t="shared" si="98"/>
        <v>BP.GR</v>
      </c>
      <c r="H1149" s="525" t="s">
        <v>167</v>
      </c>
    </row>
    <row r="1150" spans="1:8">
      <c r="A1150">
        <f>_xlfn.XLOOKUP(C1150,'pu holds'!Y:Y,'pu holds'!H:H)</f>
        <v>0</v>
      </c>
      <c r="B1150">
        <f>_xlfn.XLOOKUP(H1150,'sets &amp; selections ( - 10%)'!Z:Z,'sets &amp; selections ( - 10%)'!I:I,0)</f>
        <v>0</v>
      </c>
      <c r="C1150" s="47" t="s">
        <v>851</v>
      </c>
      <c r="D1150">
        <f t="shared" si="99"/>
        <v>0</v>
      </c>
      <c r="E1150">
        <v>10085</v>
      </c>
      <c r="F1150">
        <f t="shared" si="97"/>
        <v>0</v>
      </c>
      <c r="G1150" t="str">
        <f t="shared" si="98"/>
        <v>BP.GR</v>
      </c>
      <c r="H1150" s="525" t="s">
        <v>167</v>
      </c>
    </row>
    <row r="1151" spans="1:8">
      <c r="A1151">
        <f>_xlfn.XLOOKUP(C1151,'pu holds'!Y:Y,'pu holds'!H:H)</f>
        <v>0</v>
      </c>
      <c r="B1151">
        <f>_xlfn.XLOOKUP(H1151,'sets &amp; selections ( - 10%)'!Z:Z,'sets &amp; selections ( - 10%)'!I:I,0)</f>
        <v>0</v>
      </c>
      <c r="C1151" s="46" t="s">
        <v>853</v>
      </c>
      <c r="D1151">
        <f t="shared" si="99"/>
        <v>0</v>
      </c>
      <c r="E1151">
        <v>10085</v>
      </c>
      <c r="F1151">
        <f t="shared" si="97"/>
        <v>0</v>
      </c>
      <c r="G1151" t="str">
        <f t="shared" si="98"/>
        <v>BP.GR</v>
      </c>
      <c r="H1151" s="525" t="s">
        <v>167</v>
      </c>
    </row>
    <row r="1152" spans="1:8">
      <c r="A1152">
        <f>_xlfn.XLOOKUP(C1152,'pu holds'!Y:Y,'pu holds'!H:H)</f>
        <v>0</v>
      </c>
      <c r="B1152">
        <f>_xlfn.XLOOKUP(H1152,'sets &amp; selections ( - 10%)'!Z:Z,'sets &amp; selections ( - 10%)'!I:I,0)</f>
        <v>0</v>
      </c>
      <c r="C1152" s="47" t="s">
        <v>855</v>
      </c>
      <c r="D1152">
        <f t="shared" si="99"/>
        <v>0</v>
      </c>
      <c r="E1152">
        <v>10085</v>
      </c>
      <c r="F1152">
        <f t="shared" si="97"/>
        <v>0</v>
      </c>
      <c r="G1152" t="str">
        <f t="shared" si="98"/>
        <v>BP.GR</v>
      </c>
      <c r="H1152" s="525" t="s">
        <v>167</v>
      </c>
    </row>
    <row r="1153" spans="1:8">
      <c r="A1153">
        <f>_xlfn.XLOOKUP(C1153,'pu holds'!Y:Y,'pu holds'!H:H)</f>
        <v>0</v>
      </c>
      <c r="B1153">
        <f>_xlfn.XLOOKUP(H1153,'sets &amp; selections ( - 10%)'!Z:Z,'sets &amp; selections ( - 10%)'!I:I,0)</f>
        <v>0</v>
      </c>
      <c r="C1153" s="46" t="s">
        <v>857</v>
      </c>
      <c r="D1153">
        <f t="shared" si="99"/>
        <v>0</v>
      </c>
      <c r="E1153">
        <v>10085</v>
      </c>
      <c r="F1153">
        <f t="shared" si="97"/>
        <v>0</v>
      </c>
      <c r="G1153" t="str">
        <f t="shared" si="98"/>
        <v>BP.GR</v>
      </c>
      <c r="H1153" s="525" t="s">
        <v>167</v>
      </c>
    </row>
    <row r="1154" spans="1:8">
      <c r="A1154">
        <f>_xlfn.XLOOKUP(C1154,'pu holds'!Y:Y,'pu holds'!H:H)</f>
        <v>0</v>
      </c>
      <c r="B1154">
        <f>_xlfn.XLOOKUP(H1154,'sets &amp; selections ( - 10%)'!Z:Z,'sets &amp; selections ( - 10%)'!I:I,0)</f>
        <v>0</v>
      </c>
      <c r="C1154" s="47" t="s">
        <v>865</v>
      </c>
      <c r="D1154">
        <f t="shared" si="99"/>
        <v>0</v>
      </c>
      <c r="E1154">
        <v>10085</v>
      </c>
      <c r="F1154">
        <f t="shared" si="97"/>
        <v>0</v>
      </c>
      <c r="G1154" t="str">
        <f t="shared" si="98"/>
        <v>BP.GR</v>
      </c>
      <c r="H1154" s="525" t="s">
        <v>167</v>
      </c>
    </row>
    <row r="1155" spans="1:8">
      <c r="A1155">
        <f>_xlfn.XLOOKUP(C1155,'pu holds'!Y:Y,'pu holds'!H:H)</f>
        <v>0</v>
      </c>
      <c r="B1155">
        <f>_xlfn.XLOOKUP(H1155,'sets &amp; selections ( - 10%)'!Z:Z,'sets &amp; selections ( - 10%)'!I:I,0)</f>
        <v>0</v>
      </c>
      <c r="C1155" s="46" t="s">
        <v>867</v>
      </c>
      <c r="D1155">
        <f t="shared" si="99"/>
        <v>0</v>
      </c>
      <c r="E1155">
        <v>10085</v>
      </c>
      <c r="F1155">
        <f t="shared" ref="F1155:F1218" si="100">IF(B1155&gt;0,10*B1155/D1155,0)</f>
        <v>0</v>
      </c>
      <c r="G1155" t="str">
        <f t="shared" ref="G1155:G1218" si="101">LEFT(C1155,5)</f>
        <v>BP.GR</v>
      </c>
      <c r="H1155" s="525" t="s">
        <v>167</v>
      </c>
    </row>
    <row r="1156" spans="1:8">
      <c r="A1156">
        <f>_xlfn.XLOOKUP(C1156,'pu holds'!Y:Y,'pu holds'!H:H)</f>
        <v>0</v>
      </c>
      <c r="B1156">
        <f>_xlfn.XLOOKUP(H1156,'sets &amp; selections ( - 10%)'!Z:Z,'sets &amp; selections ( - 10%)'!I:I,0)</f>
        <v>0</v>
      </c>
      <c r="C1156" s="47" t="s">
        <v>869</v>
      </c>
      <c r="D1156">
        <f t="shared" si="99"/>
        <v>0</v>
      </c>
      <c r="E1156">
        <v>10085</v>
      </c>
      <c r="F1156">
        <f t="shared" si="100"/>
        <v>0</v>
      </c>
      <c r="G1156" t="str">
        <f t="shared" si="101"/>
        <v>BP.GR</v>
      </c>
      <c r="H1156" s="525" t="s">
        <v>167</v>
      </c>
    </row>
    <row r="1157" spans="1:8">
      <c r="A1157">
        <f>_xlfn.XLOOKUP(C1157,'pu holds'!Y:Y,'pu holds'!H:H)</f>
        <v>0</v>
      </c>
      <c r="B1157">
        <f>_xlfn.XLOOKUP(H1157,'sets &amp; selections ( - 10%)'!Z:Z,'sets &amp; selections ( - 10%)'!I:I,0)</f>
        <v>0</v>
      </c>
      <c r="C1157" s="46" t="s">
        <v>872</v>
      </c>
      <c r="D1157">
        <f t="shared" si="99"/>
        <v>0</v>
      </c>
      <c r="E1157">
        <v>10085</v>
      </c>
      <c r="F1157">
        <f t="shared" si="100"/>
        <v>0</v>
      </c>
      <c r="G1157" t="str">
        <f t="shared" si="101"/>
        <v>BP.GR</v>
      </c>
      <c r="H1157" t="s">
        <v>166</v>
      </c>
    </row>
    <row r="1158" spans="1:8">
      <c r="A1158">
        <f>_xlfn.XLOOKUP(C1158,'pu holds'!Y:Y,'pu holds'!H:H)</f>
        <v>0</v>
      </c>
      <c r="B1158">
        <f>_xlfn.XLOOKUP(H1158,'sets &amp; selections ( - 10%)'!Z:Z,'sets &amp; selections ( - 10%)'!I:I,0)</f>
        <v>0</v>
      </c>
      <c r="C1158" s="47" t="s">
        <v>874</v>
      </c>
      <c r="D1158">
        <f t="shared" si="99"/>
        <v>0</v>
      </c>
      <c r="E1158">
        <v>10085</v>
      </c>
      <c r="F1158">
        <f t="shared" si="100"/>
        <v>0</v>
      </c>
      <c r="G1158" t="str">
        <f t="shared" si="101"/>
        <v>BP.GR</v>
      </c>
      <c r="H1158" t="s">
        <v>166</v>
      </c>
    </row>
    <row r="1159" spans="1:8">
      <c r="A1159">
        <f>_xlfn.XLOOKUP(C1159,'pu holds'!Y:Y,'pu holds'!H:H)</f>
        <v>0</v>
      </c>
      <c r="B1159">
        <f>_xlfn.XLOOKUP(H1159,'sets &amp; selections ( - 10%)'!Z:Z,'sets &amp; selections ( - 10%)'!I:I,0)</f>
        <v>0</v>
      </c>
      <c r="C1159" s="46" t="s">
        <v>876</v>
      </c>
      <c r="D1159">
        <f t="shared" si="99"/>
        <v>0</v>
      </c>
      <c r="E1159">
        <v>10085</v>
      </c>
      <c r="F1159">
        <f t="shared" si="100"/>
        <v>0</v>
      </c>
      <c r="G1159" t="str">
        <f t="shared" si="101"/>
        <v>BP.GR</v>
      </c>
      <c r="H1159" t="s">
        <v>166</v>
      </c>
    </row>
    <row r="1160" spans="1:8">
      <c r="A1160">
        <f>_xlfn.XLOOKUP(C1160,'pu holds'!Y:Y,'pu holds'!H:H)</f>
        <v>0</v>
      </c>
      <c r="B1160">
        <f>_xlfn.XLOOKUP(H1160,'sets &amp; selections ( - 10%)'!Z:Z,'sets &amp; selections ( - 10%)'!I:I,0)</f>
        <v>0</v>
      </c>
      <c r="C1160" s="47" t="s">
        <v>878</v>
      </c>
      <c r="D1160">
        <f t="shared" si="99"/>
        <v>0</v>
      </c>
      <c r="E1160">
        <v>10085</v>
      </c>
      <c r="F1160">
        <f t="shared" si="100"/>
        <v>0</v>
      </c>
      <c r="G1160" t="str">
        <f t="shared" si="101"/>
        <v>BP.GR</v>
      </c>
      <c r="H1160" t="s">
        <v>166</v>
      </c>
    </row>
    <row r="1161" spans="1:8">
      <c r="A1161">
        <f>_xlfn.XLOOKUP(C1161,'pu holds'!Y:Y,'pu holds'!H:H)</f>
        <v>0</v>
      </c>
      <c r="B1161">
        <f>_xlfn.XLOOKUP(H1161,'sets &amp; selections ( - 10%)'!Z:Z,'sets &amp; selections ( - 10%)'!I:I,0)</f>
        <v>0</v>
      </c>
      <c r="C1161" s="46" t="s">
        <v>880</v>
      </c>
      <c r="D1161">
        <f t="shared" si="99"/>
        <v>0</v>
      </c>
      <c r="E1161">
        <v>10085</v>
      </c>
      <c r="F1161">
        <f t="shared" si="100"/>
        <v>0</v>
      </c>
      <c r="G1161" t="str">
        <f t="shared" si="101"/>
        <v>BP.GR</v>
      </c>
      <c r="H1161" t="s">
        <v>166</v>
      </c>
    </row>
    <row r="1162" spans="1:8">
      <c r="A1162">
        <f>_xlfn.XLOOKUP(C1162,'pu holds'!Y:Y,'pu holds'!H:H)</f>
        <v>0</v>
      </c>
      <c r="B1162">
        <f>_xlfn.XLOOKUP(H1162,'sets &amp; selections ( - 10%)'!Z:Z,'sets &amp; selections ( - 10%)'!I:I,0)</f>
        <v>0</v>
      </c>
      <c r="C1162" s="47" t="s">
        <v>882</v>
      </c>
      <c r="D1162">
        <f t="shared" si="99"/>
        <v>0</v>
      </c>
      <c r="E1162">
        <v>10085</v>
      </c>
      <c r="F1162">
        <f t="shared" si="100"/>
        <v>0</v>
      </c>
      <c r="G1162" t="str">
        <f t="shared" si="101"/>
        <v>BP.GR</v>
      </c>
      <c r="H1162" t="s">
        <v>166</v>
      </c>
    </row>
    <row r="1163" spans="1:8">
      <c r="A1163">
        <f>_xlfn.XLOOKUP(C1163,'pu holds'!Y:Y,'pu holds'!H:H)</f>
        <v>0</v>
      </c>
      <c r="B1163">
        <f>_xlfn.XLOOKUP(H1163,'sets &amp; selections ( - 10%)'!Z:Z,'sets &amp; selections ( - 10%)'!I:I,0)</f>
        <v>0</v>
      </c>
      <c r="C1163" s="46" t="s">
        <v>884</v>
      </c>
      <c r="D1163">
        <f t="shared" si="99"/>
        <v>0</v>
      </c>
      <c r="E1163">
        <v>10085</v>
      </c>
      <c r="F1163">
        <f t="shared" si="100"/>
        <v>0</v>
      </c>
      <c r="G1163" t="str">
        <f t="shared" si="101"/>
        <v>BP.GR</v>
      </c>
      <c r="H1163" t="s">
        <v>166</v>
      </c>
    </row>
    <row r="1164" spans="1:8">
      <c r="A1164">
        <f>_xlfn.XLOOKUP(C1164,'pu holds'!Y:Y,'pu holds'!H:H)</f>
        <v>0</v>
      </c>
      <c r="B1164">
        <f>_xlfn.XLOOKUP(H1164,'sets &amp; selections ( - 10%)'!Z:Z,'sets &amp; selections ( - 10%)'!I:I,0)</f>
        <v>0</v>
      </c>
      <c r="C1164" s="47" t="s">
        <v>886</v>
      </c>
      <c r="D1164">
        <f t="shared" si="99"/>
        <v>0</v>
      </c>
      <c r="E1164">
        <v>10085</v>
      </c>
      <c r="F1164">
        <f t="shared" si="100"/>
        <v>0</v>
      </c>
      <c r="G1164" t="str">
        <f t="shared" si="101"/>
        <v>BP.GR</v>
      </c>
      <c r="H1164" t="s">
        <v>166</v>
      </c>
    </row>
    <row r="1165" spans="1:8">
      <c r="A1165">
        <f>_xlfn.XLOOKUP(C1165,'pu holds'!Y:Y,'pu holds'!H:H)</f>
        <v>0</v>
      </c>
      <c r="B1165">
        <f>_xlfn.XLOOKUP(H1165,'sets &amp; selections ( - 10%)'!Z:Z,'sets &amp; selections ( - 10%)'!I:I,0)</f>
        <v>0</v>
      </c>
      <c r="C1165" s="46" t="s">
        <v>888</v>
      </c>
      <c r="D1165">
        <f t="shared" si="99"/>
        <v>0</v>
      </c>
      <c r="E1165">
        <v>10085</v>
      </c>
      <c r="F1165">
        <f t="shared" si="100"/>
        <v>0</v>
      </c>
      <c r="G1165" t="str">
        <f t="shared" si="101"/>
        <v>BP.GR</v>
      </c>
      <c r="H1165" t="s">
        <v>166</v>
      </c>
    </row>
    <row r="1166" spans="1:8">
      <c r="A1166">
        <f>_xlfn.XLOOKUP(C1166,'pu holds'!Y:Y,'pu holds'!H:H)</f>
        <v>0</v>
      </c>
      <c r="B1166">
        <f>_xlfn.XLOOKUP(H1166,'sets &amp; selections ( - 10%)'!Z:Z,'sets &amp; selections ( - 10%)'!I:I,0)</f>
        <v>0</v>
      </c>
      <c r="C1166" s="47" t="s">
        <v>890</v>
      </c>
      <c r="D1166">
        <f t="shared" si="99"/>
        <v>0</v>
      </c>
      <c r="E1166">
        <v>10085</v>
      </c>
      <c r="F1166">
        <f t="shared" si="100"/>
        <v>0</v>
      </c>
      <c r="G1166" t="str">
        <f t="shared" si="101"/>
        <v>BP.GR</v>
      </c>
      <c r="H1166" t="s">
        <v>166</v>
      </c>
    </row>
    <row r="1167" spans="1:8">
      <c r="A1167">
        <f>_xlfn.XLOOKUP(C1167,'pu holds'!Y:Y,'pu holds'!H:H)</f>
        <v>0</v>
      </c>
      <c r="B1167">
        <f>_xlfn.XLOOKUP(H1167,'sets &amp; selections ( - 10%)'!Z:Z,'sets &amp; selections ( - 10%)'!I:I,0)</f>
        <v>0</v>
      </c>
      <c r="C1167" s="46" t="s">
        <v>892</v>
      </c>
      <c r="D1167">
        <f t="shared" si="99"/>
        <v>0</v>
      </c>
      <c r="E1167">
        <v>10085</v>
      </c>
      <c r="F1167">
        <f t="shared" si="100"/>
        <v>0</v>
      </c>
      <c r="G1167" t="str">
        <f t="shared" si="101"/>
        <v>BP.GR</v>
      </c>
      <c r="H1167" t="s">
        <v>166</v>
      </c>
    </row>
    <row r="1168" spans="1:8">
      <c r="A1168">
        <f>_xlfn.XLOOKUP(C1168,'pu holds'!Y:Y,'pu holds'!H:H)</f>
        <v>0</v>
      </c>
      <c r="B1168">
        <f>_xlfn.XLOOKUP(H1168,'sets &amp; selections ( - 10%)'!Z:Z,'sets &amp; selections ( - 10%)'!I:I,0)</f>
        <v>0</v>
      </c>
      <c r="C1168" s="47" t="s">
        <v>894</v>
      </c>
      <c r="D1168">
        <f t="shared" si="99"/>
        <v>0</v>
      </c>
      <c r="E1168">
        <v>10085</v>
      </c>
      <c r="F1168">
        <f t="shared" si="100"/>
        <v>0</v>
      </c>
      <c r="G1168" t="str">
        <f t="shared" si="101"/>
        <v>BP.GR</v>
      </c>
      <c r="H1168" t="s">
        <v>166</v>
      </c>
    </row>
    <row r="1169" spans="1:8">
      <c r="A1169">
        <f>_xlfn.XLOOKUP(C1169,'pu holds'!Y:Y,'pu holds'!H:H)</f>
        <v>0</v>
      </c>
      <c r="B1169">
        <f>_xlfn.XLOOKUP(H1169,'sets &amp; selections ( - 10%)'!Z:Z,'sets &amp; selections ( - 10%)'!I:I,0)</f>
        <v>0</v>
      </c>
      <c r="C1169" s="46" t="s">
        <v>896</v>
      </c>
      <c r="D1169">
        <f t="shared" si="99"/>
        <v>0</v>
      </c>
      <c r="E1169">
        <v>10085</v>
      </c>
      <c r="F1169">
        <f t="shared" si="100"/>
        <v>0</v>
      </c>
      <c r="G1169" t="str">
        <f t="shared" si="101"/>
        <v>BP.GR</v>
      </c>
      <c r="H1169" t="s">
        <v>166</v>
      </c>
    </row>
    <row r="1170" spans="1:8">
      <c r="A1170">
        <f>_xlfn.XLOOKUP(C1170,'pu holds'!Y:Y,'pu holds'!H:H)</f>
        <v>0</v>
      </c>
      <c r="B1170">
        <f>_xlfn.XLOOKUP(H1170,'sets &amp; selections ( - 10%)'!Z:Z,'sets &amp; selections ( - 10%)'!I:I,0)</f>
        <v>0</v>
      </c>
      <c r="C1170" s="47" t="s">
        <v>898</v>
      </c>
      <c r="D1170">
        <f t="shared" si="99"/>
        <v>0</v>
      </c>
      <c r="E1170">
        <v>10085</v>
      </c>
      <c r="F1170">
        <f t="shared" si="100"/>
        <v>0</v>
      </c>
      <c r="G1170" t="str">
        <f t="shared" si="101"/>
        <v>BP.GR</v>
      </c>
      <c r="H1170" t="s">
        <v>166</v>
      </c>
    </row>
    <row r="1171" spans="1:8">
      <c r="A1171">
        <f>_xlfn.XLOOKUP(C1171,'pu holds'!Y:Y,'pu holds'!H:H)</f>
        <v>0</v>
      </c>
      <c r="B1171">
        <f>_xlfn.XLOOKUP(H1171,'sets &amp; selections ( - 10%)'!Z:Z,'sets &amp; selections ( - 10%)'!I:I,0)</f>
        <v>0</v>
      </c>
      <c r="C1171" s="46" t="s">
        <v>900</v>
      </c>
      <c r="D1171">
        <f t="shared" ref="D1171:D1234" si="102">SUM(A1171:B1171)</f>
        <v>0</v>
      </c>
      <c r="E1171">
        <v>10085</v>
      </c>
      <c r="F1171">
        <f t="shared" si="100"/>
        <v>0</v>
      </c>
      <c r="G1171" t="str">
        <f t="shared" si="101"/>
        <v>BP.GR</v>
      </c>
      <c r="H1171" t="s">
        <v>166</v>
      </c>
    </row>
    <row r="1172" spans="1:8">
      <c r="A1172">
        <f>_xlfn.XLOOKUP(C1172,'pu holds'!Y:Y,'pu holds'!H:H)</f>
        <v>0</v>
      </c>
      <c r="B1172">
        <f xml:space="preserve"> IF('sets &amp; selections ( - 10%)'!$I$39&gt;0,'sets &amp; selections ( - 10%)'!$I$39,0)</f>
        <v>0</v>
      </c>
      <c r="C1172" s="47" t="s">
        <v>902</v>
      </c>
      <c r="D1172">
        <f t="shared" si="102"/>
        <v>0</v>
      </c>
      <c r="E1172">
        <v>10085</v>
      </c>
      <c r="F1172">
        <f t="shared" si="100"/>
        <v>0</v>
      </c>
      <c r="G1172" t="str">
        <f t="shared" si="101"/>
        <v>BP.GR</v>
      </c>
    </row>
    <row r="1173" spans="1:8">
      <c r="A1173">
        <f>_xlfn.XLOOKUP(C1173,'pu holds'!Y:Y,'pu holds'!H:H)</f>
        <v>0</v>
      </c>
      <c r="B1173">
        <f>_xlfn.XLOOKUP(H1173,'sets &amp; selections ( - 10%)'!Z:Z,'sets &amp; selections ( - 10%)'!I:I,0)</f>
        <v>0</v>
      </c>
      <c r="C1173" s="46" t="s">
        <v>904</v>
      </c>
      <c r="D1173">
        <f t="shared" si="102"/>
        <v>0</v>
      </c>
      <c r="E1173">
        <v>10085</v>
      </c>
      <c r="F1173">
        <f t="shared" si="100"/>
        <v>0</v>
      </c>
      <c r="G1173" t="str">
        <f t="shared" si="101"/>
        <v>BP.GR</v>
      </c>
      <c r="H1173" t="s">
        <v>166</v>
      </c>
    </row>
    <row r="1174" spans="1:8">
      <c r="A1174">
        <f>_xlfn.XLOOKUP(C1174,'pu holds'!Y:Y,'pu holds'!H:H)</f>
        <v>0</v>
      </c>
      <c r="B1174">
        <f>_xlfn.XLOOKUP(H1174,'sets &amp; selections ( - 10%)'!Z:Z,'sets &amp; selections ( - 10%)'!I:I,0)</f>
        <v>0</v>
      </c>
      <c r="C1174" s="47" t="s">
        <v>906</v>
      </c>
      <c r="D1174">
        <f t="shared" si="102"/>
        <v>0</v>
      </c>
      <c r="E1174">
        <v>10085</v>
      </c>
      <c r="F1174">
        <f t="shared" si="100"/>
        <v>0</v>
      </c>
      <c r="G1174" t="str">
        <f t="shared" si="101"/>
        <v>BP.GR</v>
      </c>
      <c r="H1174" t="s">
        <v>166</v>
      </c>
    </row>
    <row r="1175" spans="1:8">
      <c r="A1175">
        <f>_xlfn.XLOOKUP(C1175,'pu holds'!Y:Y,'pu holds'!H:H)</f>
        <v>0</v>
      </c>
      <c r="B1175">
        <f>_xlfn.XLOOKUP(H1175,'sets &amp; selections ( - 10%)'!Z:Z,'sets &amp; selections ( - 10%)'!I:I,0)</f>
        <v>0</v>
      </c>
      <c r="C1175" s="46" t="s">
        <v>908</v>
      </c>
      <c r="D1175">
        <f t="shared" si="102"/>
        <v>0</v>
      </c>
      <c r="E1175">
        <v>10085</v>
      </c>
      <c r="F1175">
        <f t="shared" si="100"/>
        <v>0</v>
      </c>
      <c r="G1175" t="str">
        <f t="shared" si="101"/>
        <v>BP.GR</v>
      </c>
      <c r="H1175" t="s">
        <v>166</v>
      </c>
    </row>
    <row r="1176" spans="1:8">
      <c r="A1176">
        <f>_xlfn.XLOOKUP(C1176,'pu holds'!Y:Y,'pu holds'!I:I)</f>
        <v>0</v>
      </c>
      <c r="C1176" s="47" t="s">
        <v>805</v>
      </c>
      <c r="D1176">
        <f t="shared" si="102"/>
        <v>0</v>
      </c>
      <c r="E1176">
        <v>10086</v>
      </c>
      <c r="F1176">
        <f t="shared" si="100"/>
        <v>0</v>
      </c>
      <c r="G1176" t="str">
        <f t="shared" si="101"/>
        <v>BP.GR</v>
      </c>
    </row>
    <row r="1177" spans="1:8">
      <c r="A1177">
        <f>_xlfn.XLOOKUP(C1177,'pu holds'!Y:Y,'pu holds'!I:I)</f>
        <v>0</v>
      </c>
      <c r="C1177" s="46" t="s">
        <v>807</v>
      </c>
      <c r="D1177">
        <f t="shared" si="102"/>
        <v>0</v>
      </c>
      <c r="E1177">
        <v>10086</v>
      </c>
      <c r="F1177">
        <f t="shared" si="100"/>
        <v>0</v>
      </c>
      <c r="G1177" t="str">
        <f t="shared" si="101"/>
        <v>BP.GR</v>
      </c>
    </row>
    <row r="1178" spans="1:8">
      <c r="A1178">
        <f>_xlfn.XLOOKUP(C1178,'pu holds'!Y:Y,'pu holds'!I:I)</f>
        <v>0</v>
      </c>
      <c r="C1178" s="47" t="s">
        <v>809</v>
      </c>
      <c r="D1178">
        <f t="shared" si="102"/>
        <v>0</v>
      </c>
      <c r="E1178">
        <v>10086</v>
      </c>
      <c r="F1178">
        <f t="shared" si="100"/>
        <v>0</v>
      </c>
      <c r="G1178" t="str">
        <f t="shared" si="101"/>
        <v>BP.GR</v>
      </c>
    </row>
    <row r="1179" spans="1:8">
      <c r="A1179">
        <f>_xlfn.XLOOKUP(C1179,'pu holds'!Y:Y,'pu holds'!I:I)</f>
        <v>0</v>
      </c>
      <c r="C1179" s="46" t="s">
        <v>813</v>
      </c>
      <c r="D1179">
        <f t="shared" si="102"/>
        <v>0</v>
      </c>
      <c r="E1179">
        <v>10086</v>
      </c>
      <c r="F1179">
        <f t="shared" si="100"/>
        <v>0</v>
      </c>
      <c r="G1179" t="str">
        <f t="shared" si="101"/>
        <v>BP.GR</v>
      </c>
    </row>
    <row r="1180" spans="1:8">
      <c r="A1180">
        <f>_xlfn.XLOOKUP(C1180,'pu holds'!Y:Y,'pu holds'!I:I)</f>
        <v>0</v>
      </c>
      <c r="C1180" s="47" t="s">
        <v>815</v>
      </c>
      <c r="D1180">
        <f t="shared" si="102"/>
        <v>0</v>
      </c>
      <c r="E1180">
        <v>10086</v>
      </c>
      <c r="F1180">
        <f t="shared" si="100"/>
        <v>0</v>
      </c>
      <c r="G1180" t="str">
        <f t="shared" si="101"/>
        <v>BP.GR</v>
      </c>
    </row>
    <row r="1181" spans="1:8">
      <c r="A1181">
        <f>_xlfn.XLOOKUP(C1181,'pu holds'!Y:Y,'pu holds'!I:I)</f>
        <v>0</v>
      </c>
      <c r="B1181">
        <f>_xlfn.XLOOKUP(H1181,'sets &amp; selections ( - 10%)'!Z:Z,'sets &amp; selections ( - 10%)'!J:J,0)</f>
        <v>0</v>
      </c>
      <c r="C1181" s="46" t="s">
        <v>835</v>
      </c>
      <c r="D1181">
        <f t="shared" si="102"/>
        <v>0</v>
      </c>
      <c r="E1181">
        <v>10086</v>
      </c>
      <c r="F1181">
        <f t="shared" si="100"/>
        <v>0</v>
      </c>
      <c r="G1181" t="str">
        <f t="shared" si="101"/>
        <v>BP.GR</v>
      </c>
      <c r="H1181" s="525" t="s">
        <v>167</v>
      </c>
    </row>
    <row r="1182" spans="1:8">
      <c r="A1182">
        <f>_xlfn.XLOOKUP(C1182,'pu holds'!Y:Y,'pu holds'!I:I)</f>
        <v>0</v>
      </c>
      <c r="B1182">
        <f>_xlfn.XLOOKUP(H1182,'sets &amp; selections ( - 10%)'!Z:Z,'sets &amp; selections ( - 10%)'!J:J,0)</f>
        <v>0</v>
      </c>
      <c r="C1182" s="47" t="s">
        <v>839</v>
      </c>
      <c r="D1182">
        <f t="shared" si="102"/>
        <v>0</v>
      </c>
      <c r="E1182">
        <v>10086</v>
      </c>
      <c r="F1182">
        <f t="shared" si="100"/>
        <v>0</v>
      </c>
      <c r="G1182" t="str">
        <f t="shared" si="101"/>
        <v>BP.GR</v>
      </c>
      <c r="H1182" s="525" t="s">
        <v>167</v>
      </c>
    </row>
    <row r="1183" spans="1:8">
      <c r="A1183">
        <f>_xlfn.XLOOKUP(C1183,'pu holds'!Y:Y,'pu holds'!I:I)</f>
        <v>0</v>
      </c>
      <c r="B1183">
        <f>_xlfn.XLOOKUP(H1183,'sets &amp; selections ( - 10%)'!Z:Z,'sets &amp; selections ( - 10%)'!J:J,0)</f>
        <v>0</v>
      </c>
      <c r="C1183" s="46" t="s">
        <v>841</v>
      </c>
      <c r="D1183">
        <f t="shared" si="102"/>
        <v>0</v>
      </c>
      <c r="E1183">
        <v>10086</v>
      </c>
      <c r="F1183">
        <f t="shared" si="100"/>
        <v>0</v>
      </c>
      <c r="G1183" t="str">
        <f t="shared" si="101"/>
        <v>BP.GR</v>
      </c>
      <c r="H1183" s="525" t="s">
        <v>167</v>
      </c>
    </row>
    <row r="1184" spans="1:8">
      <c r="A1184">
        <f>_xlfn.XLOOKUP(C1184,'pu holds'!Y:Y,'pu holds'!I:I)</f>
        <v>0</v>
      </c>
      <c r="B1184">
        <f>_xlfn.XLOOKUP(H1184,'sets &amp; selections ( - 10%)'!Z:Z,'sets &amp; selections ( - 10%)'!J:J,0)</f>
        <v>0</v>
      </c>
      <c r="C1184" s="47" t="s">
        <v>843</v>
      </c>
      <c r="D1184">
        <f t="shared" si="102"/>
        <v>0</v>
      </c>
      <c r="E1184">
        <v>10086</v>
      </c>
      <c r="F1184">
        <f t="shared" si="100"/>
        <v>0</v>
      </c>
      <c r="G1184" t="str">
        <f t="shared" si="101"/>
        <v>BP.GR</v>
      </c>
      <c r="H1184" s="525" t="s">
        <v>167</v>
      </c>
    </row>
    <row r="1185" spans="1:8">
      <c r="A1185">
        <f>_xlfn.XLOOKUP(C1185,'pu holds'!Y:Y,'pu holds'!I:I)</f>
        <v>0</v>
      </c>
      <c r="B1185">
        <f>_xlfn.XLOOKUP(H1185,'sets &amp; selections ( - 10%)'!Z:Z,'sets &amp; selections ( - 10%)'!J:J,0)</f>
        <v>0</v>
      </c>
      <c r="C1185" s="46" t="s">
        <v>851</v>
      </c>
      <c r="D1185">
        <f t="shared" si="102"/>
        <v>0</v>
      </c>
      <c r="E1185">
        <v>10086</v>
      </c>
      <c r="F1185">
        <f t="shared" si="100"/>
        <v>0</v>
      </c>
      <c r="G1185" t="str">
        <f t="shared" si="101"/>
        <v>BP.GR</v>
      </c>
      <c r="H1185" s="525" t="s">
        <v>167</v>
      </c>
    </row>
    <row r="1186" spans="1:8">
      <c r="A1186">
        <f>_xlfn.XLOOKUP(C1186,'pu holds'!Y:Y,'pu holds'!I:I)</f>
        <v>0</v>
      </c>
      <c r="B1186">
        <f>_xlfn.XLOOKUP(H1186,'sets &amp; selections ( - 10%)'!Z:Z,'sets &amp; selections ( - 10%)'!J:J,0)</f>
        <v>0</v>
      </c>
      <c r="C1186" s="47" t="s">
        <v>853</v>
      </c>
      <c r="D1186">
        <f t="shared" si="102"/>
        <v>0</v>
      </c>
      <c r="E1186">
        <v>10086</v>
      </c>
      <c r="F1186">
        <f t="shared" si="100"/>
        <v>0</v>
      </c>
      <c r="G1186" t="str">
        <f t="shared" si="101"/>
        <v>BP.GR</v>
      </c>
      <c r="H1186" s="525" t="s">
        <v>167</v>
      </c>
    </row>
    <row r="1187" spans="1:8">
      <c r="A1187">
        <f>_xlfn.XLOOKUP(C1187,'pu holds'!Y:Y,'pu holds'!I:I)</f>
        <v>0</v>
      </c>
      <c r="B1187">
        <f>_xlfn.XLOOKUP(H1187,'sets &amp; selections ( - 10%)'!Z:Z,'sets &amp; selections ( - 10%)'!J:J,0)</f>
        <v>0</v>
      </c>
      <c r="C1187" s="46" t="s">
        <v>855</v>
      </c>
      <c r="D1187">
        <f t="shared" si="102"/>
        <v>0</v>
      </c>
      <c r="E1187">
        <v>10086</v>
      </c>
      <c r="F1187">
        <f t="shared" si="100"/>
        <v>0</v>
      </c>
      <c r="G1187" t="str">
        <f t="shared" si="101"/>
        <v>BP.GR</v>
      </c>
      <c r="H1187" s="525" t="s">
        <v>167</v>
      </c>
    </row>
    <row r="1188" spans="1:8">
      <c r="A1188">
        <f>_xlfn.XLOOKUP(C1188,'pu holds'!Y:Y,'pu holds'!I:I)</f>
        <v>0</v>
      </c>
      <c r="B1188">
        <f>_xlfn.XLOOKUP(H1188,'sets &amp; selections ( - 10%)'!Z:Z,'sets &amp; selections ( - 10%)'!J:J,0)</f>
        <v>0</v>
      </c>
      <c r="C1188" s="47" t="s">
        <v>857</v>
      </c>
      <c r="D1188">
        <f t="shared" si="102"/>
        <v>0</v>
      </c>
      <c r="E1188">
        <v>10086</v>
      </c>
      <c r="F1188">
        <f t="shared" si="100"/>
        <v>0</v>
      </c>
      <c r="G1188" t="str">
        <f t="shared" si="101"/>
        <v>BP.GR</v>
      </c>
      <c r="H1188" s="525" t="s">
        <v>167</v>
      </c>
    </row>
    <row r="1189" spans="1:8">
      <c r="A1189">
        <f>_xlfn.XLOOKUP(C1189,'pu holds'!Y:Y,'pu holds'!I:I)</f>
        <v>0</v>
      </c>
      <c r="B1189">
        <f>_xlfn.XLOOKUP(H1189,'sets &amp; selections ( - 10%)'!Z:Z,'sets &amp; selections ( - 10%)'!J:J,0)</f>
        <v>0</v>
      </c>
      <c r="C1189" s="46" t="s">
        <v>865</v>
      </c>
      <c r="D1189">
        <f t="shared" si="102"/>
        <v>0</v>
      </c>
      <c r="E1189">
        <v>10086</v>
      </c>
      <c r="F1189">
        <f t="shared" si="100"/>
        <v>0</v>
      </c>
      <c r="G1189" t="str">
        <f t="shared" si="101"/>
        <v>BP.GR</v>
      </c>
      <c r="H1189" s="525" t="s">
        <v>167</v>
      </c>
    </row>
    <row r="1190" spans="1:8">
      <c r="A1190">
        <f>_xlfn.XLOOKUP(C1190,'pu holds'!Y:Y,'pu holds'!I:I)</f>
        <v>0</v>
      </c>
      <c r="B1190">
        <f>_xlfn.XLOOKUP(H1190,'sets &amp; selections ( - 10%)'!Z:Z,'sets &amp; selections ( - 10%)'!J:J,0)</f>
        <v>0</v>
      </c>
      <c r="C1190" s="47" t="s">
        <v>867</v>
      </c>
      <c r="D1190">
        <f t="shared" si="102"/>
        <v>0</v>
      </c>
      <c r="E1190">
        <v>10086</v>
      </c>
      <c r="F1190">
        <f t="shared" si="100"/>
        <v>0</v>
      </c>
      <c r="G1190" t="str">
        <f t="shared" si="101"/>
        <v>BP.GR</v>
      </c>
      <c r="H1190" s="525" t="s">
        <v>167</v>
      </c>
    </row>
    <row r="1191" spans="1:8">
      <c r="A1191">
        <f>_xlfn.XLOOKUP(C1191,'pu holds'!Y:Y,'pu holds'!I:I)</f>
        <v>0</v>
      </c>
      <c r="B1191">
        <f>_xlfn.XLOOKUP(H1191,'sets &amp; selections ( - 10%)'!Z:Z,'sets &amp; selections ( - 10%)'!J:J,0)</f>
        <v>0</v>
      </c>
      <c r="C1191" s="46" t="s">
        <v>869</v>
      </c>
      <c r="D1191">
        <f t="shared" si="102"/>
        <v>0</v>
      </c>
      <c r="E1191">
        <v>10086</v>
      </c>
      <c r="F1191">
        <f t="shared" si="100"/>
        <v>0</v>
      </c>
      <c r="G1191" t="str">
        <f t="shared" si="101"/>
        <v>BP.GR</v>
      </c>
      <c r="H1191" s="525" t="s">
        <v>167</v>
      </c>
    </row>
    <row r="1192" spans="1:8">
      <c r="A1192">
        <f>_xlfn.XLOOKUP(C1192,'pu holds'!Y:Y,'pu holds'!I:I)</f>
        <v>0</v>
      </c>
      <c r="B1192">
        <f>_xlfn.XLOOKUP(H1192,'sets &amp; selections ( - 10%)'!Z:Z,'sets &amp; selections ( - 10%)'!J:J,0)</f>
        <v>0</v>
      </c>
      <c r="C1192" s="47" t="s">
        <v>872</v>
      </c>
      <c r="D1192">
        <f t="shared" si="102"/>
        <v>0</v>
      </c>
      <c r="E1192">
        <v>10086</v>
      </c>
      <c r="F1192">
        <f t="shared" si="100"/>
        <v>0</v>
      </c>
      <c r="G1192" t="str">
        <f t="shared" si="101"/>
        <v>BP.GR</v>
      </c>
      <c r="H1192" t="s">
        <v>166</v>
      </c>
    </row>
    <row r="1193" spans="1:8">
      <c r="A1193">
        <f>_xlfn.XLOOKUP(C1193,'pu holds'!Y:Y,'pu holds'!I:I)</f>
        <v>0</v>
      </c>
      <c r="B1193">
        <f>_xlfn.XLOOKUP(H1193,'sets &amp; selections ( - 10%)'!Z:Z,'sets &amp; selections ( - 10%)'!J:J,0)</f>
        <v>0</v>
      </c>
      <c r="C1193" s="46" t="s">
        <v>874</v>
      </c>
      <c r="D1193">
        <f t="shared" si="102"/>
        <v>0</v>
      </c>
      <c r="E1193">
        <v>10086</v>
      </c>
      <c r="F1193">
        <f t="shared" si="100"/>
        <v>0</v>
      </c>
      <c r="G1193" t="str">
        <f t="shared" si="101"/>
        <v>BP.GR</v>
      </c>
      <c r="H1193" t="s">
        <v>166</v>
      </c>
    </row>
    <row r="1194" spans="1:8">
      <c r="A1194">
        <f>_xlfn.XLOOKUP(C1194,'pu holds'!Y:Y,'pu holds'!I:I)</f>
        <v>0</v>
      </c>
      <c r="B1194">
        <f>_xlfn.XLOOKUP(H1194,'sets &amp; selections ( - 10%)'!Z:Z,'sets &amp; selections ( - 10%)'!J:J,0)</f>
        <v>0</v>
      </c>
      <c r="C1194" s="47" t="s">
        <v>876</v>
      </c>
      <c r="D1194">
        <f t="shared" si="102"/>
        <v>0</v>
      </c>
      <c r="E1194">
        <v>10086</v>
      </c>
      <c r="F1194">
        <f t="shared" si="100"/>
        <v>0</v>
      </c>
      <c r="G1194" t="str">
        <f t="shared" si="101"/>
        <v>BP.GR</v>
      </c>
      <c r="H1194" t="s">
        <v>166</v>
      </c>
    </row>
    <row r="1195" spans="1:8">
      <c r="A1195">
        <f>_xlfn.XLOOKUP(C1195,'pu holds'!Y:Y,'pu holds'!I:I)</f>
        <v>0</v>
      </c>
      <c r="B1195">
        <f>_xlfn.XLOOKUP(H1195,'sets &amp; selections ( - 10%)'!Z:Z,'sets &amp; selections ( - 10%)'!J:J,0)</f>
        <v>0</v>
      </c>
      <c r="C1195" s="46" t="s">
        <v>878</v>
      </c>
      <c r="D1195">
        <f t="shared" si="102"/>
        <v>0</v>
      </c>
      <c r="E1195">
        <v>10086</v>
      </c>
      <c r="F1195">
        <f t="shared" si="100"/>
        <v>0</v>
      </c>
      <c r="G1195" t="str">
        <f t="shared" si="101"/>
        <v>BP.GR</v>
      </c>
      <c r="H1195" t="s">
        <v>166</v>
      </c>
    </row>
    <row r="1196" spans="1:8">
      <c r="A1196">
        <f>_xlfn.XLOOKUP(C1196,'pu holds'!Y:Y,'pu holds'!I:I)</f>
        <v>0</v>
      </c>
      <c r="B1196">
        <f>_xlfn.XLOOKUP(H1196,'sets &amp; selections ( - 10%)'!Z:Z,'sets &amp; selections ( - 10%)'!J:J,0)</f>
        <v>0</v>
      </c>
      <c r="C1196" s="47" t="s">
        <v>880</v>
      </c>
      <c r="D1196">
        <f t="shared" si="102"/>
        <v>0</v>
      </c>
      <c r="E1196">
        <v>10086</v>
      </c>
      <c r="F1196">
        <f t="shared" si="100"/>
        <v>0</v>
      </c>
      <c r="G1196" t="str">
        <f t="shared" si="101"/>
        <v>BP.GR</v>
      </c>
      <c r="H1196" t="s">
        <v>166</v>
      </c>
    </row>
    <row r="1197" spans="1:8">
      <c r="A1197">
        <f>_xlfn.XLOOKUP(C1197,'pu holds'!Y:Y,'pu holds'!I:I)</f>
        <v>0</v>
      </c>
      <c r="B1197">
        <f>_xlfn.XLOOKUP(H1197,'sets &amp; selections ( - 10%)'!Z:Z,'sets &amp; selections ( - 10%)'!J:J,0)</f>
        <v>0</v>
      </c>
      <c r="C1197" s="46" t="s">
        <v>882</v>
      </c>
      <c r="D1197">
        <f t="shared" si="102"/>
        <v>0</v>
      </c>
      <c r="E1197">
        <v>10086</v>
      </c>
      <c r="F1197">
        <f t="shared" si="100"/>
        <v>0</v>
      </c>
      <c r="G1197" t="str">
        <f t="shared" si="101"/>
        <v>BP.GR</v>
      </c>
      <c r="H1197" t="s">
        <v>166</v>
      </c>
    </row>
    <row r="1198" spans="1:8">
      <c r="A1198">
        <f>_xlfn.XLOOKUP(C1198,'pu holds'!Y:Y,'pu holds'!I:I)</f>
        <v>0</v>
      </c>
      <c r="B1198">
        <f>_xlfn.XLOOKUP(H1198,'sets &amp; selections ( - 10%)'!Z:Z,'sets &amp; selections ( - 10%)'!J:J,0)</f>
        <v>0</v>
      </c>
      <c r="C1198" s="47" t="s">
        <v>884</v>
      </c>
      <c r="D1198">
        <f t="shared" si="102"/>
        <v>0</v>
      </c>
      <c r="E1198">
        <v>10086</v>
      </c>
      <c r="F1198">
        <f t="shared" si="100"/>
        <v>0</v>
      </c>
      <c r="G1198" t="str">
        <f t="shared" si="101"/>
        <v>BP.GR</v>
      </c>
      <c r="H1198" t="s">
        <v>166</v>
      </c>
    </row>
    <row r="1199" spans="1:8">
      <c r="A1199">
        <f>_xlfn.XLOOKUP(C1199,'pu holds'!Y:Y,'pu holds'!I:I)</f>
        <v>0</v>
      </c>
      <c r="B1199">
        <f>_xlfn.XLOOKUP(H1199,'sets &amp; selections ( - 10%)'!Z:Z,'sets &amp; selections ( - 10%)'!J:J,0)</f>
        <v>0</v>
      </c>
      <c r="C1199" s="46" t="s">
        <v>886</v>
      </c>
      <c r="D1199">
        <f t="shared" si="102"/>
        <v>0</v>
      </c>
      <c r="E1199">
        <v>10086</v>
      </c>
      <c r="F1199">
        <f t="shared" si="100"/>
        <v>0</v>
      </c>
      <c r="G1199" t="str">
        <f t="shared" si="101"/>
        <v>BP.GR</v>
      </c>
      <c r="H1199" t="s">
        <v>166</v>
      </c>
    </row>
    <row r="1200" spans="1:8">
      <c r="A1200">
        <f>_xlfn.XLOOKUP(C1200,'pu holds'!Y:Y,'pu holds'!I:I)</f>
        <v>0</v>
      </c>
      <c r="B1200">
        <f>_xlfn.XLOOKUP(H1200,'sets &amp; selections ( - 10%)'!Z:Z,'sets &amp; selections ( - 10%)'!J:J,0)</f>
        <v>0</v>
      </c>
      <c r="C1200" s="47" t="s">
        <v>888</v>
      </c>
      <c r="D1200">
        <f t="shared" si="102"/>
        <v>0</v>
      </c>
      <c r="E1200">
        <v>10086</v>
      </c>
      <c r="F1200">
        <f t="shared" si="100"/>
        <v>0</v>
      </c>
      <c r="G1200" t="str">
        <f t="shared" si="101"/>
        <v>BP.GR</v>
      </c>
      <c r="H1200" t="s">
        <v>166</v>
      </c>
    </row>
    <row r="1201" spans="1:8">
      <c r="A1201">
        <f>_xlfn.XLOOKUP(C1201,'pu holds'!Y:Y,'pu holds'!I:I)</f>
        <v>0</v>
      </c>
      <c r="B1201">
        <f>_xlfn.XLOOKUP(H1201,'sets &amp; selections ( - 10%)'!Z:Z,'sets &amp; selections ( - 10%)'!J:J,0)</f>
        <v>0</v>
      </c>
      <c r="C1201" s="46" t="s">
        <v>890</v>
      </c>
      <c r="D1201">
        <f t="shared" si="102"/>
        <v>0</v>
      </c>
      <c r="E1201">
        <v>10086</v>
      </c>
      <c r="F1201">
        <f t="shared" si="100"/>
        <v>0</v>
      </c>
      <c r="G1201" t="str">
        <f t="shared" si="101"/>
        <v>BP.GR</v>
      </c>
      <c r="H1201" t="s">
        <v>166</v>
      </c>
    </row>
    <row r="1202" spans="1:8">
      <c r="A1202">
        <f>_xlfn.XLOOKUP(C1202,'pu holds'!Y:Y,'pu holds'!I:I)</f>
        <v>0</v>
      </c>
      <c r="B1202">
        <f>_xlfn.XLOOKUP(H1202,'sets &amp; selections ( - 10%)'!Z:Z,'sets &amp; selections ( - 10%)'!J:J,0)</f>
        <v>0</v>
      </c>
      <c r="C1202" s="47" t="s">
        <v>892</v>
      </c>
      <c r="D1202">
        <f t="shared" si="102"/>
        <v>0</v>
      </c>
      <c r="E1202">
        <v>10086</v>
      </c>
      <c r="F1202">
        <f t="shared" si="100"/>
        <v>0</v>
      </c>
      <c r="G1202" t="str">
        <f t="shared" si="101"/>
        <v>BP.GR</v>
      </c>
      <c r="H1202" t="s">
        <v>166</v>
      </c>
    </row>
    <row r="1203" spans="1:8">
      <c r="A1203">
        <f>_xlfn.XLOOKUP(C1203,'pu holds'!Y:Y,'pu holds'!I:I)</f>
        <v>0</v>
      </c>
      <c r="B1203">
        <f>_xlfn.XLOOKUP(H1203,'sets &amp; selections ( - 10%)'!Z:Z,'sets &amp; selections ( - 10%)'!J:J,0)</f>
        <v>0</v>
      </c>
      <c r="C1203" s="46" t="s">
        <v>894</v>
      </c>
      <c r="D1203">
        <f t="shared" si="102"/>
        <v>0</v>
      </c>
      <c r="E1203">
        <v>10086</v>
      </c>
      <c r="F1203">
        <f t="shared" si="100"/>
        <v>0</v>
      </c>
      <c r="G1203" t="str">
        <f t="shared" si="101"/>
        <v>BP.GR</v>
      </c>
      <c r="H1203" t="s">
        <v>166</v>
      </c>
    </row>
    <row r="1204" spans="1:8">
      <c r="A1204">
        <f>_xlfn.XLOOKUP(C1204,'pu holds'!Y:Y,'pu holds'!I:I)</f>
        <v>0</v>
      </c>
      <c r="B1204">
        <f>_xlfn.XLOOKUP(H1204,'sets &amp; selections ( - 10%)'!Z:Z,'sets &amp; selections ( - 10%)'!J:J,0)</f>
        <v>0</v>
      </c>
      <c r="C1204" s="47" t="s">
        <v>896</v>
      </c>
      <c r="D1204">
        <f t="shared" si="102"/>
        <v>0</v>
      </c>
      <c r="E1204">
        <v>10086</v>
      </c>
      <c r="F1204">
        <f t="shared" si="100"/>
        <v>0</v>
      </c>
      <c r="G1204" t="str">
        <f t="shared" si="101"/>
        <v>BP.GR</v>
      </c>
      <c r="H1204" t="s">
        <v>166</v>
      </c>
    </row>
    <row r="1205" spans="1:8">
      <c r="A1205">
        <f>_xlfn.XLOOKUP(C1205,'pu holds'!Y:Y,'pu holds'!I:I)</f>
        <v>0</v>
      </c>
      <c r="B1205">
        <f>_xlfn.XLOOKUP(H1205,'sets &amp; selections ( - 10%)'!Z:Z,'sets &amp; selections ( - 10%)'!J:J,0)</f>
        <v>0</v>
      </c>
      <c r="C1205" s="46" t="s">
        <v>898</v>
      </c>
      <c r="D1205">
        <f t="shared" si="102"/>
        <v>0</v>
      </c>
      <c r="E1205">
        <v>10086</v>
      </c>
      <c r="F1205">
        <f t="shared" si="100"/>
        <v>0</v>
      </c>
      <c r="G1205" t="str">
        <f t="shared" si="101"/>
        <v>BP.GR</v>
      </c>
      <c r="H1205" t="s">
        <v>166</v>
      </c>
    </row>
    <row r="1206" spans="1:8">
      <c r="A1206">
        <f>_xlfn.XLOOKUP(C1206,'pu holds'!Y:Y,'pu holds'!I:I)</f>
        <v>0</v>
      </c>
      <c r="B1206">
        <f>_xlfn.XLOOKUP(H1206,'sets &amp; selections ( - 10%)'!Z:Z,'sets &amp; selections ( - 10%)'!J:J,0)</f>
        <v>0</v>
      </c>
      <c r="C1206" s="47" t="s">
        <v>900</v>
      </c>
      <c r="D1206">
        <f t="shared" si="102"/>
        <v>0</v>
      </c>
      <c r="E1206">
        <v>10086</v>
      </c>
      <c r="F1206">
        <f t="shared" si="100"/>
        <v>0</v>
      </c>
      <c r="G1206" t="str">
        <f t="shared" si="101"/>
        <v>BP.GR</v>
      </c>
      <c r="H1206" t="s">
        <v>166</v>
      </c>
    </row>
    <row r="1207" spans="1:8">
      <c r="A1207">
        <f>_xlfn.XLOOKUP(C1207,'pu holds'!Y:Y,'pu holds'!I:I)</f>
        <v>0</v>
      </c>
      <c r="B1207">
        <f xml:space="preserve"> IF('sets &amp; selections ( - 10%)'!$J$39&gt;0,'sets &amp; selections ( - 10%)'!$J$39,0)</f>
        <v>0</v>
      </c>
      <c r="C1207" s="46" t="s">
        <v>902</v>
      </c>
      <c r="D1207">
        <f t="shared" si="102"/>
        <v>0</v>
      </c>
      <c r="E1207">
        <v>10086</v>
      </c>
      <c r="F1207">
        <f t="shared" si="100"/>
        <v>0</v>
      </c>
      <c r="G1207" t="str">
        <f t="shared" si="101"/>
        <v>BP.GR</v>
      </c>
    </row>
    <row r="1208" spans="1:8">
      <c r="A1208">
        <f>_xlfn.XLOOKUP(C1208,'pu holds'!Y:Y,'pu holds'!I:I)</f>
        <v>0</v>
      </c>
      <c r="B1208">
        <f>_xlfn.XLOOKUP(H1208,'sets &amp; selections ( - 10%)'!Z:Z,'sets &amp; selections ( - 10%)'!J:J,0)</f>
        <v>0</v>
      </c>
      <c r="C1208" s="47" t="s">
        <v>904</v>
      </c>
      <c r="D1208">
        <f t="shared" si="102"/>
        <v>0</v>
      </c>
      <c r="E1208">
        <v>10086</v>
      </c>
      <c r="F1208">
        <f t="shared" si="100"/>
        <v>0</v>
      </c>
      <c r="G1208" t="str">
        <f t="shared" si="101"/>
        <v>BP.GR</v>
      </c>
      <c r="H1208" t="s">
        <v>166</v>
      </c>
    </row>
    <row r="1209" spans="1:8">
      <c r="A1209">
        <f>_xlfn.XLOOKUP(C1209,'pu holds'!Y:Y,'pu holds'!I:I)</f>
        <v>0</v>
      </c>
      <c r="B1209">
        <f>_xlfn.XLOOKUP(H1209,'sets &amp; selections ( - 10%)'!Z:Z,'sets &amp; selections ( - 10%)'!J:J,0)</f>
        <v>0</v>
      </c>
      <c r="C1209" s="46" t="s">
        <v>906</v>
      </c>
      <c r="D1209">
        <f t="shared" si="102"/>
        <v>0</v>
      </c>
      <c r="E1209">
        <v>10086</v>
      </c>
      <c r="F1209">
        <f t="shared" si="100"/>
        <v>0</v>
      </c>
      <c r="G1209" t="str">
        <f t="shared" si="101"/>
        <v>BP.GR</v>
      </c>
      <c r="H1209" t="s">
        <v>166</v>
      </c>
    </row>
    <row r="1210" spans="1:8">
      <c r="A1210">
        <f>_xlfn.XLOOKUP(C1210,'pu holds'!Y:Y,'pu holds'!I:I)</f>
        <v>0</v>
      </c>
      <c r="B1210">
        <f>_xlfn.XLOOKUP(H1210,'sets &amp; selections ( - 10%)'!Z:Z,'sets &amp; selections ( - 10%)'!J:J,0)</f>
        <v>0</v>
      </c>
      <c r="C1210" s="47" t="s">
        <v>908</v>
      </c>
      <c r="D1210">
        <f t="shared" si="102"/>
        <v>0</v>
      </c>
      <c r="E1210">
        <v>10086</v>
      </c>
      <c r="F1210">
        <f t="shared" si="100"/>
        <v>0</v>
      </c>
      <c r="G1210" t="str">
        <f t="shared" si="101"/>
        <v>BP.GR</v>
      </c>
      <c r="H1210" t="s">
        <v>166</v>
      </c>
    </row>
    <row r="1211" spans="1:8">
      <c r="A1211">
        <f>_xlfn.XLOOKUP(C1211,'pu holds'!Y:Y,'pu holds'!J:J)</f>
        <v>0</v>
      </c>
      <c r="C1211" s="46" t="s">
        <v>805</v>
      </c>
      <c r="D1211">
        <f t="shared" si="102"/>
        <v>0</v>
      </c>
      <c r="E1211">
        <v>10088</v>
      </c>
      <c r="F1211">
        <f t="shared" si="100"/>
        <v>0</v>
      </c>
      <c r="G1211" t="str">
        <f t="shared" si="101"/>
        <v>BP.GR</v>
      </c>
    </row>
    <row r="1212" spans="1:8">
      <c r="A1212">
        <f>_xlfn.XLOOKUP(C1212,'pu holds'!Y:Y,'pu holds'!J:J)</f>
        <v>0</v>
      </c>
      <c r="C1212" s="47" t="s">
        <v>807</v>
      </c>
      <c r="D1212">
        <f t="shared" si="102"/>
        <v>0</v>
      </c>
      <c r="E1212">
        <v>10088</v>
      </c>
      <c r="F1212">
        <f t="shared" si="100"/>
        <v>0</v>
      </c>
      <c r="G1212" t="str">
        <f t="shared" si="101"/>
        <v>BP.GR</v>
      </c>
    </row>
    <row r="1213" spans="1:8">
      <c r="A1213">
        <f>_xlfn.XLOOKUP(C1213,'pu holds'!Y:Y,'pu holds'!J:J)</f>
        <v>0</v>
      </c>
      <c r="C1213" s="46" t="s">
        <v>809</v>
      </c>
      <c r="D1213">
        <f t="shared" si="102"/>
        <v>0</v>
      </c>
      <c r="E1213">
        <v>10088</v>
      </c>
      <c r="F1213">
        <f t="shared" si="100"/>
        <v>0</v>
      </c>
      <c r="G1213" t="str">
        <f t="shared" si="101"/>
        <v>BP.GR</v>
      </c>
    </row>
    <row r="1214" spans="1:8">
      <c r="A1214">
        <f>_xlfn.XLOOKUP(C1214,'pu holds'!Y:Y,'pu holds'!J:J)</f>
        <v>0</v>
      </c>
      <c r="C1214" s="47" t="s">
        <v>813</v>
      </c>
      <c r="D1214">
        <f t="shared" si="102"/>
        <v>0</v>
      </c>
      <c r="E1214">
        <v>10088</v>
      </c>
      <c r="F1214">
        <f t="shared" si="100"/>
        <v>0</v>
      </c>
      <c r="G1214" t="str">
        <f t="shared" si="101"/>
        <v>BP.GR</v>
      </c>
    </row>
    <row r="1215" spans="1:8">
      <c r="A1215">
        <f>_xlfn.XLOOKUP(C1215,'pu holds'!Y:Y,'pu holds'!J:J)</f>
        <v>0</v>
      </c>
      <c r="C1215" s="46" t="s">
        <v>815</v>
      </c>
      <c r="D1215">
        <f t="shared" si="102"/>
        <v>0</v>
      </c>
      <c r="E1215">
        <v>10088</v>
      </c>
      <c r="F1215">
        <f t="shared" si="100"/>
        <v>0</v>
      </c>
      <c r="G1215" t="str">
        <f t="shared" si="101"/>
        <v>BP.GR</v>
      </c>
    </row>
    <row r="1216" spans="1:8">
      <c r="A1216">
        <f>_xlfn.XLOOKUP(C1216,'pu holds'!Y:Y,'pu holds'!J:J)</f>
        <v>0</v>
      </c>
      <c r="B1216">
        <f>_xlfn.XLOOKUP(H1216,'sets &amp; selections ( - 10%)'!Z:Z,'sets &amp; selections ( - 10%)'!K:K,0)</f>
        <v>0</v>
      </c>
      <c r="C1216" s="47" t="s">
        <v>835</v>
      </c>
      <c r="D1216">
        <f t="shared" si="102"/>
        <v>0</v>
      </c>
      <c r="E1216">
        <v>10088</v>
      </c>
      <c r="F1216">
        <f t="shared" si="100"/>
        <v>0</v>
      </c>
      <c r="G1216" t="str">
        <f t="shared" si="101"/>
        <v>BP.GR</v>
      </c>
      <c r="H1216" s="525" t="s">
        <v>167</v>
      </c>
    </row>
    <row r="1217" spans="1:8">
      <c r="A1217">
        <f>_xlfn.XLOOKUP(C1217,'pu holds'!Y:Y,'pu holds'!J:J)</f>
        <v>0</v>
      </c>
      <c r="B1217">
        <f>_xlfn.XLOOKUP(H1217,'sets &amp; selections ( - 10%)'!Z:Z,'sets &amp; selections ( - 10%)'!K:K,0)</f>
        <v>0</v>
      </c>
      <c r="C1217" s="46" t="s">
        <v>839</v>
      </c>
      <c r="D1217">
        <f t="shared" si="102"/>
        <v>0</v>
      </c>
      <c r="E1217">
        <v>10088</v>
      </c>
      <c r="F1217">
        <f t="shared" si="100"/>
        <v>0</v>
      </c>
      <c r="G1217" t="str">
        <f t="shared" si="101"/>
        <v>BP.GR</v>
      </c>
      <c r="H1217" s="525" t="s">
        <v>167</v>
      </c>
    </row>
    <row r="1218" spans="1:8">
      <c r="A1218">
        <f>_xlfn.XLOOKUP(C1218,'pu holds'!Y:Y,'pu holds'!J:J)</f>
        <v>0</v>
      </c>
      <c r="B1218">
        <f>_xlfn.XLOOKUP(H1218,'sets &amp; selections ( - 10%)'!Z:Z,'sets &amp; selections ( - 10%)'!K:K,0)</f>
        <v>0</v>
      </c>
      <c r="C1218" s="47" t="s">
        <v>841</v>
      </c>
      <c r="D1218">
        <f t="shared" si="102"/>
        <v>0</v>
      </c>
      <c r="E1218">
        <v>10088</v>
      </c>
      <c r="F1218">
        <f t="shared" si="100"/>
        <v>0</v>
      </c>
      <c r="G1218" t="str">
        <f t="shared" si="101"/>
        <v>BP.GR</v>
      </c>
      <c r="H1218" s="525" t="s">
        <v>167</v>
      </c>
    </row>
    <row r="1219" spans="1:8">
      <c r="A1219">
        <f>_xlfn.XLOOKUP(C1219,'pu holds'!Y:Y,'pu holds'!J:J)</f>
        <v>0</v>
      </c>
      <c r="B1219">
        <f>_xlfn.XLOOKUP(H1219,'sets &amp; selections ( - 10%)'!Z:Z,'sets &amp; selections ( - 10%)'!K:K,0)</f>
        <v>0</v>
      </c>
      <c r="C1219" s="46" t="s">
        <v>843</v>
      </c>
      <c r="D1219">
        <f t="shared" si="102"/>
        <v>0</v>
      </c>
      <c r="E1219">
        <v>10088</v>
      </c>
      <c r="F1219">
        <f t="shared" ref="F1219:F1282" si="103">IF(B1219&gt;0,10*B1219/D1219,0)</f>
        <v>0</v>
      </c>
      <c r="G1219" t="str">
        <f t="shared" ref="G1219:G1282" si="104">LEFT(C1219,5)</f>
        <v>BP.GR</v>
      </c>
      <c r="H1219" s="525" t="s">
        <v>167</v>
      </c>
    </row>
    <row r="1220" spans="1:8">
      <c r="A1220">
        <f>_xlfn.XLOOKUP(C1220,'pu holds'!Y:Y,'pu holds'!J:J)</f>
        <v>0</v>
      </c>
      <c r="B1220">
        <f>_xlfn.XLOOKUP(H1220,'sets &amp; selections ( - 10%)'!Z:Z,'sets &amp; selections ( - 10%)'!K:K,0)</f>
        <v>0</v>
      </c>
      <c r="C1220" s="47" t="s">
        <v>851</v>
      </c>
      <c r="D1220">
        <f t="shared" si="102"/>
        <v>0</v>
      </c>
      <c r="E1220">
        <v>10088</v>
      </c>
      <c r="F1220">
        <f t="shared" si="103"/>
        <v>0</v>
      </c>
      <c r="G1220" t="str">
        <f t="shared" si="104"/>
        <v>BP.GR</v>
      </c>
      <c r="H1220" s="525" t="s">
        <v>167</v>
      </c>
    </row>
    <row r="1221" spans="1:8">
      <c r="A1221">
        <f>_xlfn.XLOOKUP(C1221,'pu holds'!Y:Y,'pu holds'!J:J)</f>
        <v>0</v>
      </c>
      <c r="B1221">
        <f>_xlfn.XLOOKUP(H1221,'sets &amp; selections ( - 10%)'!Z:Z,'sets &amp; selections ( - 10%)'!K:K,0)</f>
        <v>0</v>
      </c>
      <c r="C1221" s="46" t="s">
        <v>853</v>
      </c>
      <c r="D1221">
        <f t="shared" si="102"/>
        <v>0</v>
      </c>
      <c r="E1221">
        <v>10088</v>
      </c>
      <c r="F1221">
        <f t="shared" si="103"/>
        <v>0</v>
      </c>
      <c r="G1221" t="str">
        <f t="shared" si="104"/>
        <v>BP.GR</v>
      </c>
      <c r="H1221" s="525" t="s">
        <v>167</v>
      </c>
    </row>
    <row r="1222" spans="1:8">
      <c r="A1222">
        <f>_xlfn.XLOOKUP(C1222,'pu holds'!Y:Y,'pu holds'!J:J)</f>
        <v>0</v>
      </c>
      <c r="B1222">
        <f>_xlfn.XLOOKUP(H1222,'sets &amp; selections ( - 10%)'!Z:Z,'sets &amp; selections ( - 10%)'!K:K,0)</f>
        <v>0</v>
      </c>
      <c r="C1222" s="47" t="s">
        <v>855</v>
      </c>
      <c r="D1222">
        <f t="shared" si="102"/>
        <v>0</v>
      </c>
      <c r="E1222">
        <v>10088</v>
      </c>
      <c r="F1222">
        <f t="shared" si="103"/>
        <v>0</v>
      </c>
      <c r="G1222" t="str">
        <f t="shared" si="104"/>
        <v>BP.GR</v>
      </c>
      <c r="H1222" s="525" t="s">
        <v>167</v>
      </c>
    </row>
    <row r="1223" spans="1:8">
      <c r="A1223">
        <f>_xlfn.XLOOKUP(C1223,'pu holds'!Y:Y,'pu holds'!J:J)</f>
        <v>0</v>
      </c>
      <c r="B1223">
        <f>_xlfn.XLOOKUP(H1223,'sets &amp; selections ( - 10%)'!Z:Z,'sets &amp; selections ( - 10%)'!K:K,0)</f>
        <v>0</v>
      </c>
      <c r="C1223" s="46" t="s">
        <v>857</v>
      </c>
      <c r="D1223">
        <f t="shared" si="102"/>
        <v>0</v>
      </c>
      <c r="E1223">
        <v>10088</v>
      </c>
      <c r="F1223">
        <f t="shared" si="103"/>
        <v>0</v>
      </c>
      <c r="G1223" t="str">
        <f t="shared" si="104"/>
        <v>BP.GR</v>
      </c>
      <c r="H1223" s="525" t="s">
        <v>167</v>
      </c>
    </row>
    <row r="1224" spans="1:8">
      <c r="A1224">
        <f>_xlfn.XLOOKUP(C1224,'pu holds'!Y:Y,'pu holds'!J:J)</f>
        <v>0</v>
      </c>
      <c r="B1224">
        <f>_xlfn.XLOOKUP(H1224,'sets &amp; selections ( - 10%)'!Z:Z,'sets &amp; selections ( - 10%)'!K:K,0)</f>
        <v>0</v>
      </c>
      <c r="C1224" s="47" t="s">
        <v>865</v>
      </c>
      <c r="D1224">
        <f t="shared" si="102"/>
        <v>0</v>
      </c>
      <c r="E1224">
        <v>10088</v>
      </c>
      <c r="F1224">
        <f t="shared" si="103"/>
        <v>0</v>
      </c>
      <c r="G1224" t="str">
        <f t="shared" si="104"/>
        <v>BP.GR</v>
      </c>
      <c r="H1224" s="525" t="s">
        <v>167</v>
      </c>
    </row>
    <row r="1225" spans="1:8">
      <c r="A1225">
        <f>_xlfn.XLOOKUP(C1225,'pu holds'!Y:Y,'pu holds'!J:J)</f>
        <v>0</v>
      </c>
      <c r="B1225">
        <f>_xlfn.XLOOKUP(H1225,'sets &amp; selections ( - 10%)'!Z:Z,'sets &amp; selections ( - 10%)'!K:K,0)</f>
        <v>0</v>
      </c>
      <c r="C1225" s="46" t="s">
        <v>867</v>
      </c>
      <c r="D1225">
        <f t="shared" si="102"/>
        <v>0</v>
      </c>
      <c r="E1225">
        <v>10088</v>
      </c>
      <c r="F1225">
        <f t="shared" si="103"/>
        <v>0</v>
      </c>
      <c r="G1225" t="str">
        <f t="shared" si="104"/>
        <v>BP.GR</v>
      </c>
      <c r="H1225" s="525" t="s">
        <v>167</v>
      </c>
    </row>
    <row r="1226" spans="1:8">
      <c r="A1226">
        <f>_xlfn.XLOOKUP(C1226,'pu holds'!Y:Y,'pu holds'!J:J)</f>
        <v>0</v>
      </c>
      <c r="B1226">
        <f>_xlfn.XLOOKUP(H1226,'sets &amp; selections ( - 10%)'!Z:Z,'sets &amp; selections ( - 10%)'!K:K,0)</f>
        <v>0</v>
      </c>
      <c r="C1226" s="47" t="s">
        <v>869</v>
      </c>
      <c r="D1226">
        <f t="shared" si="102"/>
        <v>0</v>
      </c>
      <c r="E1226">
        <v>10088</v>
      </c>
      <c r="F1226">
        <f t="shared" si="103"/>
        <v>0</v>
      </c>
      <c r="G1226" t="str">
        <f t="shared" si="104"/>
        <v>BP.GR</v>
      </c>
      <c r="H1226" s="525" t="s">
        <v>167</v>
      </c>
    </row>
    <row r="1227" spans="1:8">
      <c r="A1227">
        <f>_xlfn.XLOOKUP(C1227,'pu holds'!Y:Y,'pu holds'!J:J)</f>
        <v>0</v>
      </c>
      <c r="B1227">
        <f>_xlfn.XLOOKUP(H1227,'sets &amp; selections ( - 10%)'!Z:Z,'sets &amp; selections ( - 10%)'!K:K,0)</f>
        <v>0</v>
      </c>
      <c r="C1227" s="46" t="s">
        <v>872</v>
      </c>
      <c r="D1227">
        <f t="shared" si="102"/>
        <v>0</v>
      </c>
      <c r="E1227">
        <v>10088</v>
      </c>
      <c r="F1227">
        <f t="shared" si="103"/>
        <v>0</v>
      </c>
      <c r="G1227" t="str">
        <f t="shared" si="104"/>
        <v>BP.GR</v>
      </c>
      <c r="H1227" t="s">
        <v>166</v>
      </c>
    </row>
    <row r="1228" spans="1:8">
      <c r="A1228">
        <f>_xlfn.XLOOKUP(C1228,'pu holds'!Y:Y,'pu holds'!J:J)</f>
        <v>0</v>
      </c>
      <c r="B1228">
        <f>_xlfn.XLOOKUP(H1228,'sets &amp; selections ( - 10%)'!Z:Z,'sets &amp; selections ( - 10%)'!K:K,0)</f>
        <v>0</v>
      </c>
      <c r="C1228" s="47" t="s">
        <v>874</v>
      </c>
      <c r="D1228">
        <f t="shared" si="102"/>
        <v>0</v>
      </c>
      <c r="E1228">
        <v>10088</v>
      </c>
      <c r="F1228">
        <f t="shared" si="103"/>
        <v>0</v>
      </c>
      <c r="G1228" t="str">
        <f t="shared" si="104"/>
        <v>BP.GR</v>
      </c>
      <c r="H1228" t="s">
        <v>166</v>
      </c>
    </row>
    <row r="1229" spans="1:8">
      <c r="A1229">
        <f>_xlfn.XLOOKUP(C1229,'pu holds'!Y:Y,'pu holds'!J:J)</f>
        <v>0</v>
      </c>
      <c r="B1229">
        <f>_xlfn.XLOOKUP(H1229,'sets &amp; selections ( - 10%)'!Z:Z,'sets &amp; selections ( - 10%)'!K:K,0)</f>
        <v>0</v>
      </c>
      <c r="C1229" s="46" t="s">
        <v>876</v>
      </c>
      <c r="D1229">
        <f t="shared" si="102"/>
        <v>0</v>
      </c>
      <c r="E1229">
        <v>10088</v>
      </c>
      <c r="F1229">
        <f t="shared" si="103"/>
        <v>0</v>
      </c>
      <c r="G1229" t="str">
        <f t="shared" si="104"/>
        <v>BP.GR</v>
      </c>
      <c r="H1229" t="s">
        <v>166</v>
      </c>
    </row>
    <row r="1230" spans="1:8">
      <c r="A1230">
        <f>_xlfn.XLOOKUP(C1230,'pu holds'!Y:Y,'pu holds'!J:J)</f>
        <v>0</v>
      </c>
      <c r="B1230">
        <f>_xlfn.XLOOKUP(H1230,'sets &amp; selections ( - 10%)'!Z:Z,'sets &amp; selections ( - 10%)'!K:K,0)</f>
        <v>0</v>
      </c>
      <c r="C1230" s="47" t="s">
        <v>878</v>
      </c>
      <c r="D1230">
        <f t="shared" si="102"/>
        <v>0</v>
      </c>
      <c r="E1230">
        <v>10088</v>
      </c>
      <c r="F1230">
        <f t="shared" si="103"/>
        <v>0</v>
      </c>
      <c r="G1230" t="str">
        <f t="shared" si="104"/>
        <v>BP.GR</v>
      </c>
      <c r="H1230" t="s">
        <v>166</v>
      </c>
    </row>
    <row r="1231" spans="1:8">
      <c r="A1231">
        <f>_xlfn.XLOOKUP(C1231,'pu holds'!Y:Y,'pu holds'!J:J)</f>
        <v>0</v>
      </c>
      <c r="B1231">
        <f>_xlfn.XLOOKUP(H1231,'sets &amp; selections ( - 10%)'!Z:Z,'sets &amp; selections ( - 10%)'!K:K,0)</f>
        <v>0</v>
      </c>
      <c r="C1231" s="46" t="s">
        <v>880</v>
      </c>
      <c r="D1231">
        <f t="shared" si="102"/>
        <v>0</v>
      </c>
      <c r="E1231">
        <v>10088</v>
      </c>
      <c r="F1231">
        <f t="shared" si="103"/>
        <v>0</v>
      </c>
      <c r="G1231" t="str">
        <f t="shared" si="104"/>
        <v>BP.GR</v>
      </c>
      <c r="H1231" t="s">
        <v>166</v>
      </c>
    </row>
    <row r="1232" spans="1:8">
      <c r="A1232">
        <f>_xlfn.XLOOKUP(C1232,'pu holds'!Y:Y,'pu holds'!J:J)</f>
        <v>0</v>
      </c>
      <c r="B1232">
        <f>_xlfn.XLOOKUP(H1232,'sets &amp; selections ( - 10%)'!Z:Z,'sets &amp; selections ( - 10%)'!K:K,0)</f>
        <v>0</v>
      </c>
      <c r="C1232" s="47" t="s">
        <v>882</v>
      </c>
      <c r="D1232">
        <f t="shared" si="102"/>
        <v>0</v>
      </c>
      <c r="E1232">
        <v>10088</v>
      </c>
      <c r="F1232">
        <f t="shared" si="103"/>
        <v>0</v>
      </c>
      <c r="G1232" t="str">
        <f t="shared" si="104"/>
        <v>BP.GR</v>
      </c>
      <c r="H1232" t="s">
        <v>166</v>
      </c>
    </row>
    <row r="1233" spans="1:8">
      <c r="A1233">
        <f>_xlfn.XLOOKUP(C1233,'pu holds'!Y:Y,'pu holds'!J:J)</f>
        <v>0</v>
      </c>
      <c r="B1233">
        <f>_xlfn.XLOOKUP(H1233,'sets &amp; selections ( - 10%)'!Z:Z,'sets &amp; selections ( - 10%)'!K:K,0)</f>
        <v>0</v>
      </c>
      <c r="C1233" s="46" t="s">
        <v>884</v>
      </c>
      <c r="D1233">
        <f t="shared" si="102"/>
        <v>0</v>
      </c>
      <c r="E1233">
        <v>10088</v>
      </c>
      <c r="F1233">
        <f t="shared" si="103"/>
        <v>0</v>
      </c>
      <c r="G1233" t="str">
        <f t="shared" si="104"/>
        <v>BP.GR</v>
      </c>
      <c r="H1233" t="s">
        <v>166</v>
      </c>
    </row>
    <row r="1234" spans="1:8">
      <c r="A1234">
        <f>_xlfn.XLOOKUP(C1234,'pu holds'!Y:Y,'pu holds'!J:J)</f>
        <v>0</v>
      </c>
      <c r="B1234">
        <f>_xlfn.XLOOKUP(H1234,'sets &amp; selections ( - 10%)'!Z:Z,'sets &amp; selections ( - 10%)'!K:K,0)</f>
        <v>0</v>
      </c>
      <c r="C1234" s="47" t="s">
        <v>886</v>
      </c>
      <c r="D1234">
        <f t="shared" si="102"/>
        <v>0</v>
      </c>
      <c r="E1234">
        <v>10088</v>
      </c>
      <c r="F1234">
        <f t="shared" si="103"/>
        <v>0</v>
      </c>
      <c r="G1234" t="str">
        <f t="shared" si="104"/>
        <v>BP.GR</v>
      </c>
      <c r="H1234" t="s">
        <v>166</v>
      </c>
    </row>
    <row r="1235" spans="1:8">
      <c r="A1235">
        <f>_xlfn.XLOOKUP(C1235,'pu holds'!Y:Y,'pu holds'!J:J)</f>
        <v>0</v>
      </c>
      <c r="B1235">
        <f>_xlfn.XLOOKUP(H1235,'sets &amp; selections ( - 10%)'!Z:Z,'sets &amp; selections ( - 10%)'!K:K,0)</f>
        <v>0</v>
      </c>
      <c r="C1235" s="46" t="s">
        <v>888</v>
      </c>
      <c r="D1235">
        <f t="shared" ref="D1235:D1298" si="105">SUM(A1235:B1235)</f>
        <v>0</v>
      </c>
      <c r="E1235">
        <v>10088</v>
      </c>
      <c r="F1235">
        <f t="shared" si="103"/>
        <v>0</v>
      </c>
      <c r="G1235" t="str">
        <f t="shared" si="104"/>
        <v>BP.GR</v>
      </c>
      <c r="H1235" t="s">
        <v>166</v>
      </c>
    </row>
    <row r="1236" spans="1:8">
      <c r="A1236">
        <f>_xlfn.XLOOKUP(C1236,'pu holds'!Y:Y,'pu holds'!J:J)</f>
        <v>0</v>
      </c>
      <c r="B1236">
        <f>_xlfn.XLOOKUP(H1236,'sets &amp; selections ( - 10%)'!Z:Z,'sets &amp; selections ( - 10%)'!K:K,0)</f>
        <v>0</v>
      </c>
      <c r="C1236" s="47" t="s">
        <v>890</v>
      </c>
      <c r="D1236">
        <f t="shared" si="105"/>
        <v>0</v>
      </c>
      <c r="E1236">
        <v>10088</v>
      </c>
      <c r="F1236">
        <f t="shared" si="103"/>
        <v>0</v>
      </c>
      <c r="G1236" t="str">
        <f t="shared" si="104"/>
        <v>BP.GR</v>
      </c>
      <c r="H1236" t="s">
        <v>166</v>
      </c>
    </row>
    <row r="1237" spans="1:8">
      <c r="A1237">
        <f>_xlfn.XLOOKUP(C1237,'pu holds'!Y:Y,'pu holds'!J:J)</f>
        <v>0</v>
      </c>
      <c r="B1237">
        <f>_xlfn.XLOOKUP(H1237,'sets &amp; selections ( - 10%)'!Z:Z,'sets &amp; selections ( - 10%)'!K:K,0)</f>
        <v>0</v>
      </c>
      <c r="C1237" s="46" t="s">
        <v>892</v>
      </c>
      <c r="D1237">
        <f t="shared" si="105"/>
        <v>0</v>
      </c>
      <c r="E1237">
        <v>10088</v>
      </c>
      <c r="F1237">
        <f t="shared" si="103"/>
        <v>0</v>
      </c>
      <c r="G1237" t="str">
        <f t="shared" si="104"/>
        <v>BP.GR</v>
      </c>
      <c r="H1237" t="s">
        <v>166</v>
      </c>
    </row>
    <row r="1238" spans="1:8">
      <c r="A1238">
        <f>_xlfn.XLOOKUP(C1238,'pu holds'!Y:Y,'pu holds'!J:J)</f>
        <v>0</v>
      </c>
      <c r="B1238">
        <f>_xlfn.XLOOKUP(H1238,'sets &amp; selections ( - 10%)'!Z:Z,'sets &amp; selections ( - 10%)'!K:K,0)</f>
        <v>0</v>
      </c>
      <c r="C1238" s="47" t="s">
        <v>894</v>
      </c>
      <c r="D1238">
        <f t="shared" si="105"/>
        <v>0</v>
      </c>
      <c r="E1238">
        <v>10088</v>
      </c>
      <c r="F1238">
        <f t="shared" si="103"/>
        <v>0</v>
      </c>
      <c r="G1238" t="str">
        <f t="shared" si="104"/>
        <v>BP.GR</v>
      </c>
      <c r="H1238" t="s">
        <v>166</v>
      </c>
    </row>
    <row r="1239" spans="1:8">
      <c r="A1239">
        <f>_xlfn.XLOOKUP(C1239,'pu holds'!Y:Y,'pu holds'!J:J)</f>
        <v>0</v>
      </c>
      <c r="B1239">
        <f>_xlfn.XLOOKUP(H1239,'sets &amp; selections ( - 10%)'!Z:Z,'sets &amp; selections ( - 10%)'!K:K,0)</f>
        <v>0</v>
      </c>
      <c r="C1239" s="46" t="s">
        <v>896</v>
      </c>
      <c r="D1239">
        <f t="shared" si="105"/>
        <v>0</v>
      </c>
      <c r="E1239">
        <v>10088</v>
      </c>
      <c r="F1239">
        <f t="shared" si="103"/>
        <v>0</v>
      </c>
      <c r="G1239" t="str">
        <f t="shared" si="104"/>
        <v>BP.GR</v>
      </c>
      <c r="H1239" t="s">
        <v>166</v>
      </c>
    </row>
    <row r="1240" spans="1:8">
      <c r="A1240">
        <f>_xlfn.XLOOKUP(C1240,'pu holds'!Y:Y,'pu holds'!J:J)</f>
        <v>0</v>
      </c>
      <c r="B1240">
        <f>_xlfn.XLOOKUP(H1240,'sets &amp; selections ( - 10%)'!Z:Z,'sets &amp; selections ( - 10%)'!K:K,0)</f>
        <v>0</v>
      </c>
      <c r="C1240" s="47" t="s">
        <v>898</v>
      </c>
      <c r="D1240">
        <f t="shared" si="105"/>
        <v>0</v>
      </c>
      <c r="E1240">
        <v>10088</v>
      </c>
      <c r="F1240">
        <f t="shared" si="103"/>
        <v>0</v>
      </c>
      <c r="G1240" t="str">
        <f t="shared" si="104"/>
        <v>BP.GR</v>
      </c>
      <c r="H1240" t="s">
        <v>166</v>
      </c>
    </row>
    <row r="1241" spans="1:8">
      <c r="A1241">
        <f>_xlfn.XLOOKUP(C1241,'pu holds'!Y:Y,'pu holds'!J:J)</f>
        <v>0</v>
      </c>
      <c r="B1241">
        <f>_xlfn.XLOOKUP(H1241,'sets &amp; selections ( - 10%)'!Z:Z,'sets &amp; selections ( - 10%)'!K:K,0)</f>
        <v>0</v>
      </c>
      <c r="C1241" s="46" t="s">
        <v>900</v>
      </c>
      <c r="D1241">
        <f t="shared" si="105"/>
        <v>0</v>
      </c>
      <c r="E1241">
        <v>10088</v>
      </c>
      <c r="F1241">
        <f t="shared" si="103"/>
        <v>0</v>
      </c>
      <c r="G1241" t="str">
        <f t="shared" si="104"/>
        <v>BP.GR</v>
      </c>
      <c r="H1241" t="s">
        <v>166</v>
      </c>
    </row>
    <row r="1242" spans="1:8">
      <c r="A1242">
        <f>_xlfn.XLOOKUP(C1242,'pu holds'!Y:Y,'pu holds'!J:J)</f>
        <v>0</v>
      </c>
      <c r="B1242">
        <f xml:space="preserve"> IF('sets &amp; selections ( - 10%)'!$K$39&gt;0,'sets &amp; selections ( - 10%)'!$K$39,0)</f>
        <v>0</v>
      </c>
      <c r="C1242" s="47" t="s">
        <v>902</v>
      </c>
      <c r="D1242">
        <f t="shared" si="105"/>
        <v>0</v>
      </c>
      <c r="E1242">
        <v>10088</v>
      </c>
      <c r="F1242">
        <f t="shared" si="103"/>
        <v>0</v>
      </c>
      <c r="G1242" t="str">
        <f t="shared" si="104"/>
        <v>BP.GR</v>
      </c>
    </row>
    <row r="1243" spans="1:8">
      <c r="A1243">
        <f>_xlfn.XLOOKUP(C1243,'pu holds'!Y:Y,'pu holds'!J:J)</f>
        <v>0</v>
      </c>
      <c r="B1243">
        <f>_xlfn.XLOOKUP(H1243,'sets &amp; selections ( - 10%)'!Z:Z,'sets &amp; selections ( - 10%)'!K:K,0)</f>
        <v>0</v>
      </c>
      <c r="C1243" s="46" t="s">
        <v>904</v>
      </c>
      <c r="D1243">
        <f t="shared" si="105"/>
        <v>0</v>
      </c>
      <c r="E1243">
        <v>10088</v>
      </c>
      <c r="F1243">
        <f t="shared" si="103"/>
        <v>0</v>
      </c>
      <c r="G1243" t="str">
        <f t="shared" si="104"/>
        <v>BP.GR</v>
      </c>
      <c r="H1243" t="s">
        <v>166</v>
      </c>
    </row>
    <row r="1244" spans="1:8">
      <c r="A1244">
        <f>_xlfn.XLOOKUP(C1244,'pu holds'!Y:Y,'pu holds'!J:J)</f>
        <v>0</v>
      </c>
      <c r="B1244">
        <f>_xlfn.XLOOKUP(H1244,'sets &amp; selections ( - 10%)'!Z:Z,'sets &amp; selections ( - 10%)'!K:K,0)</f>
        <v>0</v>
      </c>
      <c r="C1244" s="47" t="s">
        <v>906</v>
      </c>
      <c r="D1244">
        <f t="shared" si="105"/>
        <v>0</v>
      </c>
      <c r="E1244">
        <v>10088</v>
      </c>
      <c r="F1244">
        <f t="shared" si="103"/>
        <v>0</v>
      </c>
      <c r="G1244" t="str">
        <f t="shared" si="104"/>
        <v>BP.GR</v>
      </c>
      <c r="H1244" t="s">
        <v>166</v>
      </c>
    </row>
    <row r="1245" spans="1:8">
      <c r="A1245">
        <f>_xlfn.XLOOKUP(C1245,'pu holds'!Y:Y,'pu holds'!J:J)</f>
        <v>0</v>
      </c>
      <c r="B1245">
        <f>_xlfn.XLOOKUP(H1245,'sets &amp; selections ( - 10%)'!Z:Z,'sets &amp; selections ( - 10%)'!K:K,0)</f>
        <v>0</v>
      </c>
      <c r="C1245" s="46" t="s">
        <v>908</v>
      </c>
      <c r="D1245">
        <f t="shared" si="105"/>
        <v>0</v>
      </c>
      <c r="E1245">
        <v>10088</v>
      </c>
      <c r="F1245">
        <f t="shared" si="103"/>
        <v>0</v>
      </c>
      <c r="G1245" t="str">
        <f t="shared" si="104"/>
        <v>BP.GR</v>
      </c>
      <c r="H1245" t="s">
        <v>166</v>
      </c>
    </row>
    <row r="1246" spans="1:8">
      <c r="A1246">
        <f>_xlfn.XLOOKUP(C1246,'pu holds'!Y:Y,'pu holds'!K:K)</f>
        <v>0</v>
      </c>
      <c r="C1246" s="47" t="s">
        <v>805</v>
      </c>
      <c r="D1246">
        <f t="shared" si="105"/>
        <v>0</v>
      </c>
      <c r="E1246">
        <v>10089</v>
      </c>
      <c r="F1246">
        <f t="shared" si="103"/>
        <v>0</v>
      </c>
      <c r="G1246" t="str">
        <f t="shared" si="104"/>
        <v>BP.GR</v>
      </c>
    </row>
    <row r="1247" spans="1:8">
      <c r="A1247">
        <f>_xlfn.XLOOKUP(C1247,'pu holds'!Y:Y,'pu holds'!K:K)</f>
        <v>0</v>
      </c>
      <c r="C1247" s="46" t="s">
        <v>807</v>
      </c>
      <c r="D1247">
        <f t="shared" si="105"/>
        <v>0</v>
      </c>
      <c r="E1247">
        <v>10089</v>
      </c>
      <c r="F1247">
        <f t="shared" si="103"/>
        <v>0</v>
      </c>
      <c r="G1247" t="str">
        <f t="shared" si="104"/>
        <v>BP.GR</v>
      </c>
    </row>
    <row r="1248" spans="1:8">
      <c r="A1248">
        <f>_xlfn.XLOOKUP(C1248,'pu holds'!Y:Y,'pu holds'!K:K)</f>
        <v>0</v>
      </c>
      <c r="C1248" s="47" t="s">
        <v>809</v>
      </c>
      <c r="D1248">
        <f t="shared" si="105"/>
        <v>0</v>
      </c>
      <c r="E1248">
        <v>10089</v>
      </c>
      <c r="F1248">
        <f t="shared" si="103"/>
        <v>0</v>
      </c>
      <c r="G1248" t="str">
        <f t="shared" si="104"/>
        <v>BP.GR</v>
      </c>
    </row>
    <row r="1249" spans="1:8">
      <c r="A1249">
        <f>_xlfn.XLOOKUP(C1249,'pu holds'!Y:Y,'pu holds'!K:K)</f>
        <v>0</v>
      </c>
      <c r="C1249" s="46" t="s">
        <v>813</v>
      </c>
      <c r="D1249">
        <f t="shared" si="105"/>
        <v>0</v>
      </c>
      <c r="E1249">
        <v>10089</v>
      </c>
      <c r="F1249">
        <f t="shared" si="103"/>
        <v>0</v>
      </c>
      <c r="G1249" t="str">
        <f t="shared" si="104"/>
        <v>BP.GR</v>
      </c>
    </row>
    <row r="1250" spans="1:8">
      <c r="A1250">
        <f>_xlfn.XLOOKUP(C1250,'pu holds'!Y:Y,'pu holds'!K:K)</f>
        <v>0</v>
      </c>
      <c r="C1250" s="47" t="s">
        <v>815</v>
      </c>
      <c r="D1250">
        <f t="shared" si="105"/>
        <v>0</v>
      </c>
      <c r="E1250">
        <v>10089</v>
      </c>
      <c r="F1250">
        <f t="shared" si="103"/>
        <v>0</v>
      </c>
      <c r="G1250" t="str">
        <f t="shared" si="104"/>
        <v>BP.GR</v>
      </c>
    </row>
    <row r="1251" spans="1:8">
      <c r="A1251">
        <f>_xlfn.XLOOKUP(C1251,'pu holds'!Y:Y,'pu holds'!K:K)</f>
        <v>0</v>
      </c>
      <c r="B1251">
        <f>_xlfn.XLOOKUP(H1251,'sets &amp; selections ( - 10%)'!Z:Z,'sets &amp; selections ( - 10%)'!L:L,0)</f>
        <v>0</v>
      </c>
      <c r="C1251" s="46" t="s">
        <v>835</v>
      </c>
      <c r="D1251">
        <f t="shared" si="105"/>
        <v>0</v>
      </c>
      <c r="E1251">
        <v>10089</v>
      </c>
      <c r="F1251">
        <f t="shared" si="103"/>
        <v>0</v>
      </c>
      <c r="G1251" t="str">
        <f t="shared" si="104"/>
        <v>BP.GR</v>
      </c>
      <c r="H1251" s="525" t="s">
        <v>167</v>
      </c>
    </row>
    <row r="1252" spans="1:8">
      <c r="A1252">
        <f>_xlfn.XLOOKUP(C1252,'pu holds'!Y:Y,'pu holds'!K:K)</f>
        <v>0</v>
      </c>
      <c r="B1252">
        <f>_xlfn.XLOOKUP(H1252,'sets &amp; selections ( - 10%)'!Z:Z,'sets &amp; selections ( - 10%)'!L:L,0)</f>
        <v>0</v>
      </c>
      <c r="C1252" s="47" t="s">
        <v>839</v>
      </c>
      <c r="D1252">
        <f t="shared" si="105"/>
        <v>0</v>
      </c>
      <c r="E1252">
        <v>10089</v>
      </c>
      <c r="F1252">
        <f t="shared" si="103"/>
        <v>0</v>
      </c>
      <c r="G1252" t="str">
        <f t="shared" si="104"/>
        <v>BP.GR</v>
      </c>
      <c r="H1252" s="525" t="s">
        <v>167</v>
      </c>
    </row>
    <row r="1253" spans="1:8">
      <c r="A1253">
        <f>_xlfn.XLOOKUP(C1253,'pu holds'!Y:Y,'pu holds'!K:K)</f>
        <v>0</v>
      </c>
      <c r="B1253">
        <f>_xlfn.XLOOKUP(H1253,'sets &amp; selections ( - 10%)'!Z:Z,'sets &amp; selections ( - 10%)'!L:L,0)</f>
        <v>0</v>
      </c>
      <c r="C1253" s="46" t="s">
        <v>841</v>
      </c>
      <c r="D1253">
        <f t="shared" si="105"/>
        <v>0</v>
      </c>
      <c r="E1253">
        <v>10089</v>
      </c>
      <c r="F1253">
        <f t="shared" si="103"/>
        <v>0</v>
      </c>
      <c r="G1253" t="str">
        <f t="shared" si="104"/>
        <v>BP.GR</v>
      </c>
      <c r="H1253" s="525" t="s">
        <v>167</v>
      </c>
    </row>
    <row r="1254" spans="1:8">
      <c r="A1254">
        <f>_xlfn.XLOOKUP(C1254,'pu holds'!Y:Y,'pu holds'!K:K)</f>
        <v>0</v>
      </c>
      <c r="B1254">
        <f>_xlfn.XLOOKUP(H1254,'sets &amp; selections ( - 10%)'!Z:Z,'sets &amp; selections ( - 10%)'!L:L,0)</f>
        <v>0</v>
      </c>
      <c r="C1254" s="47" t="s">
        <v>843</v>
      </c>
      <c r="D1254">
        <f t="shared" si="105"/>
        <v>0</v>
      </c>
      <c r="E1254">
        <v>10089</v>
      </c>
      <c r="F1254">
        <f t="shared" si="103"/>
        <v>0</v>
      </c>
      <c r="G1254" t="str">
        <f t="shared" si="104"/>
        <v>BP.GR</v>
      </c>
      <c r="H1254" s="525" t="s">
        <v>167</v>
      </c>
    </row>
    <row r="1255" spans="1:8">
      <c r="A1255">
        <f>_xlfn.XLOOKUP(C1255,'pu holds'!Y:Y,'pu holds'!K:K)</f>
        <v>0</v>
      </c>
      <c r="B1255">
        <f>_xlfn.XLOOKUP(H1255,'sets &amp; selections ( - 10%)'!Z:Z,'sets &amp; selections ( - 10%)'!L:L,0)</f>
        <v>0</v>
      </c>
      <c r="C1255" s="46" t="s">
        <v>851</v>
      </c>
      <c r="D1255">
        <f t="shared" si="105"/>
        <v>0</v>
      </c>
      <c r="E1255">
        <v>10089</v>
      </c>
      <c r="F1255">
        <f t="shared" si="103"/>
        <v>0</v>
      </c>
      <c r="G1255" t="str">
        <f t="shared" si="104"/>
        <v>BP.GR</v>
      </c>
      <c r="H1255" s="525" t="s">
        <v>167</v>
      </c>
    </row>
    <row r="1256" spans="1:8">
      <c r="A1256">
        <f>_xlfn.XLOOKUP(C1256,'pu holds'!Y:Y,'pu holds'!K:K)</f>
        <v>0</v>
      </c>
      <c r="B1256">
        <f>_xlfn.XLOOKUP(H1256,'sets &amp; selections ( - 10%)'!Z:Z,'sets &amp; selections ( - 10%)'!L:L,0)</f>
        <v>0</v>
      </c>
      <c r="C1256" s="47" t="s">
        <v>853</v>
      </c>
      <c r="D1256">
        <f t="shared" si="105"/>
        <v>0</v>
      </c>
      <c r="E1256">
        <v>10089</v>
      </c>
      <c r="F1256">
        <f t="shared" si="103"/>
        <v>0</v>
      </c>
      <c r="G1256" t="str">
        <f t="shared" si="104"/>
        <v>BP.GR</v>
      </c>
      <c r="H1256" s="525" t="s">
        <v>167</v>
      </c>
    </row>
    <row r="1257" spans="1:8">
      <c r="A1257">
        <f>_xlfn.XLOOKUP(C1257,'pu holds'!Y:Y,'pu holds'!K:K)</f>
        <v>0</v>
      </c>
      <c r="B1257">
        <f>_xlfn.XLOOKUP(H1257,'sets &amp; selections ( - 10%)'!Z:Z,'sets &amp; selections ( - 10%)'!L:L,0)</f>
        <v>0</v>
      </c>
      <c r="C1257" s="46" t="s">
        <v>855</v>
      </c>
      <c r="D1257">
        <f t="shared" si="105"/>
        <v>0</v>
      </c>
      <c r="E1257">
        <v>10089</v>
      </c>
      <c r="F1257">
        <f t="shared" si="103"/>
        <v>0</v>
      </c>
      <c r="G1257" t="str">
        <f t="shared" si="104"/>
        <v>BP.GR</v>
      </c>
      <c r="H1257" s="525" t="s">
        <v>167</v>
      </c>
    </row>
    <row r="1258" spans="1:8">
      <c r="A1258">
        <f>_xlfn.XLOOKUP(C1258,'pu holds'!Y:Y,'pu holds'!K:K)</f>
        <v>0</v>
      </c>
      <c r="B1258">
        <f>_xlfn.XLOOKUP(H1258,'sets &amp; selections ( - 10%)'!Z:Z,'sets &amp; selections ( - 10%)'!L:L,0)</f>
        <v>0</v>
      </c>
      <c r="C1258" s="47" t="s">
        <v>857</v>
      </c>
      <c r="D1258">
        <f t="shared" si="105"/>
        <v>0</v>
      </c>
      <c r="E1258">
        <v>10089</v>
      </c>
      <c r="F1258">
        <f t="shared" si="103"/>
        <v>0</v>
      </c>
      <c r="G1258" t="str">
        <f t="shared" si="104"/>
        <v>BP.GR</v>
      </c>
      <c r="H1258" s="525" t="s">
        <v>167</v>
      </c>
    </row>
    <row r="1259" spans="1:8">
      <c r="A1259">
        <f>_xlfn.XLOOKUP(C1259,'pu holds'!Y:Y,'pu holds'!K:K)</f>
        <v>0</v>
      </c>
      <c r="B1259">
        <f>_xlfn.XLOOKUP(H1259,'sets &amp; selections ( - 10%)'!Z:Z,'sets &amp; selections ( - 10%)'!L:L,0)</f>
        <v>0</v>
      </c>
      <c r="C1259" s="46" t="s">
        <v>865</v>
      </c>
      <c r="D1259">
        <f t="shared" si="105"/>
        <v>0</v>
      </c>
      <c r="E1259">
        <v>10089</v>
      </c>
      <c r="F1259">
        <f t="shared" si="103"/>
        <v>0</v>
      </c>
      <c r="G1259" t="str">
        <f t="shared" si="104"/>
        <v>BP.GR</v>
      </c>
      <c r="H1259" s="525" t="s">
        <v>167</v>
      </c>
    </row>
    <row r="1260" spans="1:8">
      <c r="A1260">
        <f>_xlfn.XLOOKUP(C1260,'pu holds'!Y:Y,'pu holds'!K:K)</f>
        <v>0</v>
      </c>
      <c r="B1260">
        <f>_xlfn.XLOOKUP(H1260,'sets &amp; selections ( - 10%)'!Z:Z,'sets &amp; selections ( - 10%)'!L:L,0)</f>
        <v>0</v>
      </c>
      <c r="C1260" s="47" t="s">
        <v>867</v>
      </c>
      <c r="D1260">
        <f t="shared" si="105"/>
        <v>0</v>
      </c>
      <c r="E1260">
        <v>10089</v>
      </c>
      <c r="F1260">
        <f t="shared" si="103"/>
        <v>0</v>
      </c>
      <c r="G1260" t="str">
        <f t="shared" si="104"/>
        <v>BP.GR</v>
      </c>
      <c r="H1260" s="525" t="s">
        <v>167</v>
      </c>
    </row>
    <row r="1261" spans="1:8">
      <c r="A1261">
        <f>_xlfn.XLOOKUP(C1261,'pu holds'!Y:Y,'pu holds'!K:K)</f>
        <v>0</v>
      </c>
      <c r="B1261">
        <f>_xlfn.XLOOKUP(H1261,'sets &amp; selections ( - 10%)'!Z:Z,'sets &amp; selections ( - 10%)'!L:L,0)</f>
        <v>0</v>
      </c>
      <c r="C1261" s="46" t="s">
        <v>869</v>
      </c>
      <c r="D1261">
        <f t="shared" si="105"/>
        <v>0</v>
      </c>
      <c r="E1261">
        <v>10089</v>
      </c>
      <c r="F1261">
        <f t="shared" si="103"/>
        <v>0</v>
      </c>
      <c r="G1261" t="str">
        <f t="shared" si="104"/>
        <v>BP.GR</v>
      </c>
      <c r="H1261" s="525" t="s">
        <v>167</v>
      </c>
    </row>
    <row r="1262" spans="1:8">
      <c r="A1262">
        <f>_xlfn.XLOOKUP(C1262,'pu holds'!Y:Y,'pu holds'!K:K)</f>
        <v>0</v>
      </c>
      <c r="B1262">
        <f>_xlfn.XLOOKUP(H1262,'sets &amp; selections ( - 10%)'!Z:Z,'sets &amp; selections ( - 10%)'!L:L,0)</f>
        <v>0</v>
      </c>
      <c r="C1262" s="47" t="s">
        <v>872</v>
      </c>
      <c r="D1262">
        <f t="shared" si="105"/>
        <v>0</v>
      </c>
      <c r="E1262">
        <v>10089</v>
      </c>
      <c r="F1262">
        <f t="shared" si="103"/>
        <v>0</v>
      </c>
      <c r="G1262" t="str">
        <f t="shared" si="104"/>
        <v>BP.GR</v>
      </c>
      <c r="H1262" t="s">
        <v>166</v>
      </c>
    </row>
    <row r="1263" spans="1:8">
      <c r="A1263">
        <f>_xlfn.XLOOKUP(C1263,'pu holds'!Y:Y,'pu holds'!K:K)</f>
        <v>0</v>
      </c>
      <c r="B1263">
        <f>_xlfn.XLOOKUP(H1263,'sets &amp; selections ( - 10%)'!Z:Z,'sets &amp; selections ( - 10%)'!L:L,0)</f>
        <v>0</v>
      </c>
      <c r="C1263" s="46" t="s">
        <v>874</v>
      </c>
      <c r="D1263">
        <f t="shared" si="105"/>
        <v>0</v>
      </c>
      <c r="E1263">
        <v>10089</v>
      </c>
      <c r="F1263">
        <f t="shared" si="103"/>
        <v>0</v>
      </c>
      <c r="G1263" t="str">
        <f t="shared" si="104"/>
        <v>BP.GR</v>
      </c>
      <c r="H1263" t="s">
        <v>166</v>
      </c>
    </row>
    <row r="1264" spans="1:8">
      <c r="A1264">
        <f>_xlfn.XLOOKUP(C1264,'pu holds'!Y:Y,'pu holds'!K:K)</f>
        <v>0</v>
      </c>
      <c r="B1264">
        <f>_xlfn.XLOOKUP(H1264,'sets &amp; selections ( - 10%)'!Z:Z,'sets &amp; selections ( - 10%)'!L:L,0)</f>
        <v>0</v>
      </c>
      <c r="C1264" s="47" t="s">
        <v>876</v>
      </c>
      <c r="D1264">
        <f t="shared" si="105"/>
        <v>0</v>
      </c>
      <c r="E1264">
        <v>10089</v>
      </c>
      <c r="F1264">
        <f t="shared" si="103"/>
        <v>0</v>
      </c>
      <c r="G1264" t="str">
        <f t="shared" si="104"/>
        <v>BP.GR</v>
      </c>
      <c r="H1264" t="s">
        <v>166</v>
      </c>
    </row>
    <row r="1265" spans="1:8">
      <c r="A1265">
        <f>_xlfn.XLOOKUP(C1265,'pu holds'!Y:Y,'pu holds'!K:K)</f>
        <v>0</v>
      </c>
      <c r="B1265">
        <f>_xlfn.XLOOKUP(H1265,'sets &amp; selections ( - 10%)'!Z:Z,'sets &amp; selections ( - 10%)'!L:L,0)</f>
        <v>0</v>
      </c>
      <c r="C1265" s="46" t="s">
        <v>878</v>
      </c>
      <c r="D1265">
        <f t="shared" si="105"/>
        <v>0</v>
      </c>
      <c r="E1265">
        <v>10089</v>
      </c>
      <c r="F1265">
        <f t="shared" si="103"/>
        <v>0</v>
      </c>
      <c r="G1265" t="str">
        <f t="shared" si="104"/>
        <v>BP.GR</v>
      </c>
      <c r="H1265" t="s">
        <v>166</v>
      </c>
    </row>
    <row r="1266" spans="1:8">
      <c r="A1266">
        <f>_xlfn.XLOOKUP(C1266,'pu holds'!Y:Y,'pu holds'!K:K)</f>
        <v>0</v>
      </c>
      <c r="B1266">
        <f>_xlfn.XLOOKUP(H1266,'sets &amp; selections ( - 10%)'!Z:Z,'sets &amp; selections ( - 10%)'!L:L,0)</f>
        <v>0</v>
      </c>
      <c r="C1266" s="47" t="s">
        <v>880</v>
      </c>
      <c r="D1266">
        <f t="shared" si="105"/>
        <v>0</v>
      </c>
      <c r="E1266">
        <v>10089</v>
      </c>
      <c r="F1266">
        <f t="shared" si="103"/>
        <v>0</v>
      </c>
      <c r="G1266" t="str">
        <f t="shared" si="104"/>
        <v>BP.GR</v>
      </c>
      <c r="H1266" t="s">
        <v>166</v>
      </c>
    </row>
    <row r="1267" spans="1:8">
      <c r="A1267">
        <f>_xlfn.XLOOKUP(C1267,'pu holds'!Y:Y,'pu holds'!K:K)</f>
        <v>0</v>
      </c>
      <c r="B1267">
        <f>_xlfn.XLOOKUP(H1267,'sets &amp; selections ( - 10%)'!Z:Z,'sets &amp; selections ( - 10%)'!L:L,0)</f>
        <v>0</v>
      </c>
      <c r="C1267" s="46" t="s">
        <v>882</v>
      </c>
      <c r="D1267">
        <f t="shared" si="105"/>
        <v>0</v>
      </c>
      <c r="E1267">
        <v>10089</v>
      </c>
      <c r="F1267">
        <f t="shared" si="103"/>
        <v>0</v>
      </c>
      <c r="G1267" t="str">
        <f t="shared" si="104"/>
        <v>BP.GR</v>
      </c>
      <c r="H1267" t="s">
        <v>166</v>
      </c>
    </row>
    <row r="1268" spans="1:8">
      <c r="A1268">
        <f>_xlfn.XLOOKUP(C1268,'pu holds'!Y:Y,'pu holds'!K:K)</f>
        <v>0</v>
      </c>
      <c r="B1268">
        <f>_xlfn.XLOOKUP(H1268,'sets &amp; selections ( - 10%)'!Z:Z,'sets &amp; selections ( - 10%)'!L:L,0)</f>
        <v>0</v>
      </c>
      <c r="C1268" s="47" t="s">
        <v>884</v>
      </c>
      <c r="D1268">
        <f t="shared" si="105"/>
        <v>0</v>
      </c>
      <c r="E1268">
        <v>10089</v>
      </c>
      <c r="F1268">
        <f t="shared" si="103"/>
        <v>0</v>
      </c>
      <c r="G1268" t="str">
        <f t="shared" si="104"/>
        <v>BP.GR</v>
      </c>
      <c r="H1268" t="s">
        <v>166</v>
      </c>
    </row>
    <row r="1269" spans="1:8">
      <c r="A1269">
        <f>_xlfn.XLOOKUP(C1269,'pu holds'!Y:Y,'pu holds'!K:K)</f>
        <v>0</v>
      </c>
      <c r="B1269">
        <f>_xlfn.XLOOKUP(H1269,'sets &amp; selections ( - 10%)'!Z:Z,'sets &amp; selections ( - 10%)'!L:L,0)</f>
        <v>0</v>
      </c>
      <c r="C1269" s="46" t="s">
        <v>886</v>
      </c>
      <c r="D1269">
        <f t="shared" si="105"/>
        <v>0</v>
      </c>
      <c r="E1269">
        <v>10089</v>
      </c>
      <c r="F1269">
        <f t="shared" si="103"/>
        <v>0</v>
      </c>
      <c r="G1269" t="str">
        <f t="shared" si="104"/>
        <v>BP.GR</v>
      </c>
      <c r="H1269" t="s">
        <v>166</v>
      </c>
    </row>
    <row r="1270" spans="1:8">
      <c r="A1270">
        <f>_xlfn.XLOOKUP(C1270,'pu holds'!Y:Y,'pu holds'!K:K)</f>
        <v>0</v>
      </c>
      <c r="B1270">
        <f>_xlfn.XLOOKUP(H1270,'sets &amp; selections ( - 10%)'!Z:Z,'sets &amp; selections ( - 10%)'!L:L,0)</f>
        <v>0</v>
      </c>
      <c r="C1270" s="47" t="s">
        <v>888</v>
      </c>
      <c r="D1270">
        <f t="shared" si="105"/>
        <v>0</v>
      </c>
      <c r="E1270">
        <v>10089</v>
      </c>
      <c r="F1270">
        <f t="shared" si="103"/>
        <v>0</v>
      </c>
      <c r="G1270" t="str">
        <f t="shared" si="104"/>
        <v>BP.GR</v>
      </c>
      <c r="H1270" t="s">
        <v>166</v>
      </c>
    </row>
    <row r="1271" spans="1:8">
      <c r="A1271">
        <f>_xlfn.XLOOKUP(C1271,'pu holds'!Y:Y,'pu holds'!K:K)</f>
        <v>0</v>
      </c>
      <c r="B1271">
        <f>_xlfn.XLOOKUP(H1271,'sets &amp; selections ( - 10%)'!Z:Z,'sets &amp; selections ( - 10%)'!L:L,0)</f>
        <v>0</v>
      </c>
      <c r="C1271" s="46" t="s">
        <v>890</v>
      </c>
      <c r="D1271">
        <f t="shared" si="105"/>
        <v>0</v>
      </c>
      <c r="E1271">
        <v>10089</v>
      </c>
      <c r="F1271">
        <f t="shared" si="103"/>
        <v>0</v>
      </c>
      <c r="G1271" t="str">
        <f t="shared" si="104"/>
        <v>BP.GR</v>
      </c>
      <c r="H1271" t="s">
        <v>166</v>
      </c>
    </row>
    <row r="1272" spans="1:8">
      <c r="A1272">
        <f>_xlfn.XLOOKUP(C1272,'pu holds'!Y:Y,'pu holds'!K:K)</f>
        <v>0</v>
      </c>
      <c r="B1272">
        <f>_xlfn.XLOOKUP(H1272,'sets &amp; selections ( - 10%)'!Z:Z,'sets &amp; selections ( - 10%)'!L:L,0)</f>
        <v>0</v>
      </c>
      <c r="C1272" s="47" t="s">
        <v>892</v>
      </c>
      <c r="D1272">
        <f t="shared" si="105"/>
        <v>0</v>
      </c>
      <c r="E1272">
        <v>10089</v>
      </c>
      <c r="F1272">
        <f t="shared" si="103"/>
        <v>0</v>
      </c>
      <c r="G1272" t="str">
        <f t="shared" si="104"/>
        <v>BP.GR</v>
      </c>
      <c r="H1272" t="s">
        <v>166</v>
      </c>
    </row>
    <row r="1273" spans="1:8">
      <c r="A1273">
        <f>_xlfn.XLOOKUP(C1273,'pu holds'!Y:Y,'pu holds'!K:K)</f>
        <v>0</v>
      </c>
      <c r="B1273">
        <f>_xlfn.XLOOKUP(H1273,'sets &amp; selections ( - 10%)'!Z:Z,'sets &amp; selections ( - 10%)'!L:L,0)</f>
        <v>0</v>
      </c>
      <c r="C1273" s="46" t="s">
        <v>894</v>
      </c>
      <c r="D1273">
        <f t="shared" si="105"/>
        <v>0</v>
      </c>
      <c r="E1273">
        <v>10089</v>
      </c>
      <c r="F1273">
        <f t="shared" si="103"/>
        <v>0</v>
      </c>
      <c r="G1273" t="str">
        <f t="shared" si="104"/>
        <v>BP.GR</v>
      </c>
      <c r="H1273" t="s">
        <v>166</v>
      </c>
    </row>
    <row r="1274" spans="1:8">
      <c r="A1274">
        <f>_xlfn.XLOOKUP(C1274,'pu holds'!Y:Y,'pu holds'!K:K)</f>
        <v>0</v>
      </c>
      <c r="B1274">
        <f>_xlfn.XLOOKUP(H1274,'sets &amp; selections ( - 10%)'!Z:Z,'sets &amp; selections ( - 10%)'!L:L,0)</f>
        <v>0</v>
      </c>
      <c r="C1274" s="47" t="s">
        <v>896</v>
      </c>
      <c r="D1274">
        <f t="shared" si="105"/>
        <v>0</v>
      </c>
      <c r="E1274">
        <v>10089</v>
      </c>
      <c r="F1274">
        <f t="shared" si="103"/>
        <v>0</v>
      </c>
      <c r="G1274" t="str">
        <f t="shared" si="104"/>
        <v>BP.GR</v>
      </c>
      <c r="H1274" t="s">
        <v>166</v>
      </c>
    </row>
    <row r="1275" spans="1:8">
      <c r="A1275">
        <f>_xlfn.XLOOKUP(C1275,'pu holds'!Y:Y,'pu holds'!K:K)</f>
        <v>0</v>
      </c>
      <c r="B1275">
        <f>_xlfn.XLOOKUP(H1275,'sets &amp; selections ( - 10%)'!Z:Z,'sets &amp; selections ( - 10%)'!L:L,0)</f>
        <v>0</v>
      </c>
      <c r="C1275" s="46" t="s">
        <v>898</v>
      </c>
      <c r="D1275">
        <f t="shared" si="105"/>
        <v>0</v>
      </c>
      <c r="E1275">
        <v>10089</v>
      </c>
      <c r="F1275">
        <f t="shared" si="103"/>
        <v>0</v>
      </c>
      <c r="G1275" t="str">
        <f t="shared" si="104"/>
        <v>BP.GR</v>
      </c>
      <c r="H1275" t="s">
        <v>166</v>
      </c>
    </row>
    <row r="1276" spans="1:8">
      <c r="A1276">
        <f>_xlfn.XLOOKUP(C1276,'pu holds'!Y:Y,'pu holds'!K:K)</f>
        <v>0</v>
      </c>
      <c r="B1276">
        <f>_xlfn.XLOOKUP(H1276,'sets &amp; selections ( - 10%)'!Z:Z,'sets &amp; selections ( - 10%)'!L:L,0)</f>
        <v>0</v>
      </c>
      <c r="C1276" s="47" t="s">
        <v>900</v>
      </c>
      <c r="D1276">
        <f t="shared" si="105"/>
        <v>0</v>
      </c>
      <c r="E1276">
        <v>10089</v>
      </c>
      <c r="F1276">
        <f t="shared" si="103"/>
        <v>0</v>
      </c>
      <c r="G1276" t="str">
        <f t="shared" si="104"/>
        <v>BP.GR</v>
      </c>
      <c r="H1276" t="s">
        <v>166</v>
      </c>
    </row>
    <row r="1277" spans="1:8">
      <c r="A1277">
        <f>_xlfn.XLOOKUP(C1277,'pu holds'!Y:Y,'pu holds'!K:K)</f>
        <v>0</v>
      </c>
      <c r="B1277">
        <f xml:space="preserve"> IF('sets &amp; selections ( - 10%)'!$L$39&gt;0,'sets &amp; selections ( - 10%)'!$L$39,0)</f>
        <v>0</v>
      </c>
      <c r="C1277" s="46" t="s">
        <v>902</v>
      </c>
      <c r="D1277">
        <f t="shared" si="105"/>
        <v>0</v>
      </c>
      <c r="E1277">
        <v>10089</v>
      </c>
      <c r="F1277">
        <f t="shared" si="103"/>
        <v>0</v>
      </c>
      <c r="G1277" t="str">
        <f t="shared" si="104"/>
        <v>BP.GR</v>
      </c>
    </row>
    <row r="1278" spans="1:8">
      <c r="A1278">
        <f>_xlfn.XLOOKUP(C1278,'pu holds'!Y:Y,'pu holds'!K:K)</f>
        <v>0</v>
      </c>
      <c r="B1278">
        <f>_xlfn.XLOOKUP(H1278,'sets &amp; selections ( - 10%)'!Z:Z,'sets &amp; selections ( - 10%)'!L:L,0)</f>
        <v>0</v>
      </c>
      <c r="C1278" s="47" t="s">
        <v>904</v>
      </c>
      <c r="D1278">
        <f t="shared" si="105"/>
        <v>0</v>
      </c>
      <c r="E1278">
        <v>10089</v>
      </c>
      <c r="F1278">
        <f t="shared" si="103"/>
        <v>0</v>
      </c>
      <c r="G1278" t="str">
        <f t="shared" si="104"/>
        <v>BP.GR</v>
      </c>
      <c r="H1278" t="s">
        <v>166</v>
      </c>
    </row>
    <row r="1279" spans="1:8">
      <c r="A1279">
        <f>_xlfn.XLOOKUP(C1279,'pu holds'!Y:Y,'pu holds'!K:K)</f>
        <v>0</v>
      </c>
      <c r="B1279">
        <f>_xlfn.XLOOKUP(H1279,'sets &amp; selections ( - 10%)'!Z:Z,'sets &amp; selections ( - 10%)'!L:L,0)</f>
        <v>0</v>
      </c>
      <c r="C1279" s="46" t="s">
        <v>906</v>
      </c>
      <c r="D1279">
        <f t="shared" si="105"/>
        <v>0</v>
      </c>
      <c r="E1279">
        <v>10089</v>
      </c>
      <c r="F1279">
        <f t="shared" si="103"/>
        <v>0</v>
      </c>
      <c r="G1279" t="str">
        <f t="shared" si="104"/>
        <v>BP.GR</v>
      </c>
      <c r="H1279" t="s">
        <v>166</v>
      </c>
    </row>
    <row r="1280" spans="1:8">
      <c r="A1280">
        <f>_xlfn.XLOOKUP(C1280,'pu holds'!Y:Y,'pu holds'!K:K)</f>
        <v>0</v>
      </c>
      <c r="B1280">
        <f>_xlfn.XLOOKUP(H1280,'sets &amp; selections ( - 10%)'!Z:Z,'sets &amp; selections ( - 10%)'!L:L,0)</f>
        <v>0</v>
      </c>
      <c r="C1280" s="47" t="s">
        <v>908</v>
      </c>
      <c r="D1280">
        <f t="shared" si="105"/>
        <v>0</v>
      </c>
      <c r="E1280">
        <v>10089</v>
      </c>
      <c r="F1280">
        <f t="shared" si="103"/>
        <v>0</v>
      </c>
      <c r="G1280" t="str">
        <f t="shared" si="104"/>
        <v>BP.GR</v>
      </c>
      <c r="H1280" t="s">
        <v>166</v>
      </c>
    </row>
    <row r="1281" spans="1:8">
      <c r="A1281">
        <f>_xlfn.XLOOKUP(C1281,'pu holds'!Y:Y,'pu holds'!L:L)</f>
        <v>0</v>
      </c>
      <c r="C1281" s="46" t="s">
        <v>805</v>
      </c>
      <c r="D1281">
        <f t="shared" si="105"/>
        <v>0</v>
      </c>
      <c r="E1281">
        <v>10090</v>
      </c>
      <c r="F1281">
        <f t="shared" si="103"/>
        <v>0</v>
      </c>
      <c r="G1281" t="str">
        <f t="shared" si="104"/>
        <v>BP.GR</v>
      </c>
    </row>
    <row r="1282" spans="1:8">
      <c r="A1282">
        <f>_xlfn.XLOOKUP(C1282,'pu holds'!Y:Y,'pu holds'!L:L)</f>
        <v>0</v>
      </c>
      <c r="C1282" s="47" t="s">
        <v>807</v>
      </c>
      <c r="D1282">
        <f t="shared" si="105"/>
        <v>0</v>
      </c>
      <c r="E1282">
        <v>10090</v>
      </c>
      <c r="F1282">
        <f t="shared" si="103"/>
        <v>0</v>
      </c>
      <c r="G1282" t="str">
        <f t="shared" si="104"/>
        <v>BP.GR</v>
      </c>
    </row>
    <row r="1283" spans="1:8">
      <c r="A1283">
        <f>_xlfn.XLOOKUP(C1283,'pu holds'!Y:Y,'pu holds'!L:L)</f>
        <v>0</v>
      </c>
      <c r="C1283" s="46" t="s">
        <v>809</v>
      </c>
      <c r="D1283">
        <f t="shared" si="105"/>
        <v>0</v>
      </c>
      <c r="E1283">
        <v>10090</v>
      </c>
      <c r="F1283">
        <f t="shared" ref="F1283:F1346" si="106">IF(B1283&gt;0,10*B1283/D1283,0)</f>
        <v>0</v>
      </c>
      <c r="G1283" t="str">
        <f t="shared" ref="G1283:G1346" si="107">LEFT(C1283,5)</f>
        <v>BP.GR</v>
      </c>
    </row>
    <row r="1284" spans="1:8">
      <c r="A1284">
        <f>_xlfn.XLOOKUP(C1284,'pu holds'!Y:Y,'pu holds'!L:L)</f>
        <v>0</v>
      </c>
      <c r="C1284" s="47" t="s">
        <v>813</v>
      </c>
      <c r="D1284">
        <f t="shared" si="105"/>
        <v>0</v>
      </c>
      <c r="E1284">
        <v>10090</v>
      </c>
      <c r="F1284">
        <f t="shared" si="106"/>
        <v>0</v>
      </c>
      <c r="G1284" t="str">
        <f t="shared" si="107"/>
        <v>BP.GR</v>
      </c>
    </row>
    <row r="1285" spans="1:8">
      <c r="A1285">
        <f>_xlfn.XLOOKUP(C1285,'pu holds'!Y:Y,'pu holds'!L:L)</f>
        <v>0</v>
      </c>
      <c r="C1285" s="46" t="s">
        <v>815</v>
      </c>
      <c r="D1285">
        <f t="shared" si="105"/>
        <v>0</v>
      </c>
      <c r="E1285">
        <v>10090</v>
      </c>
      <c r="F1285">
        <f t="shared" si="106"/>
        <v>0</v>
      </c>
      <c r="G1285" t="str">
        <f t="shared" si="107"/>
        <v>BP.GR</v>
      </c>
    </row>
    <row r="1286" spans="1:8">
      <c r="A1286">
        <f>_xlfn.XLOOKUP(C1286,'pu holds'!Y:Y,'pu holds'!L:L)</f>
        <v>0</v>
      </c>
      <c r="B1286">
        <f>_xlfn.XLOOKUP(H1286,'sets &amp; selections ( - 10%)'!Z:Z,'sets &amp; selections ( - 10%)'!M:M,0)</f>
        <v>0</v>
      </c>
      <c r="C1286" s="47" t="s">
        <v>835</v>
      </c>
      <c r="D1286">
        <f t="shared" si="105"/>
        <v>0</v>
      </c>
      <c r="E1286">
        <v>10090</v>
      </c>
      <c r="F1286">
        <f t="shared" si="106"/>
        <v>0</v>
      </c>
      <c r="G1286" t="str">
        <f t="shared" si="107"/>
        <v>BP.GR</v>
      </c>
      <c r="H1286" s="525" t="s">
        <v>167</v>
      </c>
    </row>
    <row r="1287" spans="1:8">
      <c r="A1287">
        <f>_xlfn.XLOOKUP(C1287,'pu holds'!Y:Y,'pu holds'!L:L)</f>
        <v>0</v>
      </c>
      <c r="B1287">
        <f>_xlfn.XLOOKUP(H1287,'sets &amp; selections ( - 10%)'!Z:Z,'sets &amp; selections ( - 10%)'!M:M,0)</f>
        <v>0</v>
      </c>
      <c r="C1287" s="46" t="s">
        <v>839</v>
      </c>
      <c r="D1287">
        <f t="shared" si="105"/>
        <v>0</v>
      </c>
      <c r="E1287">
        <v>10090</v>
      </c>
      <c r="F1287">
        <f t="shared" si="106"/>
        <v>0</v>
      </c>
      <c r="G1287" t="str">
        <f t="shared" si="107"/>
        <v>BP.GR</v>
      </c>
      <c r="H1287" s="525" t="s">
        <v>167</v>
      </c>
    </row>
    <row r="1288" spans="1:8">
      <c r="A1288">
        <f>_xlfn.XLOOKUP(C1288,'pu holds'!Y:Y,'pu holds'!L:L)</f>
        <v>0</v>
      </c>
      <c r="B1288">
        <f>_xlfn.XLOOKUP(H1288,'sets &amp; selections ( - 10%)'!Z:Z,'sets &amp; selections ( - 10%)'!M:M,0)</f>
        <v>0</v>
      </c>
      <c r="C1288" s="47" t="s">
        <v>841</v>
      </c>
      <c r="D1288">
        <f t="shared" si="105"/>
        <v>0</v>
      </c>
      <c r="E1288">
        <v>10090</v>
      </c>
      <c r="F1288">
        <f t="shared" si="106"/>
        <v>0</v>
      </c>
      <c r="G1288" t="str">
        <f t="shared" si="107"/>
        <v>BP.GR</v>
      </c>
      <c r="H1288" s="525" t="s">
        <v>167</v>
      </c>
    </row>
    <row r="1289" spans="1:8">
      <c r="A1289">
        <f>_xlfn.XLOOKUP(C1289,'pu holds'!Y:Y,'pu holds'!L:L)</f>
        <v>0</v>
      </c>
      <c r="B1289">
        <f>_xlfn.XLOOKUP(H1289,'sets &amp; selections ( - 10%)'!Z:Z,'sets &amp; selections ( - 10%)'!M:M,0)</f>
        <v>0</v>
      </c>
      <c r="C1289" s="46" t="s">
        <v>843</v>
      </c>
      <c r="D1289">
        <f t="shared" si="105"/>
        <v>0</v>
      </c>
      <c r="E1289">
        <v>10090</v>
      </c>
      <c r="F1289">
        <f t="shared" si="106"/>
        <v>0</v>
      </c>
      <c r="G1289" t="str">
        <f t="shared" si="107"/>
        <v>BP.GR</v>
      </c>
      <c r="H1289" s="525" t="s">
        <v>167</v>
      </c>
    </row>
    <row r="1290" spans="1:8">
      <c r="A1290">
        <f>_xlfn.XLOOKUP(C1290,'pu holds'!Y:Y,'pu holds'!L:L)</f>
        <v>0</v>
      </c>
      <c r="B1290">
        <f>_xlfn.XLOOKUP(H1290,'sets &amp; selections ( - 10%)'!Z:Z,'sets &amp; selections ( - 10%)'!M:M,0)</f>
        <v>0</v>
      </c>
      <c r="C1290" s="47" t="s">
        <v>851</v>
      </c>
      <c r="D1290">
        <f t="shared" si="105"/>
        <v>0</v>
      </c>
      <c r="E1290">
        <v>10090</v>
      </c>
      <c r="F1290">
        <f t="shared" si="106"/>
        <v>0</v>
      </c>
      <c r="G1290" t="str">
        <f t="shared" si="107"/>
        <v>BP.GR</v>
      </c>
      <c r="H1290" s="525" t="s">
        <v>167</v>
      </c>
    </row>
    <row r="1291" spans="1:8">
      <c r="A1291">
        <f>_xlfn.XLOOKUP(C1291,'pu holds'!Y:Y,'pu holds'!L:L)</f>
        <v>0</v>
      </c>
      <c r="B1291">
        <f>_xlfn.XLOOKUP(H1291,'sets &amp; selections ( - 10%)'!Z:Z,'sets &amp; selections ( - 10%)'!M:M,0)</f>
        <v>0</v>
      </c>
      <c r="C1291" s="46" t="s">
        <v>853</v>
      </c>
      <c r="D1291">
        <f t="shared" si="105"/>
        <v>0</v>
      </c>
      <c r="E1291">
        <v>10090</v>
      </c>
      <c r="F1291">
        <f t="shared" si="106"/>
        <v>0</v>
      </c>
      <c r="G1291" t="str">
        <f t="shared" si="107"/>
        <v>BP.GR</v>
      </c>
      <c r="H1291" s="525" t="s">
        <v>167</v>
      </c>
    </row>
    <row r="1292" spans="1:8">
      <c r="A1292">
        <f>_xlfn.XLOOKUP(C1292,'pu holds'!Y:Y,'pu holds'!L:L)</f>
        <v>0</v>
      </c>
      <c r="B1292">
        <f>_xlfn.XLOOKUP(H1292,'sets &amp; selections ( - 10%)'!Z:Z,'sets &amp; selections ( - 10%)'!M:M,0)</f>
        <v>0</v>
      </c>
      <c r="C1292" s="47" t="s">
        <v>855</v>
      </c>
      <c r="D1292">
        <f t="shared" si="105"/>
        <v>0</v>
      </c>
      <c r="E1292">
        <v>10090</v>
      </c>
      <c r="F1292">
        <f t="shared" si="106"/>
        <v>0</v>
      </c>
      <c r="G1292" t="str">
        <f t="shared" si="107"/>
        <v>BP.GR</v>
      </c>
      <c r="H1292" s="525" t="s">
        <v>167</v>
      </c>
    </row>
    <row r="1293" spans="1:8">
      <c r="A1293">
        <f>_xlfn.XLOOKUP(C1293,'pu holds'!Y:Y,'pu holds'!L:L)</f>
        <v>0</v>
      </c>
      <c r="B1293">
        <f>_xlfn.XLOOKUP(H1293,'sets &amp; selections ( - 10%)'!Z:Z,'sets &amp; selections ( - 10%)'!M:M,0)</f>
        <v>0</v>
      </c>
      <c r="C1293" s="46" t="s">
        <v>857</v>
      </c>
      <c r="D1293">
        <f t="shared" si="105"/>
        <v>0</v>
      </c>
      <c r="E1293">
        <v>10090</v>
      </c>
      <c r="F1293">
        <f t="shared" si="106"/>
        <v>0</v>
      </c>
      <c r="G1293" t="str">
        <f t="shared" si="107"/>
        <v>BP.GR</v>
      </c>
      <c r="H1293" s="525" t="s">
        <v>167</v>
      </c>
    </row>
    <row r="1294" spans="1:8">
      <c r="A1294">
        <f>_xlfn.XLOOKUP(C1294,'pu holds'!Y:Y,'pu holds'!L:L)</f>
        <v>0</v>
      </c>
      <c r="B1294">
        <f>_xlfn.XLOOKUP(H1294,'sets &amp; selections ( - 10%)'!Z:Z,'sets &amp; selections ( - 10%)'!M:M,0)</f>
        <v>0</v>
      </c>
      <c r="C1294" s="47" t="s">
        <v>865</v>
      </c>
      <c r="D1294">
        <f t="shared" si="105"/>
        <v>0</v>
      </c>
      <c r="E1294">
        <v>10090</v>
      </c>
      <c r="F1294">
        <f t="shared" si="106"/>
        <v>0</v>
      </c>
      <c r="G1294" t="str">
        <f t="shared" si="107"/>
        <v>BP.GR</v>
      </c>
      <c r="H1294" s="525" t="s">
        <v>167</v>
      </c>
    </row>
    <row r="1295" spans="1:8">
      <c r="A1295">
        <f>_xlfn.XLOOKUP(C1295,'pu holds'!Y:Y,'pu holds'!L:L)</f>
        <v>0</v>
      </c>
      <c r="B1295">
        <f>_xlfn.XLOOKUP(H1295,'sets &amp; selections ( - 10%)'!Z:Z,'sets &amp; selections ( - 10%)'!M:M,0)</f>
        <v>0</v>
      </c>
      <c r="C1295" s="46" t="s">
        <v>867</v>
      </c>
      <c r="D1295">
        <f t="shared" si="105"/>
        <v>0</v>
      </c>
      <c r="E1295">
        <v>10090</v>
      </c>
      <c r="F1295">
        <f t="shared" si="106"/>
        <v>0</v>
      </c>
      <c r="G1295" t="str">
        <f t="shared" si="107"/>
        <v>BP.GR</v>
      </c>
      <c r="H1295" s="525" t="s">
        <v>167</v>
      </c>
    </row>
    <row r="1296" spans="1:8">
      <c r="A1296">
        <f>_xlfn.XLOOKUP(C1296,'pu holds'!Y:Y,'pu holds'!L:L)</f>
        <v>0</v>
      </c>
      <c r="B1296">
        <f>_xlfn.XLOOKUP(H1296,'sets &amp; selections ( - 10%)'!Z:Z,'sets &amp; selections ( - 10%)'!M:M,0)</f>
        <v>0</v>
      </c>
      <c r="C1296" s="47" t="s">
        <v>869</v>
      </c>
      <c r="D1296">
        <f t="shared" si="105"/>
        <v>0</v>
      </c>
      <c r="E1296">
        <v>10090</v>
      </c>
      <c r="F1296">
        <f t="shared" si="106"/>
        <v>0</v>
      </c>
      <c r="G1296" t="str">
        <f t="shared" si="107"/>
        <v>BP.GR</v>
      </c>
      <c r="H1296" s="525" t="s">
        <v>167</v>
      </c>
    </row>
    <row r="1297" spans="1:8">
      <c r="A1297">
        <f>_xlfn.XLOOKUP(C1297,'pu holds'!Y:Y,'pu holds'!L:L)</f>
        <v>0</v>
      </c>
      <c r="B1297">
        <f>_xlfn.XLOOKUP(H1297,'sets &amp; selections ( - 10%)'!Z:Z,'sets &amp; selections ( - 10%)'!M:M,0)</f>
        <v>0</v>
      </c>
      <c r="C1297" s="46" t="s">
        <v>872</v>
      </c>
      <c r="D1297">
        <f t="shared" si="105"/>
        <v>0</v>
      </c>
      <c r="E1297">
        <v>10090</v>
      </c>
      <c r="F1297">
        <f t="shared" si="106"/>
        <v>0</v>
      </c>
      <c r="G1297" t="str">
        <f t="shared" si="107"/>
        <v>BP.GR</v>
      </c>
      <c r="H1297" t="s">
        <v>166</v>
      </c>
    </row>
    <row r="1298" spans="1:8">
      <c r="A1298">
        <f>_xlfn.XLOOKUP(C1298,'pu holds'!Y:Y,'pu holds'!L:L)</f>
        <v>0</v>
      </c>
      <c r="B1298">
        <f>_xlfn.XLOOKUP(H1298,'sets &amp; selections ( - 10%)'!Z:Z,'sets &amp; selections ( - 10%)'!M:M,0)</f>
        <v>0</v>
      </c>
      <c r="C1298" s="47" t="s">
        <v>874</v>
      </c>
      <c r="D1298">
        <f t="shared" si="105"/>
        <v>0</v>
      </c>
      <c r="E1298">
        <v>10090</v>
      </c>
      <c r="F1298">
        <f t="shared" si="106"/>
        <v>0</v>
      </c>
      <c r="G1298" t="str">
        <f t="shared" si="107"/>
        <v>BP.GR</v>
      </c>
      <c r="H1298" t="s">
        <v>166</v>
      </c>
    </row>
    <row r="1299" spans="1:8">
      <c r="A1299">
        <f>_xlfn.XLOOKUP(C1299,'pu holds'!Y:Y,'pu holds'!L:L)</f>
        <v>0</v>
      </c>
      <c r="B1299">
        <f>_xlfn.XLOOKUP(H1299,'sets &amp; selections ( - 10%)'!Z:Z,'sets &amp; selections ( - 10%)'!M:M,0)</f>
        <v>0</v>
      </c>
      <c r="C1299" s="46" t="s">
        <v>876</v>
      </c>
      <c r="D1299">
        <f t="shared" ref="D1299:D1362" si="108">SUM(A1299:B1299)</f>
        <v>0</v>
      </c>
      <c r="E1299">
        <v>10090</v>
      </c>
      <c r="F1299">
        <f t="shared" si="106"/>
        <v>0</v>
      </c>
      <c r="G1299" t="str">
        <f t="shared" si="107"/>
        <v>BP.GR</v>
      </c>
      <c r="H1299" t="s">
        <v>166</v>
      </c>
    </row>
    <row r="1300" spans="1:8">
      <c r="A1300">
        <f>_xlfn.XLOOKUP(C1300,'pu holds'!Y:Y,'pu holds'!L:L)</f>
        <v>0</v>
      </c>
      <c r="B1300">
        <f>_xlfn.XLOOKUP(H1300,'sets &amp; selections ( - 10%)'!Z:Z,'sets &amp; selections ( - 10%)'!M:M,0)</f>
        <v>0</v>
      </c>
      <c r="C1300" s="47" t="s">
        <v>878</v>
      </c>
      <c r="D1300">
        <f t="shared" si="108"/>
        <v>0</v>
      </c>
      <c r="E1300">
        <v>10090</v>
      </c>
      <c r="F1300">
        <f t="shared" si="106"/>
        <v>0</v>
      </c>
      <c r="G1300" t="str">
        <f t="shared" si="107"/>
        <v>BP.GR</v>
      </c>
      <c r="H1300" t="s">
        <v>166</v>
      </c>
    </row>
    <row r="1301" spans="1:8">
      <c r="A1301">
        <f>_xlfn.XLOOKUP(C1301,'pu holds'!Y:Y,'pu holds'!L:L)</f>
        <v>0</v>
      </c>
      <c r="B1301">
        <f>_xlfn.XLOOKUP(H1301,'sets &amp; selections ( - 10%)'!Z:Z,'sets &amp; selections ( - 10%)'!M:M,0)</f>
        <v>0</v>
      </c>
      <c r="C1301" s="46" t="s">
        <v>880</v>
      </c>
      <c r="D1301">
        <f t="shared" si="108"/>
        <v>0</v>
      </c>
      <c r="E1301">
        <v>10090</v>
      </c>
      <c r="F1301">
        <f t="shared" si="106"/>
        <v>0</v>
      </c>
      <c r="G1301" t="str">
        <f t="shared" si="107"/>
        <v>BP.GR</v>
      </c>
      <c r="H1301" t="s">
        <v>166</v>
      </c>
    </row>
    <row r="1302" spans="1:8">
      <c r="A1302">
        <f>_xlfn.XLOOKUP(C1302,'pu holds'!Y:Y,'pu holds'!L:L)</f>
        <v>0</v>
      </c>
      <c r="B1302">
        <f>_xlfn.XLOOKUP(H1302,'sets &amp; selections ( - 10%)'!Z:Z,'sets &amp; selections ( - 10%)'!M:M,0)</f>
        <v>0</v>
      </c>
      <c r="C1302" s="47" t="s">
        <v>882</v>
      </c>
      <c r="D1302">
        <f t="shared" si="108"/>
        <v>0</v>
      </c>
      <c r="E1302">
        <v>10090</v>
      </c>
      <c r="F1302">
        <f t="shared" si="106"/>
        <v>0</v>
      </c>
      <c r="G1302" t="str">
        <f t="shared" si="107"/>
        <v>BP.GR</v>
      </c>
      <c r="H1302" t="s">
        <v>166</v>
      </c>
    </row>
    <row r="1303" spans="1:8">
      <c r="A1303">
        <f>_xlfn.XLOOKUP(C1303,'pu holds'!Y:Y,'pu holds'!L:L)</f>
        <v>0</v>
      </c>
      <c r="B1303">
        <f>_xlfn.XLOOKUP(H1303,'sets &amp; selections ( - 10%)'!Z:Z,'sets &amp; selections ( - 10%)'!M:M,0)</f>
        <v>0</v>
      </c>
      <c r="C1303" s="46" t="s">
        <v>884</v>
      </c>
      <c r="D1303">
        <f t="shared" si="108"/>
        <v>0</v>
      </c>
      <c r="E1303">
        <v>10090</v>
      </c>
      <c r="F1303">
        <f t="shared" si="106"/>
        <v>0</v>
      </c>
      <c r="G1303" t="str">
        <f t="shared" si="107"/>
        <v>BP.GR</v>
      </c>
      <c r="H1303" t="s">
        <v>166</v>
      </c>
    </row>
    <row r="1304" spans="1:8">
      <c r="A1304">
        <f>_xlfn.XLOOKUP(C1304,'pu holds'!Y:Y,'pu holds'!L:L)</f>
        <v>0</v>
      </c>
      <c r="B1304">
        <f>_xlfn.XLOOKUP(H1304,'sets &amp; selections ( - 10%)'!Z:Z,'sets &amp; selections ( - 10%)'!M:M,0)</f>
        <v>0</v>
      </c>
      <c r="C1304" s="47" t="s">
        <v>886</v>
      </c>
      <c r="D1304">
        <f t="shared" si="108"/>
        <v>0</v>
      </c>
      <c r="E1304">
        <v>10090</v>
      </c>
      <c r="F1304">
        <f t="shared" si="106"/>
        <v>0</v>
      </c>
      <c r="G1304" t="str">
        <f t="shared" si="107"/>
        <v>BP.GR</v>
      </c>
      <c r="H1304" t="s">
        <v>166</v>
      </c>
    </row>
    <row r="1305" spans="1:8">
      <c r="A1305">
        <f>_xlfn.XLOOKUP(C1305,'pu holds'!Y:Y,'pu holds'!L:L)</f>
        <v>0</v>
      </c>
      <c r="B1305">
        <f>_xlfn.XLOOKUP(H1305,'sets &amp; selections ( - 10%)'!Z:Z,'sets &amp; selections ( - 10%)'!M:M,0)</f>
        <v>0</v>
      </c>
      <c r="C1305" s="46" t="s">
        <v>888</v>
      </c>
      <c r="D1305">
        <f t="shared" si="108"/>
        <v>0</v>
      </c>
      <c r="E1305">
        <v>10090</v>
      </c>
      <c r="F1305">
        <f t="shared" si="106"/>
        <v>0</v>
      </c>
      <c r="G1305" t="str">
        <f t="shared" si="107"/>
        <v>BP.GR</v>
      </c>
      <c r="H1305" t="s">
        <v>166</v>
      </c>
    </row>
    <row r="1306" spans="1:8">
      <c r="A1306">
        <f>_xlfn.XLOOKUP(C1306,'pu holds'!Y:Y,'pu holds'!L:L)</f>
        <v>0</v>
      </c>
      <c r="B1306">
        <f>_xlfn.XLOOKUP(H1306,'sets &amp; selections ( - 10%)'!Z:Z,'sets &amp; selections ( - 10%)'!M:M,0)</f>
        <v>0</v>
      </c>
      <c r="C1306" s="47" t="s">
        <v>890</v>
      </c>
      <c r="D1306">
        <f t="shared" si="108"/>
        <v>0</v>
      </c>
      <c r="E1306">
        <v>10090</v>
      </c>
      <c r="F1306">
        <f t="shared" si="106"/>
        <v>0</v>
      </c>
      <c r="G1306" t="str">
        <f t="shared" si="107"/>
        <v>BP.GR</v>
      </c>
      <c r="H1306" t="s">
        <v>166</v>
      </c>
    </row>
    <row r="1307" spans="1:8">
      <c r="A1307">
        <f>_xlfn.XLOOKUP(C1307,'pu holds'!Y:Y,'pu holds'!L:L)</f>
        <v>0</v>
      </c>
      <c r="B1307">
        <f>_xlfn.XLOOKUP(H1307,'sets &amp; selections ( - 10%)'!Z:Z,'sets &amp; selections ( - 10%)'!M:M,0)</f>
        <v>0</v>
      </c>
      <c r="C1307" s="46" t="s">
        <v>892</v>
      </c>
      <c r="D1307">
        <f t="shared" si="108"/>
        <v>0</v>
      </c>
      <c r="E1307">
        <v>10090</v>
      </c>
      <c r="F1307">
        <f t="shared" si="106"/>
        <v>0</v>
      </c>
      <c r="G1307" t="str">
        <f t="shared" si="107"/>
        <v>BP.GR</v>
      </c>
      <c r="H1307" t="s">
        <v>166</v>
      </c>
    </row>
    <row r="1308" spans="1:8">
      <c r="A1308">
        <f>_xlfn.XLOOKUP(C1308,'pu holds'!Y:Y,'pu holds'!L:L)</f>
        <v>0</v>
      </c>
      <c r="B1308">
        <f>_xlfn.XLOOKUP(H1308,'sets &amp; selections ( - 10%)'!Z:Z,'sets &amp; selections ( - 10%)'!M:M,0)</f>
        <v>0</v>
      </c>
      <c r="C1308" s="47" t="s">
        <v>894</v>
      </c>
      <c r="D1308">
        <f t="shared" si="108"/>
        <v>0</v>
      </c>
      <c r="E1308">
        <v>10090</v>
      </c>
      <c r="F1308">
        <f t="shared" si="106"/>
        <v>0</v>
      </c>
      <c r="G1308" t="str">
        <f t="shared" si="107"/>
        <v>BP.GR</v>
      </c>
      <c r="H1308" t="s">
        <v>166</v>
      </c>
    </row>
    <row r="1309" spans="1:8">
      <c r="A1309">
        <f>_xlfn.XLOOKUP(C1309,'pu holds'!Y:Y,'pu holds'!L:L)</f>
        <v>0</v>
      </c>
      <c r="B1309">
        <f>_xlfn.XLOOKUP(H1309,'sets &amp; selections ( - 10%)'!Z:Z,'sets &amp; selections ( - 10%)'!M:M,0)</f>
        <v>0</v>
      </c>
      <c r="C1309" s="46" t="s">
        <v>896</v>
      </c>
      <c r="D1309">
        <f t="shared" si="108"/>
        <v>0</v>
      </c>
      <c r="E1309">
        <v>10090</v>
      </c>
      <c r="F1309">
        <f t="shared" si="106"/>
        <v>0</v>
      </c>
      <c r="G1309" t="str">
        <f t="shared" si="107"/>
        <v>BP.GR</v>
      </c>
      <c r="H1309" t="s">
        <v>166</v>
      </c>
    </row>
    <row r="1310" spans="1:8">
      <c r="A1310">
        <f>_xlfn.XLOOKUP(C1310,'pu holds'!Y:Y,'pu holds'!L:L)</f>
        <v>0</v>
      </c>
      <c r="B1310">
        <f>_xlfn.XLOOKUP(H1310,'sets &amp; selections ( - 10%)'!Z:Z,'sets &amp; selections ( - 10%)'!M:M,0)</f>
        <v>0</v>
      </c>
      <c r="C1310" s="47" t="s">
        <v>898</v>
      </c>
      <c r="D1310">
        <f t="shared" si="108"/>
        <v>0</v>
      </c>
      <c r="E1310">
        <v>10090</v>
      </c>
      <c r="F1310">
        <f t="shared" si="106"/>
        <v>0</v>
      </c>
      <c r="G1310" t="str">
        <f t="shared" si="107"/>
        <v>BP.GR</v>
      </c>
      <c r="H1310" t="s">
        <v>166</v>
      </c>
    </row>
    <row r="1311" spans="1:8">
      <c r="A1311">
        <f>_xlfn.XLOOKUP(C1311,'pu holds'!Y:Y,'pu holds'!L:L)</f>
        <v>0</v>
      </c>
      <c r="B1311">
        <f>_xlfn.XLOOKUP(H1311,'sets &amp; selections ( - 10%)'!Z:Z,'sets &amp; selections ( - 10%)'!M:M,0)</f>
        <v>0</v>
      </c>
      <c r="C1311" s="46" t="s">
        <v>900</v>
      </c>
      <c r="D1311">
        <f t="shared" si="108"/>
        <v>0</v>
      </c>
      <c r="E1311">
        <v>10090</v>
      </c>
      <c r="F1311">
        <f t="shared" si="106"/>
        <v>0</v>
      </c>
      <c r="G1311" t="str">
        <f t="shared" si="107"/>
        <v>BP.GR</v>
      </c>
      <c r="H1311" t="s">
        <v>166</v>
      </c>
    </row>
    <row r="1312" spans="1:8">
      <c r="A1312">
        <f>_xlfn.XLOOKUP(C1312,'pu holds'!Y:Y,'pu holds'!L:L)</f>
        <v>0</v>
      </c>
      <c r="B1312">
        <f xml:space="preserve"> IF('sets &amp; selections ( - 10%)'!$M$39&gt;0,'sets &amp; selections ( - 10%)'!$M$39,0)</f>
        <v>0</v>
      </c>
      <c r="C1312" s="47" t="s">
        <v>902</v>
      </c>
      <c r="D1312">
        <f t="shared" si="108"/>
        <v>0</v>
      </c>
      <c r="E1312">
        <v>10090</v>
      </c>
      <c r="F1312">
        <f t="shared" si="106"/>
        <v>0</v>
      </c>
      <c r="G1312" t="str">
        <f t="shared" si="107"/>
        <v>BP.GR</v>
      </c>
    </row>
    <row r="1313" spans="1:8">
      <c r="A1313">
        <f>_xlfn.XLOOKUP(C1313,'pu holds'!Y:Y,'pu holds'!L:L)</f>
        <v>0</v>
      </c>
      <c r="B1313">
        <f>_xlfn.XLOOKUP(H1313,'sets &amp; selections ( - 10%)'!Z:Z,'sets &amp; selections ( - 10%)'!M:M,0)</f>
        <v>0</v>
      </c>
      <c r="C1313" s="46" t="s">
        <v>904</v>
      </c>
      <c r="D1313">
        <f t="shared" si="108"/>
        <v>0</v>
      </c>
      <c r="E1313">
        <v>10090</v>
      </c>
      <c r="F1313">
        <f t="shared" si="106"/>
        <v>0</v>
      </c>
      <c r="G1313" t="str">
        <f t="shared" si="107"/>
        <v>BP.GR</v>
      </c>
      <c r="H1313" t="s">
        <v>166</v>
      </c>
    </row>
    <row r="1314" spans="1:8">
      <c r="A1314">
        <f>_xlfn.XLOOKUP(C1314,'pu holds'!Y:Y,'pu holds'!L:L)</f>
        <v>0</v>
      </c>
      <c r="B1314">
        <f>_xlfn.XLOOKUP(H1314,'sets &amp; selections ( - 10%)'!Z:Z,'sets &amp; selections ( - 10%)'!M:M,0)</f>
        <v>0</v>
      </c>
      <c r="C1314" s="47" t="s">
        <v>906</v>
      </c>
      <c r="D1314">
        <f t="shared" si="108"/>
        <v>0</v>
      </c>
      <c r="E1314">
        <v>10090</v>
      </c>
      <c r="F1314">
        <f t="shared" si="106"/>
        <v>0</v>
      </c>
      <c r="G1314" t="str">
        <f t="shared" si="107"/>
        <v>BP.GR</v>
      </c>
      <c r="H1314" t="s">
        <v>166</v>
      </c>
    </row>
    <row r="1315" spans="1:8">
      <c r="A1315">
        <f>_xlfn.XLOOKUP(C1315,'pu holds'!Y:Y,'pu holds'!L:L)</f>
        <v>0</v>
      </c>
      <c r="B1315">
        <f>_xlfn.XLOOKUP(H1315,'sets &amp; selections ( - 10%)'!Z:Z,'sets &amp; selections ( - 10%)'!M:M,0)</f>
        <v>0</v>
      </c>
      <c r="C1315" s="46" t="s">
        <v>908</v>
      </c>
      <c r="D1315">
        <f t="shared" si="108"/>
        <v>0</v>
      </c>
      <c r="E1315">
        <v>10090</v>
      </c>
      <c r="F1315">
        <f t="shared" si="106"/>
        <v>0</v>
      </c>
      <c r="G1315" t="str">
        <f t="shared" si="107"/>
        <v>BP.GR</v>
      </c>
      <c r="H1315" t="s">
        <v>166</v>
      </c>
    </row>
    <row r="1316" spans="1:8">
      <c r="A1316">
        <f>_xlfn.XLOOKUP(C1316,'pu holds'!Y:Y,'pu holds'!M:M)</f>
        <v>0</v>
      </c>
      <c r="C1316" s="47" t="s">
        <v>805</v>
      </c>
      <c r="D1316">
        <f t="shared" si="108"/>
        <v>0</v>
      </c>
      <c r="E1316">
        <v>10091</v>
      </c>
      <c r="F1316">
        <f t="shared" si="106"/>
        <v>0</v>
      </c>
      <c r="G1316" t="str">
        <f t="shared" si="107"/>
        <v>BP.GR</v>
      </c>
    </row>
    <row r="1317" spans="1:8">
      <c r="A1317">
        <f>_xlfn.XLOOKUP(C1317,'pu holds'!Y:Y,'pu holds'!M:M)</f>
        <v>0</v>
      </c>
      <c r="C1317" s="46" t="s">
        <v>807</v>
      </c>
      <c r="D1317">
        <f t="shared" si="108"/>
        <v>0</v>
      </c>
      <c r="E1317">
        <v>10091</v>
      </c>
      <c r="F1317">
        <f t="shared" si="106"/>
        <v>0</v>
      </c>
      <c r="G1317" t="str">
        <f t="shared" si="107"/>
        <v>BP.GR</v>
      </c>
    </row>
    <row r="1318" spans="1:8">
      <c r="A1318">
        <f>_xlfn.XLOOKUP(C1318,'pu holds'!Y:Y,'pu holds'!M:M)</f>
        <v>0</v>
      </c>
      <c r="C1318" s="47" t="s">
        <v>809</v>
      </c>
      <c r="D1318">
        <f t="shared" si="108"/>
        <v>0</v>
      </c>
      <c r="E1318">
        <v>10091</v>
      </c>
      <c r="F1318">
        <f t="shared" si="106"/>
        <v>0</v>
      </c>
      <c r="G1318" t="str">
        <f t="shared" si="107"/>
        <v>BP.GR</v>
      </c>
    </row>
    <row r="1319" spans="1:8">
      <c r="A1319">
        <f>_xlfn.XLOOKUP(C1319,'pu holds'!Y:Y,'pu holds'!M:M)</f>
        <v>0</v>
      </c>
      <c r="C1319" s="46" t="s">
        <v>813</v>
      </c>
      <c r="D1319">
        <f t="shared" si="108"/>
        <v>0</v>
      </c>
      <c r="E1319">
        <v>10091</v>
      </c>
      <c r="F1319">
        <f t="shared" si="106"/>
        <v>0</v>
      </c>
      <c r="G1319" t="str">
        <f t="shared" si="107"/>
        <v>BP.GR</v>
      </c>
    </row>
    <row r="1320" spans="1:8">
      <c r="A1320">
        <f>_xlfn.XLOOKUP(C1320,'pu holds'!Y:Y,'pu holds'!M:M)</f>
        <v>0</v>
      </c>
      <c r="C1320" s="47" t="s">
        <v>815</v>
      </c>
      <c r="D1320">
        <f t="shared" si="108"/>
        <v>0</v>
      </c>
      <c r="E1320">
        <v>10091</v>
      </c>
      <c r="F1320">
        <f t="shared" si="106"/>
        <v>0</v>
      </c>
      <c r="G1320" t="str">
        <f t="shared" si="107"/>
        <v>BP.GR</v>
      </c>
    </row>
    <row r="1321" spans="1:8">
      <c r="A1321">
        <f>_xlfn.XLOOKUP(C1321,'pu holds'!Y:Y,'pu holds'!M:M)</f>
        <v>0</v>
      </c>
      <c r="B1321">
        <f>_xlfn.XLOOKUP(H1321,'sets &amp; selections ( - 10%)'!Z:Z,'sets &amp; selections ( - 10%)'!N:N,0)</f>
        <v>0</v>
      </c>
      <c r="C1321" s="46" t="s">
        <v>835</v>
      </c>
      <c r="D1321">
        <f t="shared" si="108"/>
        <v>0</v>
      </c>
      <c r="E1321">
        <v>10091</v>
      </c>
      <c r="F1321">
        <f t="shared" si="106"/>
        <v>0</v>
      </c>
      <c r="G1321" t="str">
        <f t="shared" si="107"/>
        <v>BP.GR</v>
      </c>
      <c r="H1321" s="525" t="s">
        <v>167</v>
      </c>
    </row>
    <row r="1322" spans="1:8">
      <c r="A1322">
        <f>_xlfn.XLOOKUP(C1322,'pu holds'!Y:Y,'pu holds'!M:M)</f>
        <v>0</v>
      </c>
      <c r="B1322">
        <f>_xlfn.XLOOKUP(H1322,'sets &amp; selections ( - 10%)'!Z:Z,'sets &amp; selections ( - 10%)'!N:N,0)</f>
        <v>0</v>
      </c>
      <c r="C1322" s="47" t="s">
        <v>839</v>
      </c>
      <c r="D1322">
        <f t="shared" si="108"/>
        <v>0</v>
      </c>
      <c r="E1322">
        <v>10091</v>
      </c>
      <c r="F1322">
        <f t="shared" si="106"/>
        <v>0</v>
      </c>
      <c r="G1322" t="str">
        <f t="shared" si="107"/>
        <v>BP.GR</v>
      </c>
      <c r="H1322" s="525" t="s">
        <v>167</v>
      </c>
    </row>
    <row r="1323" spans="1:8">
      <c r="A1323">
        <f>_xlfn.XLOOKUP(C1323,'pu holds'!Y:Y,'pu holds'!M:M)</f>
        <v>0</v>
      </c>
      <c r="B1323">
        <f>_xlfn.XLOOKUP(H1323,'sets &amp; selections ( - 10%)'!Z:Z,'sets &amp; selections ( - 10%)'!N:N,0)</f>
        <v>0</v>
      </c>
      <c r="C1323" s="46" t="s">
        <v>841</v>
      </c>
      <c r="D1323">
        <f t="shared" si="108"/>
        <v>0</v>
      </c>
      <c r="E1323">
        <v>10091</v>
      </c>
      <c r="F1323">
        <f t="shared" si="106"/>
        <v>0</v>
      </c>
      <c r="G1323" t="str">
        <f t="shared" si="107"/>
        <v>BP.GR</v>
      </c>
      <c r="H1323" s="525" t="s">
        <v>167</v>
      </c>
    </row>
    <row r="1324" spans="1:8">
      <c r="A1324">
        <f>_xlfn.XLOOKUP(C1324,'pu holds'!Y:Y,'pu holds'!M:M)</f>
        <v>0</v>
      </c>
      <c r="B1324">
        <f>_xlfn.XLOOKUP(H1324,'sets &amp; selections ( - 10%)'!Z:Z,'sets &amp; selections ( - 10%)'!N:N,0)</f>
        <v>0</v>
      </c>
      <c r="C1324" s="47" t="s">
        <v>843</v>
      </c>
      <c r="D1324">
        <f t="shared" si="108"/>
        <v>0</v>
      </c>
      <c r="E1324">
        <v>10091</v>
      </c>
      <c r="F1324">
        <f t="shared" si="106"/>
        <v>0</v>
      </c>
      <c r="G1324" t="str">
        <f t="shared" si="107"/>
        <v>BP.GR</v>
      </c>
      <c r="H1324" s="525" t="s">
        <v>167</v>
      </c>
    </row>
    <row r="1325" spans="1:8">
      <c r="A1325">
        <f>_xlfn.XLOOKUP(C1325,'pu holds'!Y:Y,'pu holds'!M:M)</f>
        <v>0</v>
      </c>
      <c r="B1325">
        <f>_xlfn.XLOOKUP(H1325,'sets &amp; selections ( - 10%)'!Z:Z,'sets &amp; selections ( - 10%)'!N:N,0)</f>
        <v>0</v>
      </c>
      <c r="C1325" s="46" t="s">
        <v>851</v>
      </c>
      <c r="D1325">
        <f t="shared" si="108"/>
        <v>0</v>
      </c>
      <c r="E1325">
        <v>10091</v>
      </c>
      <c r="F1325">
        <f t="shared" si="106"/>
        <v>0</v>
      </c>
      <c r="G1325" t="str">
        <f t="shared" si="107"/>
        <v>BP.GR</v>
      </c>
      <c r="H1325" s="525" t="s">
        <v>167</v>
      </c>
    </row>
    <row r="1326" spans="1:8">
      <c r="A1326">
        <f>_xlfn.XLOOKUP(C1326,'pu holds'!Y:Y,'pu holds'!M:M)</f>
        <v>0</v>
      </c>
      <c r="B1326">
        <f>_xlfn.XLOOKUP(H1326,'sets &amp; selections ( - 10%)'!Z:Z,'sets &amp; selections ( - 10%)'!N:N,0)</f>
        <v>0</v>
      </c>
      <c r="C1326" s="47" t="s">
        <v>853</v>
      </c>
      <c r="D1326">
        <f t="shared" si="108"/>
        <v>0</v>
      </c>
      <c r="E1326">
        <v>10091</v>
      </c>
      <c r="F1326">
        <f t="shared" si="106"/>
        <v>0</v>
      </c>
      <c r="G1326" t="str">
        <f t="shared" si="107"/>
        <v>BP.GR</v>
      </c>
      <c r="H1326" s="525" t="s">
        <v>167</v>
      </c>
    </row>
    <row r="1327" spans="1:8">
      <c r="A1327">
        <f>_xlfn.XLOOKUP(C1327,'pu holds'!Y:Y,'pu holds'!M:M)</f>
        <v>0</v>
      </c>
      <c r="B1327">
        <f>_xlfn.XLOOKUP(H1327,'sets &amp; selections ( - 10%)'!Z:Z,'sets &amp; selections ( - 10%)'!N:N,0)</f>
        <v>0</v>
      </c>
      <c r="C1327" s="46" t="s">
        <v>855</v>
      </c>
      <c r="D1327">
        <f t="shared" si="108"/>
        <v>0</v>
      </c>
      <c r="E1327">
        <v>10091</v>
      </c>
      <c r="F1327">
        <f t="shared" si="106"/>
        <v>0</v>
      </c>
      <c r="G1327" t="str">
        <f t="shared" si="107"/>
        <v>BP.GR</v>
      </c>
      <c r="H1327" s="525" t="s">
        <v>167</v>
      </c>
    </row>
    <row r="1328" spans="1:8">
      <c r="A1328">
        <f>_xlfn.XLOOKUP(C1328,'pu holds'!Y:Y,'pu holds'!M:M)</f>
        <v>0</v>
      </c>
      <c r="B1328">
        <f>_xlfn.XLOOKUP(H1328,'sets &amp; selections ( - 10%)'!Z:Z,'sets &amp; selections ( - 10%)'!N:N,0)</f>
        <v>0</v>
      </c>
      <c r="C1328" s="47" t="s">
        <v>857</v>
      </c>
      <c r="D1328">
        <f t="shared" si="108"/>
        <v>0</v>
      </c>
      <c r="E1328">
        <v>10091</v>
      </c>
      <c r="F1328">
        <f t="shared" si="106"/>
        <v>0</v>
      </c>
      <c r="G1328" t="str">
        <f t="shared" si="107"/>
        <v>BP.GR</v>
      </c>
      <c r="H1328" s="525" t="s">
        <v>167</v>
      </c>
    </row>
    <row r="1329" spans="1:8">
      <c r="A1329">
        <f>_xlfn.XLOOKUP(C1329,'pu holds'!Y:Y,'pu holds'!M:M)</f>
        <v>0</v>
      </c>
      <c r="B1329">
        <f>_xlfn.XLOOKUP(H1329,'sets &amp; selections ( - 10%)'!Z:Z,'sets &amp; selections ( - 10%)'!N:N,0)</f>
        <v>0</v>
      </c>
      <c r="C1329" s="46" t="s">
        <v>865</v>
      </c>
      <c r="D1329">
        <f t="shared" si="108"/>
        <v>0</v>
      </c>
      <c r="E1329">
        <v>10091</v>
      </c>
      <c r="F1329">
        <f t="shared" si="106"/>
        <v>0</v>
      </c>
      <c r="G1329" t="str">
        <f t="shared" si="107"/>
        <v>BP.GR</v>
      </c>
      <c r="H1329" s="525" t="s">
        <v>167</v>
      </c>
    </row>
    <row r="1330" spans="1:8">
      <c r="A1330">
        <f>_xlfn.XLOOKUP(C1330,'pu holds'!Y:Y,'pu holds'!M:M)</f>
        <v>0</v>
      </c>
      <c r="B1330">
        <f>_xlfn.XLOOKUP(H1330,'sets &amp; selections ( - 10%)'!Z:Z,'sets &amp; selections ( - 10%)'!N:N,0)</f>
        <v>0</v>
      </c>
      <c r="C1330" s="47" t="s">
        <v>867</v>
      </c>
      <c r="D1330">
        <f t="shared" si="108"/>
        <v>0</v>
      </c>
      <c r="E1330">
        <v>10091</v>
      </c>
      <c r="F1330">
        <f t="shared" si="106"/>
        <v>0</v>
      </c>
      <c r="G1330" t="str">
        <f t="shared" si="107"/>
        <v>BP.GR</v>
      </c>
      <c r="H1330" s="525" t="s">
        <v>167</v>
      </c>
    </row>
    <row r="1331" spans="1:8">
      <c r="A1331">
        <f>_xlfn.XLOOKUP(C1331,'pu holds'!Y:Y,'pu holds'!M:M)</f>
        <v>0</v>
      </c>
      <c r="B1331">
        <f>_xlfn.XLOOKUP(H1331,'sets &amp; selections ( - 10%)'!Z:Z,'sets &amp; selections ( - 10%)'!N:N,0)</f>
        <v>0</v>
      </c>
      <c r="C1331" s="46" t="s">
        <v>869</v>
      </c>
      <c r="D1331">
        <f t="shared" si="108"/>
        <v>0</v>
      </c>
      <c r="E1331">
        <v>10091</v>
      </c>
      <c r="F1331">
        <f t="shared" si="106"/>
        <v>0</v>
      </c>
      <c r="G1331" t="str">
        <f t="shared" si="107"/>
        <v>BP.GR</v>
      </c>
      <c r="H1331" s="525" t="s">
        <v>167</v>
      </c>
    </row>
    <row r="1332" spans="1:8">
      <c r="A1332">
        <f>_xlfn.XLOOKUP(C1332,'pu holds'!Y:Y,'pu holds'!M:M)</f>
        <v>0</v>
      </c>
      <c r="B1332">
        <f>_xlfn.XLOOKUP(H1332,'sets &amp; selections ( - 10%)'!Z:Z,'sets &amp; selections ( - 10%)'!N:N,0)</f>
        <v>0</v>
      </c>
      <c r="C1332" s="47" t="s">
        <v>872</v>
      </c>
      <c r="D1332">
        <f t="shared" si="108"/>
        <v>0</v>
      </c>
      <c r="E1332">
        <v>10091</v>
      </c>
      <c r="F1332">
        <f t="shared" si="106"/>
        <v>0</v>
      </c>
      <c r="G1332" t="str">
        <f t="shared" si="107"/>
        <v>BP.GR</v>
      </c>
      <c r="H1332" t="s">
        <v>166</v>
      </c>
    </row>
    <row r="1333" spans="1:8">
      <c r="A1333">
        <f>_xlfn.XLOOKUP(C1333,'pu holds'!Y:Y,'pu holds'!M:M)</f>
        <v>0</v>
      </c>
      <c r="B1333">
        <f>_xlfn.XLOOKUP(H1333,'sets &amp; selections ( - 10%)'!Z:Z,'sets &amp; selections ( - 10%)'!N:N,0)</f>
        <v>0</v>
      </c>
      <c r="C1333" s="46" t="s">
        <v>874</v>
      </c>
      <c r="D1333">
        <f t="shared" si="108"/>
        <v>0</v>
      </c>
      <c r="E1333">
        <v>10091</v>
      </c>
      <c r="F1333">
        <f t="shared" si="106"/>
        <v>0</v>
      </c>
      <c r="G1333" t="str">
        <f t="shared" si="107"/>
        <v>BP.GR</v>
      </c>
      <c r="H1333" t="s">
        <v>166</v>
      </c>
    </row>
    <row r="1334" spans="1:8">
      <c r="A1334">
        <f>_xlfn.XLOOKUP(C1334,'pu holds'!Y:Y,'pu holds'!M:M)</f>
        <v>0</v>
      </c>
      <c r="B1334">
        <f>_xlfn.XLOOKUP(H1334,'sets &amp; selections ( - 10%)'!Z:Z,'sets &amp; selections ( - 10%)'!N:N,0)</f>
        <v>0</v>
      </c>
      <c r="C1334" s="47" t="s">
        <v>876</v>
      </c>
      <c r="D1334">
        <f t="shared" si="108"/>
        <v>0</v>
      </c>
      <c r="E1334">
        <v>10091</v>
      </c>
      <c r="F1334">
        <f t="shared" si="106"/>
        <v>0</v>
      </c>
      <c r="G1334" t="str">
        <f t="shared" si="107"/>
        <v>BP.GR</v>
      </c>
      <c r="H1334" t="s">
        <v>166</v>
      </c>
    </row>
    <row r="1335" spans="1:8">
      <c r="A1335">
        <f>_xlfn.XLOOKUP(C1335,'pu holds'!Y:Y,'pu holds'!M:M)</f>
        <v>0</v>
      </c>
      <c r="B1335">
        <f>_xlfn.XLOOKUP(H1335,'sets &amp; selections ( - 10%)'!Z:Z,'sets &amp; selections ( - 10%)'!N:N,0)</f>
        <v>0</v>
      </c>
      <c r="C1335" s="46" t="s">
        <v>878</v>
      </c>
      <c r="D1335">
        <f t="shared" si="108"/>
        <v>0</v>
      </c>
      <c r="E1335">
        <v>10091</v>
      </c>
      <c r="F1335">
        <f t="shared" si="106"/>
        <v>0</v>
      </c>
      <c r="G1335" t="str">
        <f t="shared" si="107"/>
        <v>BP.GR</v>
      </c>
      <c r="H1335" t="s">
        <v>166</v>
      </c>
    </row>
    <row r="1336" spans="1:8">
      <c r="A1336">
        <f>_xlfn.XLOOKUP(C1336,'pu holds'!Y:Y,'pu holds'!M:M)</f>
        <v>0</v>
      </c>
      <c r="B1336">
        <f>_xlfn.XLOOKUP(H1336,'sets &amp; selections ( - 10%)'!Z:Z,'sets &amp; selections ( - 10%)'!N:N,0)</f>
        <v>0</v>
      </c>
      <c r="C1336" s="47" t="s">
        <v>880</v>
      </c>
      <c r="D1336">
        <f t="shared" si="108"/>
        <v>0</v>
      </c>
      <c r="E1336">
        <v>10091</v>
      </c>
      <c r="F1336">
        <f t="shared" si="106"/>
        <v>0</v>
      </c>
      <c r="G1336" t="str">
        <f t="shared" si="107"/>
        <v>BP.GR</v>
      </c>
      <c r="H1336" t="s">
        <v>166</v>
      </c>
    </row>
    <row r="1337" spans="1:8">
      <c r="A1337">
        <f>_xlfn.XLOOKUP(C1337,'pu holds'!Y:Y,'pu holds'!M:M)</f>
        <v>0</v>
      </c>
      <c r="B1337">
        <f>_xlfn.XLOOKUP(H1337,'sets &amp; selections ( - 10%)'!Z:Z,'sets &amp; selections ( - 10%)'!N:N,0)</f>
        <v>0</v>
      </c>
      <c r="C1337" s="46" t="s">
        <v>882</v>
      </c>
      <c r="D1337">
        <f t="shared" si="108"/>
        <v>0</v>
      </c>
      <c r="E1337">
        <v>10091</v>
      </c>
      <c r="F1337">
        <f t="shared" si="106"/>
        <v>0</v>
      </c>
      <c r="G1337" t="str">
        <f t="shared" si="107"/>
        <v>BP.GR</v>
      </c>
      <c r="H1337" t="s">
        <v>166</v>
      </c>
    </row>
    <row r="1338" spans="1:8">
      <c r="A1338">
        <f>_xlfn.XLOOKUP(C1338,'pu holds'!Y:Y,'pu holds'!M:M)</f>
        <v>0</v>
      </c>
      <c r="B1338">
        <f>_xlfn.XLOOKUP(H1338,'sets &amp; selections ( - 10%)'!Z:Z,'sets &amp; selections ( - 10%)'!N:N,0)</f>
        <v>0</v>
      </c>
      <c r="C1338" s="47" t="s">
        <v>884</v>
      </c>
      <c r="D1338">
        <f t="shared" si="108"/>
        <v>0</v>
      </c>
      <c r="E1338">
        <v>10091</v>
      </c>
      <c r="F1338">
        <f t="shared" si="106"/>
        <v>0</v>
      </c>
      <c r="G1338" t="str">
        <f t="shared" si="107"/>
        <v>BP.GR</v>
      </c>
      <c r="H1338" t="s">
        <v>166</v>
      </c>
    </row>
    <row r="1339" spans="1:8">
      <c r="A1339">
        <f>_xlfn.XLOOKUP(C1339,'pu holds'!Y:Y,'pu holds'!M:M)</f>
        <v>0</v>
      </c>
      <c r="B1339">
        <f>_xlfn.XLOOKUP(H1339,'sets &amp; selections ( - 10%)'!Z:Z,'sets &amp; selections ( - 10%)'!N:N,0)</f>
        <v>0</v>
      </c>
      <c r="C1339" s="46" t="s">
        <v>886</v>
      </c>
      <c r="D1339">
        <f t="shared" si="108"/>
        <v>0</v>
      </c>
      <c r="E1339">
        <v>10091</v>
      </c>
      <c r="F1339">
        <f t="shared" si="106"/>
        <v>0</v>
      </c>
      <c r="G1339" t="str">
        <f t="shared" si="107"/>
        <v>BP.GR</v>
      </c>
      <c r="H1339" t="s">
        <v>166</v>
      </c>
    </row>
    <row r="1340" spans="1:8">
      <c r="A1340">
        <f>_xlfn.XLOOKUP(C1340,'pu holds'!Y:Y,'pu holds'!M:M)</f>
        <v>0</v>
      </c>
      <c r="B1340">
        <f>_xlfn.XLOOKUP(H1340,'sets &amp; selections ( - 10%)'!Z:Z,'sets &amp; selections ( - 10%)'!N:N,0)</f>
        <v>0</v>
      </c>
      <c r="C1340" s="47" t="s">
        <v>888</v>
      </c>
      <c r="D1340">
        <f t="shared" si="108"/>
        <v>0</v>
      </c>
      <c r="E1340">
        <v>10091</v>
      </c>
      <c r="F1340">
        <f t="shared" si="106"/>
        <v>0</v>
      </c>
      <c r="G1340" t="str">
        <f t="shared" si="107"/>
        <v>BP.GR</v>
      </c>
      <c r="H1340" t="s">
        <v>166</v>
      </c>
    </row>
    <row r="1341" spans="1:8">
      <c r="A1341">
        <f>_xlfn.XLOOKUP(C1341,'pu holds'!Y:Y,'pu holds'!M:M)</f>
        <v>0</v>
      </c>
      <c r="B1341">
        <f>_xlfn.XLOOKUP(H1341,'sets &amp; selections ( - 10%)'!Z:Z,'sets &amp; selections ( - 10%)'!N:N,0)</f>
        <v>0</v>
      </c>
      <c r="C1341" s="46" t="s">
        <v>890</v>
      </c>
      <c r="D1341">
        <f t="shared" si="108"/>
        <v>0</v>
      </c>
      <c r="E1341">
        <v>10091</v>
      </c>
      <c r="F1341">
        <f t="shared" si="106"/>
        <v>0</v>
      </c>
      <c r="G1341" t="str">
        <f t="shared" si="107"/>
        <v>BP.GR</v>
      </c>
      <c r="H1341" t="s">
        <v>166</v>
      </c>
    </row>
    <row r="1342" spans="1:8">
      <c r="A1342">
        <f>_xlfn.XLOOKUP(C1342,'pu holds'!Y:Y,'pu holds'!M:M)</f>
        <v>0</v>
      </c>
      <c r="B1342">
        <f>_xlfn.XLOOKUP(H1342,'sets &amp; selections ( - 10%)'!Z:Z,'sets &amp; selections ( - 10%)'!N:N,0)</f>
        <v>0</v>
      </c>
      <c r="C1342" s="47" t="s">
        <v>892</v>
      </c>
      <c r="D1342">
        <f t="shared" si="108"/>
        <v>0</v>
      </c>
      <c r="E1342">
        <v>10091</v>
      </c>
      <c r="F1342">
        <f t="shared" si="106"/>
        <v>0</v>
      </c>
      <c r="G1342" t="str">
        <f t="shared" si="107"/>
        <v>BP.GR</v>
      </c>
      <c r="H1342" t="s">
        <v>166</v>
      </c>
    </row>
    <row r="1343" spans="1:8">
      <c r="A1343">
        <f>_xlfn.XLOOKUP(C1343,'pu holds'!Y:Y,'pu holds'!M:M)</f>
        <v>0</v>
      </c>
      <c r="B1343">
        <f>_xlfn.XLOOKUP(H1343,'sets &amp; selections ( - 10%)'!Z:Z,'sets &amp; selections ( - 10%)'!N:N,0)</f>
        <v>0</v>
      </c>
      <c r="C1343" s="46" t="s">
        <v>894</v>
      </c>
      <c r="D1343">
        <f t="shared" si="108"/>
        <v>0</v>
      </c>
      <c r="E1343">
        <v>10091</v>
      </c>
      <c r="F1343">
        <f t="shared" si="106"/>
        <v>0</v>
      </c>
      <c r="G1343" t="str">
        <f t="shared" si="107"/>
        <v>BP.GR</v>
      </c>
      <c r="H1343" t="s">
        <v>166</v>
      </c>
    </row>
    <row r="1344" spans="1:8">
      <c r="A1344">
        <f>_xlfn.XLOOKUP(C1344,'pu holds'!Y:Y,'pu holds'!M:M)</f>
        <v>0</v>
      </c>
      <c r="B1344">
        <f>_xlfn.XLOOKUP(H1344,'sets &amp; selections ( - 10%)'!Z:Z,'sets &amp; selections ( - 10%)'!N:N,0)</f>
        <v>0</v>
      </c>
      <c r="C1344" s="47" t="s">
        <v>896</v>
      </c>
      <c r="D1344">
        <f t="shared" si="108"/>
        <v>0</v>
      </c>
      <c r="E1344">
        <v>10091</v>
      </c>
      <c r="F1344">
        <f t="shared" si="106"/>
        <v>0</v>
      </c>
      <c r="G1344" t="str">
        <f t="shared" si="107"/>
        <v>BP.GR</v>
      </c>
      <c r="H1344" t="s">
        <v>166</v>
      </c>
    </row>
    <row r="1345" spans="1:8">
      <c r="A1345">
        <f>_xlfn.XLOOKUP(C1345,'pu holds'!Y:Y,'pu holds'!M:M)</f>
        <v>0</v>
      </c>
      <c r="B1345">
        <f>_xlfn.XLOOKUP(H1345,'sets &amp; selections ( - 10%)'!Z:Z,'sets &amp; selections ( - 10%)'!N:N,0)</f>
        <v>0</v>
      </c>
      <c r="C1345" s="46" t="s">
        <v>898</v>
      </c>
      <c r="D1345">
        <f t="shared" si="108"/>
        <v>0</v>
      </c>
      <c r="E1345">
        <v>10091</v>
      </c>
      <c r="F1345">
        <f t="shared" si="106"/>
        <v>0</v>
      </c>
      <c r="G1345" t="str">
        <f t="shared" si="107"/>
        <v>BP.GR</v>
      </c>
      <c r="H1345" t="s">
        <v>166</v>
      </c>
    </row>
    <row r="1346" spans="1:8">
      <c r="A1346">
        <f>_xlfn.XLOOKUP(C1346,'pu holds'!Y:Y,'pu holds'!M:M)</f>
        <v>0</v>
      </c>
      <c r="B1346">
        <f>_xlfn.XLOOKUP(H1346,'sets &amp; selections ( - 10%)'!Z:Z,'sets &amp; selections ( - 10%)'!N:N,0)</f>
        <v>0</v>
      </c>
      <c r="C1346" s="47" t="s">
        <v>900</v>
      </c>
      <c r="D1346">
        <f t="shared" si="108"/>
        <v>0</v>
      </c>
      <c r="E1346">
        <v>10091</v>
      </c>
      <c r="F1346">
        <f t="shared" si="106"/>
        <v>0</v>
      </c>
      <c r="G1346" t="str">
        <f t="shared" si="107"/>
        <v>BP.GR</v>
      </c>
      <c r="H1346" t="s">
        <v>166</v>
      </c>
    </row>
    <row r="1347" spans="1:8">
      <c r="A1347">
        <f>_xlfn.XLOOKUP(C1347,'pu holds'!Y:Y,'pu holds'!M:M)</f>
        <v>0</v>
      </c>
      <c r="B1347">
        <f xml:space="preserve"> IF('sets &amp; selections ( - 10%)'!$N$39&gt;0,'sets &amp; selections ( - 10%)'!$N$39,0)</f>
        <v>0</v>
      </c>
      <c r="C1347" s="46" t="s">
        <v>902</v>
      </c>
      <c r="D1347">
        <f t="shared" si="108"/>
        <v>0</v>
      </c>
      <c r="E1347">
        <v>10091</v>
      </c>
      <c r="F1347">
        <f t="shared" ref="F1347:F1410" si="109">IF(B1347&gt;0,10*B1347/D1347,0)</f>
        <v>0</v>
      </c>
      <c r="G1347" t="str">
        <f t="shared" ref="G1347:G1410" si="110">LEFT(C1347,5)</f>
        <v>BP.GR</v>
      </c>
    </row>
    <row r="1348" spans="1:8">
      <c r="A1348">
        <f>_xlfn.XLOOKUP(C1348,'pu holds'!Y:Y,'pu holds'!M:M)</f>
        <v>0</v>
      </c>
      <c r="B1348">
        <f>_xlfn.XLOOKUP(H1348,'sets &amp; selections ( - 10%)'!Z:Z,'sets &amp; selections ( - 10%)'!N:N,0)</f>
        <v>0</v>
      </c>
      <c r="C1348" s="47" t="s">
        <v>904</v>
      </c>
      <c r="D1348">
        <f t="shared" si="108"/>
        <v>0</v>
      </c>
      <c r="E1348">
        <v>10091</v>
      </c>
      <c r="F1348">
        <f t="shared" si="109"/>
        <v>0</v>
      </c>
      <c r="G1348" t="str">
        <f t="shared" si="110"/>
        <v>BP.GR</v>
      </c>
      <c r="H1348" t="s">
        <v>166</v>
      </c>
    </row>
    <row r="1349" spans="1:8">
      <c r="A1349">
        <f>_xlfn.XLOOKUP(C1349,'pu holds'!Y:Y,'pu holds'!M:M)</f>
        <v>0</v>
      </c>
      <c r="B1349">
        <f>_xlfn.XLOOKUP(H1349,'sets &amp; selections ( - 10%)'!Z:Z,'sets &amp; selections ( - 10%)'!N:N,0)</f>
        <v>0</v>
      </c>
      <c r="C1349" s="46" t="s">
        <v>906</v>
      </c>
      <c r="D1349">
        <f t="shared" si="108"/>
        <v>0</v>
      </c>
      <c r="E1349">
        <v>10091</v>
      </c>
      <c r="F1349">
        <f t="shared" si="109"/>
        <v>0</v>
      </c>
      <c r="G1349" t="str">
        <f t="shared" si="110"/>
        <v>BP.GR</v>
      </c>
      <c r="H1349" t="s">
        <v>166</v>
      </c>
    </row>
    <row r="1350" spans="1:8">
      <c r="A1350">
        <f>_xlfn.XLOOKUP(C1350,'pu holds'!Y:Y,'pu holds'!M:M)</f>
        <v>0</v>
      </c>
      <c r="B1350">
        <f>_xlfn.XLOOKUP(H1350,'sets &amp; selections ( - 10%)'!Z:Z,'sets &amp; selections ( - 10%)'!N:N,0)</f>
        <v>0</v>
      </c>
      <c r="C1350" s="47" t="s">
        <v>908</v>
      </c>
      <c r="D1350">
        <f t="shared" si="108"/>
        <v>0</v>
      </c>
      <c r="E1350">
        <v>10091</v>
      </c>
      <c r="F1350">
        <f t="shared" si="109"/>
        <v>0</v>
      </c>
      <c r="G1350" t="str">
        <f t="shared" si="110"/>
        <v>BP.GR</v>
      </c>
      <c r="H1350" t="s">
        <v>166</v>
      </c>
    </row>
    <row r="1351" spans="1:8">
      <c r="A1351">
        <f>_xlfn.XLOOKUP(C1351,'pu holds'!Y:Y,'pu holds'!N:N)</f>
        <v>0</v>
      </c>
      <c r="C1351" s="47" t="s">
        <v>805</v>
      </c>
      <c r="D1351">
        <f t="shared" si="108"/>
        <v>0</v>
      </c>
      <c r="E1351">
        <v>10093</v>
      </c>
      <c r="F1351">
        <f t="shared" si="109"/>
        <v>0</v>
      </c>
      <c r="G1351" t="str">
        <f t="shared" si="110"/>
        <v>BP.GR</v>
      </c>
    </row>
    <row r="1352" spans="1:8">
      <c r="A1352">
        <f>_xlfn.XLOOKUP(C1352,'pu holds'!Y:Y,'pu holds'!N:N)</f>
        <v>0</v>
      </c>
      <c r="C1352" s="46" t="s">
        <v>807</v>
      </c>
      <c r="D1352">
        <f t="shared" si="108"/>
        <v>0</v>
      </c>
      <c r="E1352">
        <v>10093</v>
      </c>
      <c r="F1352">
        <f t="shared" si="109"/>
        <v>0</v>
      </c>
      <c r="G1352" t="str">
        <f t="shared" si="110"/>
        <v>BP.GR</v>
      </c>
    </row>
    <row r="1353" spans="1:8">
      <c r="A1353">
        <f>_xlfn.XLOOKUP(C1353,'pu holds'!Y:Y,'pu holds'!N:N)</f>
        <v>0</v>
      </c>
      <c r="C1353" s="47" t="s">
        <v>809</v>
      </c>
      <c r="D1353">
        <f t="shared" si="108"/>
        <v>0</v>
      </c>
      <c r="E1353">
        <v>10093</v>
      </c>
      <c r="F1353">
        <f t="shared" si="109"/>
        <v>0</v>
      </c>
      <c r="G1353" t="str">
        <f t="shared" si="110"/>
        <v>BP.GR</v>
      </c>
    </row>
    <row r="1354" spans="1:8">
      <c r="A1354">
        <f>_xlfn.XLOOKUP(C1354,'pu holds'!Y:Y,'pu holds'!N:N)</f>
        <v>0</v>
      </c>
      <c r="C1354" s="46" t="s">
        <v>813</v>
      </c>
      <c r="D1354">
        <f t="shared" si="108"/>
        <v>0</v>
      </c>
      <c r="E1354">
        <v>10093</v>
      </c>
      <c r="F1354">
        <f t="shared" si="109"/>
        <v>0</v>
      </c>
      <c r="G1354" t="str">
        <f t="shared" si="110"/>
        <v>BP.GR</v>
      </c>
    </row>
    <row r="1355" spans="1:8">
      <c r="A1355">
        <f>_xlfn.XLOOKUP(C1355,'pu holds'!Y:Y,'pu holds'!N:N)</f>
        <v>0</v>
      </c>
      <c r="C1355" s="47" t="s">
        <v>815</v>
      </c>
      <c r="D1355">
        <f t="shared" si="108"/>
        <v>0</v>
      </c>
      <c r="E1355">
        <v>10093</v>
      </c>
      <c r="F1355">
        <f t="shared" si="109"/>
        <v>0</v>
      </c>
      <c r="G1355" t="str">
        <f t="shared" si="110"/>
        <v>BP.GR</v>
      </c>
    </row>
    <row r="1356" spans="1:8">
      <c r="A1356">
        <f>_xlfn.XLOOKUP(C1356,'pu holds'!Y:Y,'pu holds'!N:N)</f>
        <v>0</v>
      </c>
      <c r="B1356">
        <f>_xlfn.XLOOKUP(H1356,'sets &amp; selections ( - 10%)'!Z:Z,'sets &amp; selections ( - 10%)'!O:O,0)</f>
        <v>0</v>
      </c>
      <c r="C1356" s="46" t="s">
        <v>835</v>
      </c>
      <c r="D1356">
        <f t="shared" si="108"/>
        <v>0</v>
      </c>
      <c r="E1356">
        <v>10093</v>
      </c>
      <c r="F1356">
        <f t="shared" si="109"/>
        <v>0</v>
      </c>
      <c r="G1356" t="str">
        <f t="shared" si="110"/>
        <v>BP.GR</v>
      </c>
      <c r="H1356" s="525" t="s">
        <v>167</v>
      </c>
    </row>
    <row r="1357" spans="1:8">
      <c r="A1357">
        <f>_xlfn.XLOOKUP(C1357,'pu holds'!Y:Y,'pu holds'!N:N)</f>
        <v>0</v>
      </c>
      <c r="B1357">
        <f>_xlfn.XLOOKUP(H1357,'sets &amp; selections ( - 10%)'!Z:Z,'sets &amp; selections ( - 10%)'!O:O,0)</f>
        <v>0</v>
      </c>
      <c r="C1357" s="47" t="s">
        <v>839</v>
      </c>
      <c r="D1357">
        <f t="shared" si="108"/>
        <v>0</v>
      </c>
      <c r="E1357">
        <v>10093</v>
      </c>
      <c r="F1357">
        <f t="shared" si="109"/>
        <v>0</v>
      </c>
      <c r="G1357" t="str">
        <f t="shared" si="110"/>
        <v>BP.GR</v>
      </c>
      <c r="H1357" s="525" t="s">
        <v>167</v>
      </c>
    </row>
    <row r="1358" spans="1:8">
      <c r="A1358">
        <f>_xlfn.XLOOKUP(C1358,'pu holds'!Y:Y,'pu holds'!N:N)</f>
        <v>0</v>
      </c>
      <c r="B1358">
        <f>_xlfn.XLOOKUP(H1358,'sets &amp; selections ( - 10%)'!Z:Z,'sets &amp; selections ( - 10%)'!O:O,0)</f>
        <v>0</v>
      </c>
      <c r="C1358" s="46" t="s">
        <v>841</v>
      </c>
      <c r="D1358">
        <f t="shared" si="108"/>
        <v>0</v>
      </c>
      <c r="E1358">
        <v>10093</v>
      </c>
      <c r="F1358">
        <f t="shared" si="109"/>
        <v>0</v>
      </c>
      <c r="G1358" t="str">
        <f t="shared" si="110"/>
        <v>BP.GR</v>
      </c>
      <c r="H1358" s="525" t="s">
        <v>167</v>
      </c>
    </row>
    <row r="1359" spans="1:8">
      <c r="A1359">
        <f>_xlfn.XLOOKUP(C1359,'pu holds'!Y:Y,'pu holds'!N:N)</f>
        <v>0</v>
      </c>
      <c r="B1359">
        <f>_xlfn.XLOOKUP(H1359,'sets &amp; selections ( - 10%)'!Z:Z,'sets &amp; selections ( - 10%)'!O:O,0)</f>
        <v>0</v>
      </c>
      <c r="C1359" s="47" t="s">
        <v>843</v>
      </c>
      <c r="D1359">
        <f t="shared" si="108"/>
        <v>0</v>
      </c>
      <c r="E1359">
        <v>10093</v>
      </c>
      <c r="F1359">
        <f t="shared" si="109"/>
        <v>0</v>
      </c>
      <c r="G1359" t="str">
        <f t="shared" si="110"/>
        <v>BP.GR</v>
      </c>
      <c r="H1359" s="525" t="s">
        <v>167</v>
      </c>
    </row>
    <row r="1360" spans="1:8">
      <c r="A1360">
        <f>_xlfn.XLOOKUP(C1360,'pu holds'!Y:Y,'pu holds'!N:N)</f>
        <v>0</v>
      </c>
      <c r="B1360">
        <f>_xlfn.XLOOKUP(H1360,'sets &amp; selections ( - 10%)'!Z:Z,'sets &amp; selections ( - 10%)'!O:O,0)</f>
        <v>0</v>
      </c>
      <c r="C1360" s="46" t="s">
        <v>851</v>
      </c>
      <c r="D1360">
        <f t="shared" si="108"/>
        <v>0</v>
      </c>
      <c r="E1360">
        <v>10093</v>
      </c>
      <c r="F1360">
        <f t="shared" si="109"/>
        <v>0</v>
      </c>
      <c r="G1360" t="str">
        <f t="shared" si="110"/>
        <v>BP.GR</v>
      </c>
      <c r="H1360" s="525" t="s">
        <v>167</v>
      </c>
    </row>
    <row r="1361" spans="1:8">
      <c r="A1361">
        <f>_xlfn.XLOOKUP(C1361,'pu holds'!Y:Y,'pu holds'!N:N)</f>
        <v>0</v>
      </c>
      <c r="B1361">
        <f>_xlfn.XLOOKUP(H1361,'sets &amp; selections ( - 10%)'!Z:Z,'sets &amp; selections ( - 10%)'!O:O,0)</f>
        <v>0</v>
      </c>
      <c r="C1361" s="47" t="s">
        <v>853</v>
      </c>
      <c r="D1361">
        <f t="shared" si="108"/>
        <v>0</v>
      </c>
      <c r="E1361">
        <v>10093</v>
      </c>
      <c r="F1361">
        <f t="shared" si="109"/>
        <v>0</v>
      </c>
      <c r="G1361" t="str">
        <f t="shared" si="110"/>
        <v>BP.GR</v>
      </c>
      <c r="H1361" s="525" t="s">
        <v>167</v>
      </c>
    </row>
    <row r="1362" spans="1:8">
      <c r="A1362">
        <f>_xlfn.XLOOKUP(C1362,'pu holds'!Y:Y,'pu holds'!N:N)</f>
        <v>0</v>
      </c>
      <c r="B1362">
        <f>_xlfn.XLOOKUP(H1362,'sets &amp; selections ( - 10%)'!Z:Z,'sets &amp; selections ( - 10%)'!O:O,0)</f>
        <v>0</v>
      </c>
      <c r="C1362" s="46" t="s">
        <v>855</v>
      </c>
      <c r="D1362">
        <f t="shared" si="108"/>
        <v>0</v>
      </c>
      <c r="E1362">
        <v>10093</v>
      </c>
      <c r="F1362">
        <f t="shared" si="109"/>
        <v>0</v>
      </c>
      <c r="G1362" t="str">
        <f t="shared" si="110"/>
        <v>BP.GR</v>
      </c>
      <c r="H1362" s="525" t="s">
        <v>167</v>
      </c>
    </row>
    <row r="1363" spans="1:8">
      <c r="A1363">
        <f>_xlfn.XLOOKUP(C1363,'pu holds'!Y:Y,'pu holds'!N:N)</f>
        <v>0</v>
      </c>
      <c r="B1363">
        <f>_xlfn.XLOOKUP(H1363,'sets &amp; selections ( - 10%)'!Z:Z,'sets &amp; selections ( - 10%)'!O:O,0)</f>
        <v>0</v>
      </c>
      <c r="C1363" s="47" t="s">
        <v>857</v>
      </c>
      <c r="D1363">
        <f t="shared" ref="D1363:D1426" si="111">SUM(A1363:B1363)</f>
        <v>0</v>
      </c>
      <c r="E1363">
        <v>10093</v>
      </c>
      <c r="F1363">
        <f t="shared" si="109"/>
        <v>0</v>
      </c>
      <c r="G1363" t="str">
        <f t="shared" si="110"/>
        <v>BP.GR</v>
      </c>
      <c r="H1363" s="525" t="s">
        <v>167</v>
      </c>
    </row>
    <row r="1364" spans="1:8">
      <c r="A1364">
        <f>_xlfn.XLOOKUP(C1364,'pu holds'!Y:Y,'pu holds'!N:N)</f>
        <v>0</v>
      </c>
      <c r="B1364">
        <f>_xlfn.XLOOKUP(H1364,'sets &amp; selections ( - 10%)'!Z:Z,'sets &amp; selections ( - 10%)'!O:O,0)</f>
        <v>0</v>
      </c>
      <c r="C1364" s="46" t="s">
        <v>865</v>
      </c>
      <c r="D1364">
        <f t="shared" si="111"/>
        <v>0</v>
      </c>
      <c r="E1364">
        <v>10093</v>
      </c>
      <c r="F1364">
        <f t="shared" si="109"/>
        <v>0</v>
      </c>
      <c r="G1364" t="str">
        <f t="shared" si="110"/>
        <v>BP.GR</v>
      </c>
      <c r="H1364" s="525" t="s">
        <v>167</v>
      </c>
    </row>
    <row r="1365" spans="1:8">
      <c r="A1365">
        <f>_xlfn.XLOOKUP(C1365,'pu holds'!Y:Y,'pu holds'!N:N)</f>
        <v>0</v>
      </c>
      <c r="B1365">
        <f>_xlfn.XLOOKUP(H1365,'sets &amp; selections ( - 10%)'!Z:Z,'sets &amp; selections ( - 10%)'!O:O,0)</f>
        <v>0</v>
      </c>
      <c r="C1365" s="47" t="s">
        <v>867</v>
      </c>
      <c r="D1365">
        <f t="shared" si="111"/>
        <v>0</v>
      </c>
      <c r="E1365">
        <v>10093</v>
      </c>
      <c r="F1365">
        <f t="shared" si="109"/>
        <v>0</v>
      </c>
      <c r="G1365" t="str">
        <f t="shared" si="110"/>
        <v>BP.GR</v>
      </c>
      <c r="H1365" s="525" t="s">
        <v>167</v>
      </c>
    </row>
    <row r="1366" spans="1:8">
      <c r="A1366">
        <f>_xlfn.XLOOKUP(C1366,'pu holds'!Y:Y,'pu holds'!N:N)</f>
        <v>0</v>
      </c>
      <c r="B1366">
        <f>_xlfn.XLOOKUP(H1366,'sets &amp; selections ( - 10%)'!Z:Z,'sets &amp; selections ( - 10%)'!O:O,0)</f>
        <v>0</v>
      </c>
      <c r="C1366" s="46" t="s">
        <v>869</v>
      </c>
      <c r="D1366">
        <f t="shared" si="111"/>
        <v>0</v>
      </c>
      <c r="E1366">
        <v>10093</v>
      </c>
      <c r="F1366">
        <f t="shared" si="109"/>
        <v>0</v>
      </c>
      <c r="G1366" t="str">
        <f t="shared" si="110"/>
        <v>BP.GR</v>
      </c>
      <c r="H1366" s="525" t="s">
        <v>167</v>
      </c>
    </row>
    <row r="1367" spans="1:8">
      <c r="A1367">
        <f>_xlfn.XLOOKUP(C1367,'pu holds'!Y:Y,'pu holds'!N:N)</f>
        <v>0</v>
      </c>
      <c r="B1367">
        <f>_xlfn.XLOOKUP(H1367,'sets &amp; selections ( - 10%)'!Z:Z,'sets &amp; selections ( - 10%)'!O:O,0)</f>
        <v>0</v>
      </c>
      <c r="C1367" s="47" t="s">
        <v>872</v>
      </c>
      <c r="D1367">
        <f t="shared" si="111"/>
        <v>0</v>
      </c>
      <c r="E1367">
        <v>10093</v>
      </c>
      <c r="F1367">
        <f t="shared" si="109"/>
        <v>0</v>
      </c>
      <c r="G1367" t="str">
        <f t="shared" si="110"/>
        <v>BP.GR</v>
      </c>
      <c r="H1367" t="s">
        <v>166</v>
      </c>
    </row>
    <row r="1368" spans="1:8">
      <c r="A1368">
        <f>_xlfn.XLOOKUP(C1368,'pu holds'!Y:Y,'pu holds'!N:N)</f>
        <v>0</v>
      </c>
      <c r="B1368">
        <f>_xlfn.XLOOKUP(H1368,'sets &amp; selections ( - 10%)'!Z:Z,'sets &amp; selections ( - 10%)'!O:O,0)</f>
        <v>0</v>
      </c>
      <c r="C1368" s="46" t="s">
        <v>874</v>
      </c>
      <c r="D1368">
        <f t="shared" si="111"/>
        <v>0</v>
      </c>
      <c r="E1368">
        <v>10093</v>
      </c>
      <c r="F1368">
        <f t="shared" si="109"/>
        <v>0</v>
      </c>
      <c r="G1368" t="str">
        <f t="shared" si="110"/>
        <v>BP.GR</v>
      </c>
      <c r="H1368" t="s">
        <v>166</v>
      </c>
    </row>
    <row r="1369" spans="1:8">
      <c r="A1369">
        <f>_xlfn.XLOOKUP(C1369,'pu holds'!Y:Y,'pu holds'!N:N)</f>
        <v>0</v>
      </c>
      <c r="B1369">
        <f>_xlfn.XLOOKUP(H1369,'sets &amp; selections ( - 10%)'!Z:Z,'sets &amp; selections ( - 10%)'!O:O,0)</f>
        <v>0</v>
      </c>
      <c r="C1369" s="47" t="s">
        <v>876</v>
      </c>
      <c r="D1369">
        <f t="shared" si="111"/>
        <v>0</v>
      </c>
      <c r="E1369">
        <v>10093</v>
      </c>
      <c r="F1369">
        <f t="shared" si="109"/>
        <v>0</v>
      </c>
      <c r="G1369" t="str">
        <f t="shared" si="110"/>
        <v>BP.GR</v>
      </c>
      <c r="H1369" t="s">
        <v>166</v>
      </c>
    </row>
    <row r="1370" spans="1:8">
      <c r="A1370">
        <f>_xlfn.XLOOKUP(C1370,'pu holds'!Y:Y,'pu holds'!N:N)</f>
        <v>0</v>
      </c>
      <c r="B1370">
        <f>_xlfn.XLOOKUP(H1370,'sets &amp; selections ( - 10%)'!Z:Z,'sets &amp; selections ( - 10%)'!O:O,0)</f>
        <v>0</v>
      </c>
      <c r="C1370" s="46" t="s">
        <v>878</v>
      </c>
      <c r="D1370">
        <f t="shared" si="111"/>
        <v>0</v>
      </c>
      <c r="E1370">
        <v>10093</v>
      </c>
      <c r="F1370">
        <f t="shared" si="109"/>
        <v>0</v>
      </c>
      <c r="G1370" t="str">
        <f t="shared" si="110"/>
        <v>BP.GR</v>
      </c>
      <c r="H1370" t="s">
        <v>166</v>
      </c>
    </row>
    <row r="1371" spans="1:8">
      <c r="A1371">
        <f>_xlfn.XLOOKUP(C1371,'pu holds'!Y:Y,'pu holds'!N:N)</f>
        <v>0</v>
      </c>
      <c r="B1371">
        <f>_xlfn.XLOOKUP(H1371,'sets &amp; selections ( - 10%)'!Z:Z,'sets &amp; selections ( - 10%)'!O:O,0)</f>
        <v>0</v>
      </c>
      <c r="C1371" s="47" t="s">
        <v>880</v>
      </c>
      <c r="D1371">
        <f t="shared" si="111"/>
        <v>0</v>
      </c>
      <c r="E1371">
        <v>10093</v>
      </c>
      <c r="F1371">
        <f t="shared" si="109"/>
        <v>0</v>
      </c>
      <c r="G1371" t="str">
        <f t="shared" si="110"/>
        <v>BP.GR</v>
      </c>
      <c r="H1371" t="s">
        <v>166</v>
      </c>
    </row>
    <row r="1372" spans="1:8">
      <c r="A1372">
        <f>_xlfn.XLOOKUP(C1372,'pu holds'!Y:Y,'pu holds'!N:N)</f>
        <v>0</v>
      </c>
      <c r="B1372">
        <f>_xlfn.XLOOKUP(H1372,'sets &amp; selections ( - 10%)'!Z:Z,'sets &amp; selections ( - 10%)'!O:O,0)</f>
        <v>0</v>
      </c>
      <c r="C1372" s="46" t="s">
        <v>882</v>
      </c>
      <c r="D1372">
        <f t="shared" si="111"/>
        <v>0</v>
      </c>
      <c r="E1372">
        <v>10093</v>
      </c>
      <c r="F1372">
        <f t="shared" si="109"/>
        <v>0</v>
      </c>
      <c r="G1372" t="str">
        <f t="shared" si="110"/>
        <v>BP.GR</v>
      </c>
      <c r="H1372" t="s">
        <v>166</v>
      </c>
    </row>
    <row r="1373" spans="1:8">
      <c r="A1373">
        <f>_xlfn.XLOOKUP(C1373,'pu holds'!Y:Y,'pu holds'!N:N)</f>
        <v>0</v>
      </c>
      <c r="B1373">
        <f>_xlfn.XLOOKUP(H1373,'sets &amp; selections ( - 10%)'!Z:Z,'sets &amp; selections ( - 10%)'!O:O,0)</f>
        <v>0</v>
      </c>
      <c r="C1373" s="47" t="s">
        <v>884</v>
      </c>
      <c r="D1373">
        <f t="shared" si="111"/>
        <v>0</v>
      </c>
      <c r="E1373">
        <v>10093</v>
      </c>
      <c r="F1373">
        <f t="shared" si="109"/>
        <v>0</v>
      </c>
      <c r="G1373" t="str">
        <f t="shared" si="110"/>
        <v>BP.GR</v>
      </c>
      <c r="H1373" t="s">
        <v>166</v>
      </c>
    </row>
    <row r="1374" spans="1:8">
      <c r="A1374">
        <f>_xlfn.XLOOKUP(C1374,'pu holds'!Y:Y,'pu holds'!N:N)</f>
        <v>0</v>
      </c>
      <c r="B1374">
        <f>_xlfn.XLOOKUP(H1374,'sets &amp; selections ( - 10%)'!Z:Z,'sets &amp; selections ( - 10%)'!O:O,0)</f>
        <v>0</v>
      </c>
      <c r="C1374" s="46" t="s">
        <v>886</v>
      </c>
      <c r="D1374">
        <f t="shared" si="111"/>
        <v>0</v>
      </c>
      <c r="E1374">
        <v>10093</v>
      </c>
      <c r="F1374">
        <f t="shared" si="109"/>
        <v>0</v>
      </c>
      <c r="G1374" t="str">
        <f t="shared" si="110"/>
        <v>BP.GR</v>
      </c>
      <c r="H1374" t="s">
        <v>166</v>
      </c>
    </row>
    <row r="1375" spans="1:8">
      <c r="A1375">
        <f>_xlfn.XLOOKUP(C1375,'pu holds'!Y:Y,'pu holds'!N:N)</f>
        <v>0</v>
      </c>
      <c r="B1375">
        <f>_xlfn.XLOOKUP(H1375,'sets &amp; selections ( - 10%)'!Z:Z,'sets &amp; selections ( - 10%)'!O:O,0)</f>
        <v>0</v>
      </c>
      <c r="C1375" s="47" t="s">
        <v>888</v>
      </c>
      <c r="D1375">
        <f t="shared" si="111"/>
        <v>0</v>
      </c>
      <c r="E1375">
        <v>10093</v>
      </c>
      <c r="F1375">
        <f t="shared" si="109"/>
        <v>0</v>
      </c>
      <c r="G1375" t="str">
        <f t="shared" si="110"/>
        <v>BP.GR</v>
      </c>
      <c r="H1375" t="s">
        <v>166</v>
      </c>
    </row>
    <row r="1376" spans="1:8">
      <c r="A1376">
        <f>_xlfn.XLOOKUP(C1376,'pu holds'!Y:Y,'pu holds'!N:N)</f>
        <v>0</v>
      </c>
      <c r="B1376">
        <f>_xlfn.XLOOKUP(H1376,'sets &amp; selections ( - 10%)'!Z:Z,'sets &amp; selections ( - 10%)'!O:O,0)</f>
        <v>0</v>
      </c>
      <c r="C1376" s="46" t="s">
        <v>890</v>
      </c>
      <c r="D1376">
        <f t="shared" si="111"/>
        <v>0</v>
      </c>
      <c r="E1376">
        <v>10093</v>
      </c>
      <c r="F1376">
        <f t="shared" si="109"/>
        <v>0</v>
      </c>
      <c r="G1376" t="str">
        <f t="shared" si="110"/>
        <v>BP.GR</v>
      </c>
      <c r="H1376" t="s">
        <v>166</v>
      </c>
    </row>
    <row r="1377" spans="1:8">
      <c r="A1377">
        <f>_xlfn.XLOOKUP(C1377,'pu holds'!Y:Y,'pu holds'!N:N)</f>
        <v>0</v>
      </c>
      <c r="B1377">
        <f>_xlfn.XLOOKUP(H1377,'sets &amp; selections ( - 10%)'!Z:Z,'sets &amp; selections ( - 10%)'!O:O,0)</f>
        <v>0</v>
      </c>
      <c r="C1377" s="47" t="s">
        <v>892</v>
      </c>
      <c r="D1377">
        <f t="shared" si="111"/>
        <v>0</v>
      </c>
      <c r="E1377">
        <v>10093</v>
      </c>
      <c r="F1377">
        <f t="shared" si="109"/>
        <v>0</v>
      </c>
      <c r="G1377" t="str">
        <f t="shared" si="110"/>
        <v>BP.GR</v>
      </c>
      <c r="H1377" t="s">
        <v>166</v>
      </c>
    </row>
    <row r="1378" spans="1:8">
      <c r="A1378">
        <f>_xlfn.XLOOKUP(C1378,'pu holds'!Y:Y,'pu holds'!N:N)</f>
        <v>0</v>
      </c>
      <c r="B1378">
        <f>_xlfn.XLOOKUP(H1378,'sets &amp; selections ( - 10%)'!Z:Z,'sets &amp; selections ( - 10%)'!O:O,0)</f>
        <v>0</v>
      </c>
      <c r="C1378" s="46" t="s">
        <v>894</v>
      </c>
      <c r="D1378">
        <f t="shared" si="111"/>
        <v>0</v>
      </c>
      <c r="E1378">
        <v>10093</v>
      </c>
      <c r="F1378">
        <f t="shared" si="109"/>
        <v>0</v>
      </c>
      <c r="G1378" t="str">
        <f t="shared" si="110"/>
        <v>BP.GR</v>
      </c>
      <c r="H1378" t="s">
        <v>166</v>
      </c>
    </row>
    <row r="1379" spans="1:8">
      <c r="A1379">
        <f>_xlfn.XLOOKUP(C1379,'pu holds'!Y:Y,'pu holds'!N:N)</f>
        <v>0</v>
      </c>
      <c r="B1379">
        <f>_xlfn.XLOOKUP(H1379,'sets &amp; selections ( - 10%)'!Z:Z,'sets &amp; selections ( - 10%)'!O:O,0)</f>
        <v>0</v>
      </c>
      <c r="C1379" s="47" t="s">
        <v>896</v>
      </c>
      <c r="D1379">
        <f t="shared" si="111"/>
        <v>0</v>
      </c>
      <c r="E1379">
        <v>10093</v>
      </c>
      <c r="F1379">
        <f t="shared" si="109"/>
        <v>0</v>
      </c>
      <c r="G1379" t="str">
        <f t="shared" si="110"/>
        <v>BP.GR</v>
      </c>
      <c r="H1379" t="s">
        <v>166</v>
      </c>
    </row>
    <row r="1380" spans="1:8">
      <c r="A1380">
        <f>_xlfn.XLOOKUP(C1380,'pu holds'!Y:Y,'pu holds'!N:N)</f>
        <v>0</v>
      </c>
      <c r="B1380">
        <f>_xlfn.XLOOKUP(H1380,'sets &amp; selections ( - 10%)'!Z:Z,'sets &amp; selections ( - 10%)'!O:O,0)</f>
        <v>0</v>
      </c>
      <c r="C1380" s="46" t="s">
        <v>898</v>
      </c>
      <c r="D1380">
        <f t="shared" si="111"/>
        <v>0</v>
      </c>
      <c r="E1380">
        <v>10093</v>
      </c>
      <c r="F1380">
        <f t="shared" si="109"/>
        <v>0</v>
      </c>
      <c r="G1380" t="str">
        <f t="shared" si="110"/>
        <v>BP.GR</v>
      </c>
      <c r="H1380" t="s">
        <v>166</v>
      </c>
    </row>
    <row r="1381" spans="1:8">
      <c r="A1381">
        <f>_xlfn.XLOOKUP(C1381,'pu holds'!Y:Y,'pu holds'!N:N)</f>
        <v>0</v>
      </c>
      <c r="B1381">
        <f>_xlfn.XLOOKUP(H1381,'sets &amp; selections ( - 10%)'!Z:Z,'sets &amp; selections ( - 10%)'!O:O,0)</f>
        <v>0</v>
      </c>
      <c r="C1381" s="47" t="s">
        <v>900</v>
      </c>
      <c r="D1381">
        <f t="shared" si="111"/>
        <v>0</v>
      </c>
      <c r="E1381">
        <v>10093</v>
      </c>
      <c r="F1381">
        <f t="shared" si="109"/>
        <v>0</v>
      </c>
      <c r="G1381" t="str">
        <f t="shared" si="110"/>
        <v>BP.GR</v>
      </c>
      <c r="H1381" t="s">
        <v>166</v>
      </c>
    </row>
    <row r="1382" spans="1:8">
      <c r="A1382">
        <f>_xlfn.XLOOKUP(C1382,'pu holds'!Y:Y,'pu holds'!N:N)</f>
        <v>0</v>
      </c>
      <c r="B1382">
        <f xml:space="preserve"> IF('sets &amp; selections ( - 10%)'!$O$39&gt;0,'sets &amp; selections ( - 10%)'!$O$39,0)</f>
        <v>0</v>
      </c>
      <c r="C1382" s="46" t="s">
        <v>902</v>
      </c>
      <c r="D1382">
        <f t="shared" si="111"/>
        <v>0</v>
      </c>
      <c r="E1382">
        <v>10093</v>
      </c>
      <c r="F1382">
        <f t="shared" si="109"/>
        <v>0</v>
      </c>
      <c r="G1382" t="str">
        <f t="shared" si="110"/>
        <v>BP.GR</v>
      </c>
    </row>
    <row r="1383" spans="1:8">
      <c r="A1383">
        <f>_xlfn.XLOOKUP(C1383,'pu holds'!Y:Y,'pu holds'!N:N)</f>
        <v>0</v>
      </c>
      <c r="B1383">
        <f>_xlfn.XLOOKUP(H1383,'sets &amp; selections ( - 10%)'!Z:Z,'sets &amp; selections ( - 10%)'!O:O,0)</f>
        <v>0</v>
      </c>
      <c r="C1383" s="47" t="s">
        <v>904</v>
      </c>
      <c r="D1383">
        <f t="shared" si="111"/>
        <v>0</v>
      </c>
      <c r="E1383">
        <v>10093</v>
      </c>
      <c r="F1383">
        <f t="shared" si="109"/>
        <v>0</v>
      </c>
      <c r="G1383" t="str">
        <f t="shared" si="110"/>
        <v>BP.GR</v>
      </c>
      <c r="H1383" t="s">
        <v>166</v>
      </c>
    </row>
    <row r="1384" spans="1:8">
      <c r="A1384">
        <f>_xlfn.XLOOKUP(C1384,'pu holds'!Y:Y,'pu holds'!N:N)</f>
        <v>0</v>
      </c>
      <c r="B1384">
        <f>_xlfn.XLOOKUP(H1384,'sets &amp; selections ( - 10%)'!Z:Z,'sets &amp; selections ( - 10%)'!O:O,0)</f>
        <v>0</v>
      </c>
      <c r="C1384" s="46" t="s">
        <v>906</v>
      </c>
      <c r="D1384">
        <f t="shared" si="111"/>
        <v>0</v>
      </c>
      <c r="E1384">
        <v>10093</v>
      </c>
      <c r="F1384">
        <f t="shared" si="109"/>
        <v>0</v>
      </c>
      <c r="G1384" t="str">
        <f t="shared" si="110"/>
        <v>BP.GR</v>
      </c>
      <c r="H1384" t="s">
        <v>166</v>
      </c>
    </row>
    <row r="1385" spans="1:8">
      <c r="A1385">
        <f>_xlfn.XLOOKUP(C1385,'pu holds'!Y:Y,'pu holds'!N:N)</f>
        <v>0</v>
      </c>
      <c r="B1385">
        <f>_xlfn.XLOOKUP(H1385,'sets &amp; selections ( - 10%)'!Z:Z,'sets &amp; selections ( - 10%)'!O:O,0)</f>
        <v>0</v>
      </c>
      <c r="C1385" s="47" t="s">
        <v>908</v>
      </c>
      <c r="D1385">
        <f t="shared" si="111"/>
        <v>0</v>
      </c>
      <c r="E1385">
        <v>10093</v>
      </c>
      <c r="F1385">
        <f t="shared" si="109"/>
        <v>0</v>
      </c>
      <c r="G1385" t="str">
        <f t="shared" si="110"/>
        <v>BP.GR</v>
      </c>
      <c r="H1385" t="s">
        <v>166</v>
      </c>
    </row>
    <row r="1386" spans="1:8">
      <c r="A1386">
        <f>_xlfn.XLOOKUP(C1386,'pu holds'!Y:Y,'pu holds'!O:O)</f>
        <v>0</v>
      </c>
      <c r="C1386" s="46" t="s">
        <v>805</v>
      </c>
      <c r="D1386">
        <f t="shared" si="111"/>
        <v>0</v>
      </c>
      <c r="E1386">
        <v>10092</v>
      </c>
      <c r="F1386">
        <f t="shared" si="109"/>
        <v>0</v>
      </c>
      <c r="G1386" t="str">
        <f t="shared" si="110"/>
        <v>BP.GR</v>
      </c>
    </row>
    <row r="1387" spans="1:8">
      <c r="A1387">
        <f>_xlfn.XLOOKUP(C1387,'pu holds'!Y:Y,'pu holds'!O:O)</f>
        <v>0</v>
      </c>
      <c r="C1387" s="47" t="s">
        <v>807</v>
      </c>
      <c r="D1387">
        <f t="shared" si="111"/>
        <v>0</v>
      </c>
      <c r="E1387">
        <v>10092</v>
      </c>
      <c r="F1387">
        <f t="shared" si="109"/>
        <v>0</v>
      </c>
      <c r="G1387" t="str">
        <f t="shared" si="110"/>
        <v>BP.GR</v>
      </c>
    </row>
    <row r="1388" spans="1:8">
      <c r="A1388">
        <f>_xlfn.XLOOKUP(C1388,'pu holds'!Y:Y,'pu holds'!O:O)</f>
        <v>0</v>
      </c>
      <c r="C1388" s="46" t="s">
        <v>809</v>
      </c>
      <c r="D1388">
        <f t="shared" si="111"/>
        <v>0</v>
      </c>
      <c r="E1388">
        <v>10092</v>
      </c>
      <c r="F1388">
        <f t="shared" si="109"/>
        <v>0</v>
      </c>
      <c r="G1388" t="str">
        <f t="shared" si="110"/>
        <v>BP.GR</v>
      </c>
    </row>
    <row r="1389" spans="1:8">
      <c r="A1389">
        <f>_xlfn.XLOOKUP(C1389,'pu holds'!Y:Y,'pu holds'!O:O)</f>
        <v>0</v>
      </c>
      <c r="C1389" s="47" t="s">
        <v>813</v>
      </c>
      <c r="D1389">
        <f t="shared" si="111"/>
        <v>0</v>
      </c>
      <c r="E1389">
        <v>10092</v>
      </c>
      <c r="F1389">
        <f t="shared" si="109"/>
        <v>0</v>
      </c>
      <c r="G1389" t="str">
        <f t="shared" si="110"/>
        <v>BP.GR</v>
      </c>
    </row>
    <row r="1390" spans="1:8">
      <c r="A1390">
        <f>_xlfn.XLOOKUP(C1390,'pu holds'!Y:Y,'pu holds'!O:O)</f>
        <v>0</v>
      </c>
      <c r="C1390" s="46" t="s">
        <v>815</v>
      </c>
      <c r="D1390">
        <f t="shared" si="111"/>
        <v>0</v>
      </c>
      <c r="E1390">
        <v>10092</v>
      </c>
      <c r="F1390">
        <f t="shared" si="109"/>
        <v>0</v>
      </c>
      <c r="G1390" t="str">
        <f t="shared" si="110"/>
        <v>BP.GR</v>
      </c>
    </row>
    <row r="1391" spans="1:8">
      <c r="A1391">
        <f>_xlfn.XLOOKUP(C1391,'pu holds'!Y:Y,'pu holds'!O:O)</f>
        <v>0</v>
      </c>
      <c r="B1391">
        <f>_xlfn.XLOOKUP(H1391,'sets &amp; selections ( - 10%)'!Z:Z,'sets &amp; selections ( - 10%)'!P:P,0)</f>
        <v>0</v>
      </c>
      <c r="C1391" s="47" t="s">
        <v>835</v>
      </c>
      <c r="D1391">
        <f t="shared" si="111"/>
        <v>0</v>
      </c>
      <c r="E1391">
        <v>10092</v>
      </c>
      <c r="F1391">
        <f t="shared" si="109"/>
        <v>0</v>
      </c>
      <c r="G1391" t="str">
        <f t="shared" si="110"/>
        <v>BP.GR</v>
      </c>
      <c r="H1391" s="525" t="s">
        <v>167</v>
      </c>
    </row>
    <row r="1392" spans="1:8">
      <c r="A1392">
        <f>_xlfn.XLOOKUP(C1392,'pu holds'!Y:Y,'pu holds'!O:O)</f>
        <v>0</v>
      </c>
      <c r="B1392">
        <f>_xlfn.XLOOKUP(H1392,'sets &amp; selections ( - 10%)'!Z:Z,'sets &amp; selections ( - 10%)'!P:P,0)</f>
        <v>0</v>
      </c>
      <c r="C1392" s="46" t="s">
        <v>839</v>
      </c>
      <c r="D1392">
        <f t="shared" si="111"/>
        <v>0</v>
      </c>
      <c r="E1392">
        <v>10092</v>
      </c>
      <c r="F1392">
        <f t="shared" si="109"/>
        <v>0</v>
      </c>
      <c r="G1392" t="str">
        <f t="shared" si="110"/>
        <v>BP.GR</v>
      </c>
      <c r="H1392" s="525" t="s">
        <v>167</v>
      </c>
    </row>
    <row r="1393" spans="1:8">
      <c r="A1393">
        <f>_xlfn.XLOOKUP(C1393,'pu holds'!Y:Y,'pu holds'!O:O)</f>
        <v>0</v>
      </c>
      <c r="B1393">
        <f>_xlfn.XLOOKUP(H1393,'sets &amp; selections ( - 10%)'!Z:Z,'sets &amp; selections ( - 10%)'!P:P,0)</f>
        <v>0</v>
      </c>
      <c r="C1393" s="47" t="s">
        <v>841</v>
      </c>
      <c r="D1393">
        <f t="shared" si="111"/>
        <v>0</v>
      </c>
      <c r="E1393">
        <v>10092</v>
      </c>
      <c r="F1393">
        <f t="shared" si="109"/>
        <v>0</v>
      </c>
      <c r="G1393" t="str">
        <f t="shared" si="110"/>
        <v>BP.GR</v>
      </c>
      <c r="H1393" s="525" t="s">
        <v>167</v>
      </c>
    </row>
    <row r="1394" spans="1:8">
      <c r="A1394">
        <f>_xlfn.XLOOKUP(C1394,'pu holds'!Y:Y,'pu holds'!O:O)</f>
        <v>0</v>
      </c>
      <c r="B1394">
        <f>_xlfn.XLOOKUP(H1394,'sets &amp; selections ( - 10%)'!Z:Z,'sets &amp; selections ( - 10%)'!P:P,0)</f>
        <v>0</v>
      </c>
      <c r="C1394" s="46" t="s">
        <v>843</v>
      </c>
      <c r="D1394">
        <f t="shared" si="111"/>
        <v>0</v>
      </c>
      <c r="E1394">
        <v>10092</v>
      </c>
      <c r="F1394">
        <f t="shared" si="109"/>
        <v>0</v>
      </c>
      <c r="G1394" t="str">
        <f t="shared" si="110"/>
        <v>BP.GR</v>
      </c>
      <c r="H1394" s="525" t="s">
        <v>167</v>
      </c>
    </row>
    <row r="1395" spans="1:8">
      <c r="A1395">
        <f>_xlfn.XLOOKUP(C1395,'pu holds'!Y:Y,'pu holds'!O:O)</f>
        <v>0</v>
      </c>
      <c r="B1395">
        <f>_xlfn.XLOOKUP(H1395,'sets &amp; selections ( - 10%)'!Z:Z,'sets &amp; selections ( - 10%)'!P:P,0)</f>
        <v>0</v>
      </c>
      <c r="C1395" s="47" t="s">
        <v>851</v>
      </c>
      <c r="D1395">
        <f t="shared" si="111"/>
        <v>0</v>
      </c>
      <c r="E1395">
        <v>10092</v>
      </c>
      <c r="F1395">
        <f t="shared" si="109"/>
        <v>0</v>
      </c>
      <c r="G1395" t="str">
        <f t="shared" si="110"/>
        <v>BP.GR</v>
      </c>
      <c r="H1395" s="525" t="s">
        <v>167</v>
      </c>
    </row>
    <row r="1396" spans="1:8">
      <c r="A1396">
        <f>_xlfn.XLOOKUP(C1396,'pu holds'!Y:Y,'pu holds'!O:O)</f>
        <v>0</v>
      </c>
      <c r="B1396">
        <f>_xlfn.XLOOKUP(H1396,'sets &amp; selections ( - 10%)'!Z:Z,'sets &amp; selections ( - 10%)'!P:P,0)</f>
        <v>0</v>
      </c>
      <c r="C1396" s="46" t="s">
        <v>853</v>
      </c>
      <c r="D1396">
        <f t="shared" si="111"/>
        <v>0</v>
      </c>
      <c r="E1396">
        <v>10092</v>
      </c>
      <c r="F1396">
        <f t="shared" si="109"/>
        <v>0</v>
      </c>
      <c r="G1396" t="str">
        <f t="shared" si="110"/>
        <v>BP.GR</v>
      </c>
      <c r="H1396" s="525" t="s">
        <v>167</v>
      </c>
    </row>
    <row r="1397" spans="1:8">
      <c r="A1397">
        <f>_xlfn.XLOOKUP(C1397,'pu holds'!Y:Y,'pu holds'!O:O)</f>
        <v>0</v>
      </c>
      <c r="B1397">
        <f>_xlfn.XLOOKUP(H1397,'sets &amp; selections ( - 10%)'!Z:Z,'sets &amp; selections ( - 10%)'!P:P,0)</f>
        <v>0</v>
      </c>
      <c r="C1397" s="47" t="s">
        <v>855</v>
      </c>
      <c r="D1397">
        <f t="shared" si="111"/>
        <v>0</v>
      </c>
      <c r="E1397">
        <v>10092</v>
      </c>
      <c r="F1397">
        <f t="shared" si="109"/>
        <v>0</v>
      </c>
      <c r="G1397" t="str">
        <f t="shared" si="110"/>
        <v>BP.GR</v>
      </c>
      <c r="H1397" s="525" t="s">
        <v>167</v>
      </c>
    </row>
    <row r="1398" spans="1:8">
      <c r="A1398">
        <f>_xlfn.XLOOKUP(C1398,'pu holds'!Y:Y,'pu holds'!O:O)</f>
        <v>0</v>
      </c>
      <c r="B1398">
        <f>_xlfn.XLOOKUP(H1398,'sets &amp; selections ( - 10%)'!Z:Z,'sets &amp; selections ( - 10%)'!P:P,0)</f>
        <v>0</v>
      </c>
      <c r="C1398" s="46" t="s">
        <v>857</v>
      </c>
      <c r="D1398">
        <f t="shared" si="111"/>
        <v>0</v>
      </c>
      <c r="E1398">
        <v>10092</v>
      </c>
      <c r="F1398">
        <f t="shared" si="109"/>
        <v>0</v>
      </c>
      <c r="G1398" t="str">
        <f t="shared" si="110"/>
        <v>BP.GR</v>
      </c>
      <c r="H1398" s="525" t="s">
        <v>167</v>
      </c>
    </row>
    <row r="1399" spans="1:8">
      <c r="A1399">
        <f>_xlfn.XLOOKUP(C1399,'pu holds'!Y:Y,'pu holds'!O:O)</f>
        <v>0</v>
      </c>
      <c r="B1399">
        <f>_xlfn.XLOOKUP(H1399,'sets &amp; selections ( - 10%)'!Z:Z,'sets &amp; selections ( - 10%)'!P:P,0)</f>
        <v>0</v>
      </c>
      <c r="C1399" s="47" t="s">
        <v>865</v>
      </c>
      <c r="D1399">
        <f t="shared" si="111"/>
        <v>0</v>
      </c>
      <c r="E1399">
        <v>10092</v>
      </c>
      <c r="F1399">
        <f t="shared" si="109"/>
        <v>0</v>
      </c>
      <c r="G1399" t="str">
        <f t="shared" si="110"/>
        <v>BP.GR</v>
      </c>
      <c r="H1399" s="525" t="s">
        <v>167</v>
      </c>
    </row>
    <row r="1400" spans="1:8">
      <c r="A1400">
        <f>_xlfn.XLOOKUP(C1400,'pu holds'!Y:Y,'pu holds'!O:O)</f>
        <v>0</v>
      </c>
      <c r="B1400">
        <f>_xlfn.XLOOKUP(H1400,'sets &amp; selections ( - 10%)'!Z:Z,'sets &amp; selections ( - 10%)'!P:P,0)</f>
        <v>0</v>
      </c>
      <c r="C1400" s="46" t="s">
        <v>867</v>
      </c>
      <c r="D1400">
        <f t="shared" si="111"/>
        <v>0</v>
      </c>
      <c r="E1400">
        <v>10092</v>
      </c>
      <c r="F1400">
        <f t="shared" si="109"/>
        <v>0</v>
      </c>
      <c r="G1400" t="str">
        <f t="shared" si="110"/>
        <v>BP.GR</v>
      </c>
      <c r="H1400" s="525" t="s">
        <v>167</v>
      </c>
    </row>
    <row r="1401" spans="1:8">
      <c r="A1401">
        <f>_xlfn.XLOOKUP(C1401,'pu holds'!Y:Y,'pu holds'!O:O)</f>
        <v>0</v>
      </c>
      <c r="B1401">
        <f>_xlfn.XLOOKUP(H1401,'sets &amp; selections ( - 10%)'!Z:Z,'sets &amp; selections ( - 10%)'!P:P,0)</f>
        <v>0</v>
      </c>
      <c r="C1401" s="47" t="s">
        <v>869</v>
      </c>
      <c r="D1401">
        <f t="shared" si="111"/>
        <v>0</v>
      </c>
      <c r="E1401">
        <v>10092</v>
      </c>
      <c r="F1401">
        <f t="shared" si="109"/>
        <v>0</v>
      </c>
      <c r="G1401" t="str">
        <f t="shared" si="110"/>
        <v>BP.GR</v>
      </c>
      <c r="H1401" s="525" t="s">
        <v>167</v>
      </c>
    </row>
    <row r="1402" spans="1:8">
      <c r="A1402">
        <f>_xlfn.XLOOKUP(C1402,'pu holds'!Y:Y,'pu holds'!O:O)</f>
        <v>0</v>
      </c>
      <c r="B1402">
        <f>_xlfn.XLOOKUP(H1402,'sets &amp; selections ( - 10%)'!Z:Z,'sets &amp; selections ( - 10%)'!P:P,0)</f>
        <v>0</v>
      </c>
      <c r="C1402" s="46" t="s">
        <v>872</v>
      </c>
      <c r="D1402">
        <f t="shared" si="111"/>
        <v>0</v>
      </c>
      <c r="E1402">
        <v>10092</v>
      </c>
      <c r="F1402">
        <f t="shared" si="109"/>
        <v>0</v>
      </c>
      <c r="G1402" t="str">
        <f t="shared" si="110"/>
        <v>BP.GR</v>
      </c>
      <c r="H1402" t="s">
        <v>166</v>
      </c>
    </row>
    <row r="1403" spans="1:8">
      <c r="A1403">
        <f>_xlfn.XLOOKUP(C1403,'pu holds'!Y:Y,'pu holds'!O:O)</f>
        <v>0</v>
      </c>
      <c r="B1403">
        <f>_xlfn.XLOOKUP(H1403,'sets &amp; selections ( - 10%)'!Z:Z,'sets &amp; selections ( - 10%)'!P:P,0)</f>
        <v>0</v>
      </c>
      <c r="C1403" s="47" t="s">
        <v>874</v>
      </c>
      <c r="D1403">
        <f t="shared" si="111"/>
        <v>0</v>
      </c>
      <c r="E1403">
        <v>10092</v>
      </c>
      <c r="F1403">
        <f t="shared" si="109"/>
        <v>0</v>
      </c>
      <c r="G1403" t="str">
        <f t="shared" si="110"/>
        <v>BP.GR</v>
      </c>
      <c r="H1403" t="s">
        <v>166</v>
      </c>
    </row>
    <row r="1404" spans="1:8">
      <c r="A1404">
        <f>_xlfn.XLOOKUP(C1404,'pu holds'!Y:Y,'pu holds'!O:O)</f>
        <v>0</v>
      </c>
      <c r="B1404">
        <f>_xlfn.XLOOKUP(H1404,'sets &amp; selections ( - 10%)'!Z:Z,'sets &amp; selections ( - 10%)'!P:P,0)</f>
        <v>0</v>
      </c>
      <c r="C1404" s="46" t="s">
        <v>876</v>
      </c>
      <c r="D1404">
        <f t="shared" si="111"/>
        <v>0</v>
      </c>
      <c r="E1404">
        <v>10092</v>
      </c>
      <c r="F1404">
        <f t="shared" si="109"/>
        <v>0</v>
      </c>
      <c r="G1404" t="str">
        <f t="shared" si="110"/>
        <v>BP.GR</v>
      </c>
      <c r="H1404" t="s">
        <v>166</v>
      </c>
    </row>
    <row r="1405" spans="1:8">
      <c r="A1405">
        <f>_xlfn.XLOOKUP(C1405,'pu holds'!Y:Y,'pu holds'!O:O)</f>
        <v>0</v>
      </c>
      <c r="B1405">
        <f>_xlfn.XLOOKUP(H1405,'sets &amp; selections ( - 10%)'!Z:Z,'sets &amp; selections ( - 10%)'!P:P,0)</f>
        <v>0</v>
      </c>
      <c r="C1405" s="47" t="s">
        <v>878</v>
      </c>
      <c r="D1405">
        <f t="shared" si="111"/>
        <v>0</v>
      </c>
      <c r="E1405">
        <v>10092</v>
      </c>
      <c r="F1405">
        <f t="shared" si="109"/>
        <v>0</v>
      </c>
      <c r="G1405" t="str">
        <f t="shared" si="110"/>
        <v>BP.GR</v>
      </c>
      <c r="H1405" t="s">
        <v>166</v>
      </c>
    </row>
    <row r="1406" spans="1:8">
      <c r="A1406">
        <f>_xlfn.XLOOKUP(C1406,'pu holds'!Y:Y,'pu holds'!O:O)</f>
        <v>0</v>
      </c>
      <c r="B1406">
        <f>_xlfn.XLOOKUP(H1406,'sets &amp; selections ( - 10%)'!Z:Z,'sets &amp; selections ( - 10%)'!P:P,0)</f>
        <v>0</v>
      </c>
      <c r="C1406" s="46" t="s">
        <v>880</v>
      </c>
      <c r="D1406">
        <f t="shared" si="111"/>
        <v>0</v>
      </c>
      <c r="E1406">
        <v>10092</v>
      </c>
      <c r="F1406">
        <f t="shared" si="109"/>
        <v>0</v>
      </c>
      <c r="G1406" t="str">
        <f t="shared" si="110"/>
        <v>BP.GR</v>
      </c>
      <c r="H1406" t="s">
        <v>166</v>
      </c>
    </row>
    <row r="1407" spans="1:8">
      <c r="A1407">
        <f>_xlfn.XLOOKUP(C1407,'pu holds'!Y:Y,'pu holds'!O:O)</f>
        <v>0</v>
      </c>
      <c r="B1407">
        <f>_xlfn.XLOOKUP(H1407,'sets &amp; selections ( - 10%)'!Z:Z,'sets &amp; selections ( - 10%)'!P:P,0)</f>
        <v>0</v>
      </c>
      <c r="C1407" s="47" t="s">
        <v>882</v>
      </c>
      <c r="D1407">
        <f t="shared" si="111"/>
        <v>0</v>
      </c>
      <c r="E1407">
        <v>10092</v>
      </c>
      <c r="F1407">
        <f t="shared" si="109"/>
        <v>0</v>
      </c>
      <c r="G1407" t="str">
        <f t="shared" si="110"/>
        <v>BP.GR</v>
      </c>
      <c r="H1407" t="s">
        <v>166</v>
      </c>
    </row>
    <row r="1408" spans="1:8">
      <c r="A1408">
        <f>_xlfn.XLOOKUP(C1408,'pu holds'!Y:Y,'pu holds'!O:O)</f>
        <v>0</v>
      </c>
      <c r="B1408">
        <f>_xlfn.XLOOKUP(H1408,'sets &amp; selections ( - 10%)'!Z:Z,'sets &amp; selections ( - 10%)'!P:P,0)</f>
        <v>0</v>
      </c>
      <c r="C1408" s="46" t="s">
        <v>884</v>
      </c>
      <c r="D1408">
        <f t="shared" si="111"/>
        <v>0</v>
      </c>
      <c r="E1408">
        <v>10092</v>
      </c>
      <c r="F1408">
        <f t="shared" si="109"/>
        <v>0</v>
      </c>
      <c r="G1408" t="str">
        <f t="shared" si="110"/>
        <v>BP.GR</v>
      </c>
      <c r="H1408" t="s">
        <v>166</v>
      </c>
    </row>
    <row r="1409" spans="1:8">
      <c r="A1409">
        <f>_xlfn.XLOOKUP(C1409,'pu holds'!Y:Y,'pu holds'!O:O)</f>
        <v>0</v>
      </c>
      <c r="B1409">
        <f>_xlfn.XLOOKUP(H1409,'sets &amp; selections ( - 10%)'!Z:Z,'sets &amp; selections ( - 10%)'!P:P,0)</f>
        <v>0</v>
      </c>
      <c r="C1409" s="47" t="s">
        <v>886</v>
      </c>
      <c r="D1409">
        <f t="shared" si="111"/>
        <v>0</v>
      </c>
      <c r="E1409">
        <v>10092</v>
      </c>
      <c r="F1409">
        <f t="shared" si="109"/>
        <v>0</v>
      </c>
      <c r="G1409" t="str">
        <f t="shared" si="110"/>
        <v>BP.GR</v>
      </c>
      <c r="H1409" t="s">
        <v>166</v>
      </c>
    </row>
    <row r="1410" spans="1:8">
      <c r="A1410">
        <f>_xlfn.XLOOKUP(C1410,'pu holds'!Y:Y,'pu holds'!O:O)</f>
        <v>0</v>
      </c>
      <c r="B1410">
        <f>_xlfn.XLOOKUP(H1410,'sets &amp; selections ( - 10%)'!Z:Z,'sets &amp; selections ( - 10%)'!P:P,0)</f>
        <v>0</v>
      </c>
      <c r="C1410" s="46" t="s">
        <v>888</v>
      </c>
      <c r="D1410">
        <f t="shared" si="111"/>
        <v>0</v>
      </c>
      <c r="E1410">
        <v>10092</v>
      </c>
      <c r="F1410">
        <f t="shared" si="109"/>
        <v>0</v>
      </c>
      <c r="G1410" t="str">
        <f t="shared" si="110"/>
        <v>BP.GR</v>
      </c>
      <c r="H1410" t="s">
        <v>166</v>
      </c>
    </row>
    <row r="1411" spans="1:8">
      <c r="A1411">
        <f>_xlfn.XLOOKUP(C1411,'pu holds'!Y:Y,'pu holds'!O:O)</f>
        <v>0</v>
      </c>
      <c r="B1411">
        <f>_xlfn.XLOOKUP(H1411,'sets &amp; selections ( - 10%)'!Z:Z,'sets &amp; selections ( - 10%)'!P:P,0)</f>
        <v>0</v>
      </c>
      <c r="C1411" s="47" t="s">
        <v>890</v>
      </c>
      <c r="D1411">
        <f t="shared" si="111"/>
        <v>0</v>
      </c>
      <c r="E1411">
        <v>10092</v>
      </c>
      <c r="F1411">
        <f t="shared" ref="F1411:F1474" si="112">IF(B1411&gt;0,10*B1411/D1411,0)</f>
        <v>0</v>
      </c>
      <c r="G1411" t="str">
        <f t="shared" ref="G1411:G1474" si="113">LEFT(C1411,5)</f>
        <v>BP.GR</v>
      </c>
      <c r="H1411" t="s">
        <v>166</v>
      </c>
    </row>
    <row r="1412" spans="1:8">
      <c r="A1412">
        <f>_xlfn.XLOOKUP(C1412,'pu holds'!Y:Y,'pu holds'!O:O)</f>
        <v>0</v>
      </c>
      <c r="B1412">
        <f>_xlfn.XLOOKUP(H1412,'sets &amp; selections ( - 10%)'!Z:Z,'sets &amp; selections ( - 10%)'!P:P,0)</f>
        <v>0</v>
      </c>
      <c r="C1412" s="46" t="s">
        <v>892</v>
      </c>
      <c r="D1412">
        <f t="shared" si="111"/>
        <v>0</v>
      </c>
      <c r="E1412">
        <v>10092</v>
      </c>
      <c r="F1412">
        <f t="shared" si="112"/>
        <v>0</v>
      </c>
      <c r="G1412" t="str">
        <f t="shared" si="113"/>
        <v>BP.GR</v>
      </c>
      <c r="H1412" t="s">
        <v>166</v>
      </c>
    </row>
    <row r="1413" spans="1:8">
      <c r="A1413">
        <f>_xlfn.XLOOKUP(C1413,'pu holds'!Y:Y,'pu holds'!O:O)</f>
        <v>0</v>
      </c>
      <c r="B1413">
        <f>_xlfn.XLOOKUP(H1413,'sets &amp; selections ( - 10%)'!Z:Z,'sets &amp; selections ( - 10%)'!P:P,0)</f>
        <v>0</v>
      </c>
      <c r="C1413" s="47" t="s">
        <v>894</v>
      </c>
      <c r="D1413">
        <f t="shared" si="111"/>
        <v>0</v>
      </c>
      <c r="E1413">
        <v>10092</v>
      </c>
      <c r="F1413">
        <f t="shared" si="112"/>
        <v>0</v>
      </c>
      <c r="G1413" t="str">
        <f t="shared" si="113"/>
        <v>BP.GR</v>
      </c>
      <c r="H1413" t="s">
        <v>166</v>
      </c>
    </row>
    <row r="1414" spans="1:8">
      <c r="A1414">
        <f>_xlfn.XLOOKUP(C1414,'pu holds'!Y:Y,'pu holds'!O:O)</f>
        <v>0</v>
      </c>
      <c r="B1414">
        <f>_xlfn.XLOOKUP(H1414,'sets &amp; selections ( - 10%)'!Z:Z,'sets &amp; selections ( - 10%)'!P:P,0)</f>
        <v>0</v>
      </c>
      <c r="C1414" s="46" t="s">
        <v>896</v>
      </c>
      <c r="D1414">
        <f t="shared" si="111"/>
        <v>0</v>
      </c>
      <c r="E1414">
        <v>10092</v>
      </c>
      <c r="F1414">
        <f t="shared" si="112"/>
        <v>0</v>
      </c>
      <c r="G1414" t="str">
        <f t="shared" si="113"/>
        <v>BP.GR</v>
      </c>
      <c r="H1414" t="s">
        <v>166</v>
      </c>
    </row>
    <row r="1415" spans="1:8">
      <c r="A1415">
        <f>_xlfn.XLOOKUP(C1415,'pu holds'!Y:Y,'pu holds'!O:O)</f>
        <v>0</v>
      </c>
      <c r="B1415">
        <f>_xlfn.XLOOKUP(H1415,'sets &amp; selections ( - 10%)'!Z:Z,'sets &amp; selections ( - 10%)'!P:P,0)</f>
        <v>0</v>
      </c>
      <c r="C1415" s="47" t="s">
        <v>898</v>
      </c>
      <c r="D1415">
        <f t="shared" si="111"/>
        <v>0</v>
      </c>
      <c r="E1415">
        <v>10092</v>
      </c>
      <c r="F1415">
        <f t="shared" si="112"/>
        <v>0</v>
      </c>
      <c r="G1415" t="str">
        <f t="shared" si="113"/>
        <v>BP.GR</v>
      </c>
      <c r="H1415" t="s">
        <v>166</v>
      </c>
    </row>
    <row r="1416" spans="1:8">
      <c r="A1416">
        <f>_xlfn.XLOOKUP(C1416,'pu holds'!Y:Y,'pu holds'!O:O)</f>
        <v>0</v>
      </c>
      <c r="B1416">
        <f>_xlfn.XLOOKUP(H1416,'sets &amp; selections ( - 10%)'!Z:Z,'sets &amp; selections ( - 10%)'!P:P,0)</f>
        <v>0</v>
      </c>
      <c r="C1416" s="46" t="s">
        <v>900</v>
      </c>
      <c r="D1416">
        <f t="shared" si="111"/>
        <v>0</v>
      </c>
      <c r="E1416">
        <v>10092</v>
      </c>
      <c r="F1416">
        <f t="shared" si="112"/>
        <v>0</v>
      </c>
      <c r="G1416" t="str">
        <f t="shared" si="113"/>
        <v>BP.GR</v>
      </c>
      <c r="H1416" t="s">
        <v>166</v>
      </c>
    </row>
    <row r="1417" spans="1:8">
      <c r="A1417">
        <f>_xlfn.XLOOKUP(C1417,'pu holds'!Y:Y,'pu holds'!O:O)</f>
        <v>0</v>
      </c>
      <c r="B1417">
        <f xml:space="preserve"> IF('sets &amp; selections ( - 10%)'!$P$39&gt;0,'sets &amp; selections ( - 10%)'!$P$39,0)</f>
        <v>0</v>
      </c>
      <c r="C1417" s="47" t="s">
        <v>902</v>
      </c>
      <c r="D1417">
        <f t="shared" si="111"/>
        <v>0</v>
      </c>
      <c r="E1417">
        <v>10092</v>
      </c>
      <c r="F1417">
        <f t="shared" si="112"/>
        <v>0</v>
      </c>
      <c r="G1417" t="str">
        <f t="shared" si="113"/>
        <v>BP.GR</v>
      </c>
    </row>
    <row r="1418" spans="1:8">
      <c r="A1418">
        <f>_xlfn.XLOOKUP(C1418,'pu holds'!Y:Y,'pu holds'!O:O)</f>
        <v>0</v>
      </c>
      <c r="B1418">
        <f>_xlfn.XLOOKUP(H1418,'sets &amp; selections ( - 10%)'!Z:Z,'sets &amp; selections ( - 10%)'!P:P,0)</f>
        <v>0</v>
      </c>
      <c r="C1418" s="46" t="s">
        <v>904</v>
      </c>
      <c r="D1418">
        <f t="shared" si="111"/>
        <v>0</v>
      </c>
      <c r="E1418">
        <v>10092</v>
      </c>
      <c r="F1418">
        <f t="shared" si="112"/>
        <v>0</v>
      </c>
      <c r="G1418" t="str">
        <f t="shared" si="113"/>
        <v>BP.GR</v>
      </c>
      <c r="H1418" t="s">
        <v>166</v>
      </c>
    </row>
    <row r="1419" spans="1:8">
      <c r="A1419">
        <f>_xlfn.XLOOKUP(C1419,'pu holds'!Y:Y,'pu holds'!O:O)</f>
        <v>0</v>
      </c>
      <c r="B1419">
        <f>_xlfn.XLOOKUP(H1419,'sets &amp; selections ( - 10%)'!Z:Z,'sets &amp; selections ( - 10%)'!P:P,0)</f>
        <v>0</v>
      </c>
      <c r="C1419" s="47" t="s">
        <v>906</v>
      </c>
      <c r="D1419">
        <f t="shared" si="111"/>
        <v>0</v>
      </c>
      <c r="E1419">
        <v>10092</v>
      </c>
      <c r="F1419">
        <f t="shared" si="112"/>
        <v>0</v>
      </c>
      <c r="G1419" t="str">
        <f t="shared" si="113"/>
        <v>BP.GR</v>
      </c>
      <c r="H1419" t="s">
        <v>166</v>
      </c>
    </row>
    <row r="1420" spans="1:8">
      <c r="A1420">
        <f>_xlfn.XLOOKUP(C1420,'pu holds'!Y:Y,'pu holds'!O:O)</f>
        <v>0</v>
      </c>
      <c r="B1420">
        <f>_xlfn.XLOOKUP(H1420,'sets &amp; selections ( - 10%)'!Z:Z,'sets &amp; selections ( - 10%)'!P:P,0)</f>
        <v>0</v>
      </c>
      <c r="C1420" s="46" t="s">
        <v>908</v>
      </c>
      <c r="D1420">
        <f t="shared" si="111"/>
        <v>0</v>
      </c>
      <c r="E1420">
        <v>10092</v>
      </c>
      <c r="F1420">
        <f t="shared" si="112"/>
        <v>0</v>
      </c>
      <c r="G1420" t="str">
        <f t="shared" si="113"/>
        <v>BP.GR</v>
      </c>
      <c r="H1420" t="s">
        <v>166</v>
      </c>
    </row>
    <row r="1421" spans="1:8">
      <c r="A1421">
        <f>_xlfn.XLOOKUP(C1421,'pu holds'!Y:Y,'pu holds'!P:P)</f>
        <v>0</v>
      </c>
      <c r="C1421" s="47" t="s">
        <v>805</v>
      </c>
      <c r="D1421">
        <f t="shared" si="111"/>
        <v>0</v>
      </c>
      <c r="E1421">
        <v>10094</v>
      </c>
      <c r="F1421">
        <f t="shared" si="112"/>
        <v>0</v>
      </c>
      <c r="G1421" t="str">
        <f t="shared" si="113"/>
        <v>BP.GR</v>
      </c>
    </row>
    <row r="1422" spans="1:8">
      <c r="A1422">
        <f>_xlfn.XLOOKUP(C1422,'pu holds'!Y:Y,'pu holds'!P:P)</f>
        <v>0</v>
      </c>
      <c r="C1422" s="46" t="s">
        <v>807</v>
      </c>
      <c r="D1422">
        <f t="shared" si="111"/>
        <v>0</v>
      </c>
      <c r="E1422">
        <v>10094</v>
      </c>
      <c r="F1422">
        <f t="shared" si="112"/>
        <v>0</v>
      </c>
      <c r="G1422" t="str">
        <f t="shared" si="113"/>
        <v>BP.GR</v>
      </c>
    </row>
    <row r="1423" spans="1:8">
      <c r="A1423">
        <f>_xlfn.XLOOKUP(C1423,'pu holds'!Y:Y,'pu holds'!P:P)</f>
        <v>0</v>
      </c>
      <c r="C1423" s="47" t="s">
        <v>809</v>
      </c>
      <c r="D1423">
        <f t="shared" si="111"/>
        <v>0</v>
      </c>
      <c r="E1423">
        <v>10094</v>
      </c>
      <c r="F1423">
        <f t="shared" si="112"/>
        <v>0</v>
      </c>
      <c r="G1423" t="str">
        <f t="shared" si="113"/>
        <v>BP.GR</v>
      </c>
    </row>
    <row r="1424" spans="1:8">
      <c r="A1424">
        <f>_xlfn.XLOOKUP(C1424,'pu holds'!Y:Y,'pu holds'!P:P)</f>
        <v>0</v>
      </c>
      <c r="C1424" s="46" t="s">
        <v>813</v>
      </c>
      <c r="D1424">
        <f t="shared" si="111"/>
        <v>0</v>
      </c>
      <c r="E1424">
        <v>10094</v>
      </c>
      <c r="F1424">
        <f t="shared" si="112"/>
        <v>0</v>
      </c>
      <c r="G1424" t="str">
        <f t="shared" si="113"/>
        <v>BP.GR</v>
      </c>
    </row>
    <row r="1425" spans="1:8">
      <c r="A1425">
        <f>_xlfn.XLOOKUP(C1425,'pu holds'!Y:Y,'pu holds'!P:P)</f>
        <v>0</v>
      </c>
      <c r="C1425" s="47" t="s">
        <v>815</v>
      </c>
      <c r="D1425">
        <f t="shared" si="111"/>
        <v>0</v>
      </c>
      <c r="E1425">
        <v>10094</v>
      </c>
      <c r="F1425">
        <f t="shared" si="112"/>
        <v>0</v>
      </c>
      <c r="G1425" t="str">
        <f t="shared" si="113"/>
        <v>BP.GR</v>
      </c>
    </row>
    <row r="1426" spans="1:8">
      <c r="A1426">
        <f>_xlfn.XLOOKUP(C1426,'pu holds'!Y:Y,'pu holds'!P:P)</f>
        <v>0</v>
      </c>
      <c r="B1426">
        <f>_xlfn.XLOOKUP(H1426,'sets &amp; selections ( - 10%)'!Z:Z,'sets &amp; selections ( - 10%)'!Q:Q,0)</f>
        <v>0</v>
      </c>
      <c r="C1426" s="46" t="s">
        <v>835</v>
      </c>
      <c r="D1426">
        <f t="shared" si="111"/>
        <v>0</v>
      </c>
      <c r="E1426">
        <v>10094</v>
      </c>
      <c r="F1426">
        <f t="shared" si="112"/>
        <v>0</v>
      </c>
      <c r="G1426" t="str">
        <f t="shared" si="113"/>
        <v>BP.GR</v>
      </c>
      <c r="H1426" s="525" t="s">
        <v>167</v>
      </c>
    </row>
    <row r="1427" spans="1:8">
      <c r="A1427">
        <f>_xlfn.XLOOKUP(C1427,'pu holds'!Y:Y,'pu holds'!P:P)</f>
        <v>0</v>
      </c>
      <c r="B1427">
        <f>_xlfn.XLOOKUP(H1427,'sets &amp; selections ( - 10%)'!Z:Z,'sets &amp; selections ( - 10%)'!Q:Q,0)</f>
        <v>0</v>
      </c>
      <c r="C1427" s="47" t="s">
        <v>839</v>
      </c>
      <c r="D1427">
        <f t="shared" ref="D1427:D1490" si="114">SUM(A1427:B1427)</f>
        <v>0</v>
      </c>
      <c r="E1427">
        <v>10094</v>
      </c>
      <c r="F1427">
        <f t="shared" si="112"/>
        <v>0</v>
      </c>
      <c r="G1427" t="str">
        <f t="shared" si="113"/>
        <v>BP.GR</v>
      </c>
      <c r="H1427" s="525" t="s">
        <v>167</v>
      </c>
    </row>
    <row r="1428" spans="1:8">
      <c r="A1428">
        <f>_xlfn.XLOOKUP(C1428,'pu holds'!Y:Y,'pu holds'!P:P)</f>
        <v>0</v>
      </c>
      <c r="B1428">
        <f>_xlfn.XLOOKUP(H1428,'sets &amp; selections ( - 10%)'!Z:Z,'sets &amp; selections ( - 10%)'!Q:Q,0)</f>
        <v>0</v>
      </c>
      <c r="C1428" s="46" t="s">
        <v>841</v>
      </c>
      <c r="D1428">
        <f t="shared" si="114"/>
        <v>0</v>
      </c>
      <c r="E1428">
        <v>10094</v>
      </c>
      <c r="F1428">
        <f t="shared" si="112"/>
        <v>0</v>
      </c>
      <c r="G1428" t="str">
        <f t="shared" si="113"/>
        <v>BP.GR</v>
      </c>
      <c r="H1428" s="525" t="s">
        <v>167</v>
      </c>
    </row>
    <row r="1429" spans="1:8">
      <c r="A1429">
        <f>_xlfn.XLOOKUP(C1429,'pu holds'!Y:Y,'pu holds'!P:P)</f>
        <v>0</v>
      </c>
      <c r="B1429">
        <f>_xlfn.XLOOKUP(H1429,'sets &amp; selections ( - 10%)'!Z:Z,'sets &amp; selections ( - 10%)'!Q:Q,0)</f>
        <v>0</v>
      </c>
      <c r="C1429" s="47" t="s">
        <v>843</v>
      </c>
      <c r="D1429">
        <f t="shared" si="114"/>
        <v>0</v>
      </c>
      <c r="E1429">
        <v>10094</v>
      </c>
      <c r="F1429">
        <f t="shared" si="112"/>
        <v>0</v>
      </c>
      <c r="G1429" t="str">
        <f t="shared" si="113"/>
        <v>BP.GR</v>
      </c>
      <c r="H1429" s="525" t="s">
        <v>167</v>
      </c>
    </row>
    <row r="1430" spans="1:8">
      <c r="A1430">
        <f>_xlfn.XLOOKUP(C1430,'pu holds'!Y:Y,'pu holds'!P:P)</f>
        <v>0</v>
      </c>
      <c r="B1430">
        <f>_xlfn.XLOOKUP(H1430,'sets &amp; selections ( - 10%)'!Z:Z,'sets &amp; selections ( - 10%)'!Q:Q,0)</f>
        <v>0</v>
      </c>
      <c r="C1430" s="46" t="s">
        <v>851</v>
      </c>
      <c r="D1430">
        <f t="shared" si="114"/>
        <v>0</v>
      </c>
      <c r="E1430">
        <v>10094</v>
      </c>
      <c r="F1430">
        <f t="shared" si="112"/>
        <v>0</v>
      </c>
      <c r="G1430" t="str">
        <f t="shared" si="113"/>
        <v>BP.GR</v>
      </c>
      <c r="H1430" s="525" t="s">
        <v>167</v>
      </c>
    </row>
    <row r="1431" spans="1:8">
      <c r="A1431">
        <f>_xlfn.XLOOKUP(C1431,'pu holds'!Y:Y,'pu holds'!P:P)</f>
        <v>0</v>
      </c>
      <c r="B1431">
        <f>_xlfn.XLOOKUP(H1431,'sets &amp; selections ( - 10%)'!Z:Z,'sets &amp; selections ( - 10%)'!Q:Q,0)</f>
        <v>0</v>
      </c>
      <c r="C1431" s="47" t="s">
        <v>853</v>
      </c>
      <c r="D1431">
        <f t="shared" si="114"/>
        <v>0</v>
      </c>
      <c r="E1431">
        <v>10094</v>
      </c>
      <c r="F1431">
        <f t="shared" si="112"/>
        <v>0</v>
      </c>
      <c r="G1431" t="str">
        <f t="shared" si="113"/>
        <v>BP.GR</v>
      </c>
      <c r="H1431" s="525" t="s">
        <v>167</v>
      </c>
    </row>
    <row r="1432" spans="1:8">
      <c r="A1432">
        <f>_xlfn.XLOOKUP(C1432,'pu holds'!Y:Y,'pu holds'!P:P)</f>
        <v>0</v>
      </c>
      <c r="B1432">
        <f>_xlfn.XLOOKUP(H1432,'sets &amp; selections ( - 10%)'!Z:Z,'sets &amp; selections ( - 10%)'!Q:Q,0)</f>
        <v>0</v>
      </c>
      <c r="C1432" s="46" t="s">
        <v>855</v>
      </c>
      <c r="D1432">
        <f t="shared" si="114"/>
        <v>0</v>
      </c>
      <c r="E1432">
        <v>10094</v>
      </c>
      <c r="F1432">
        <f t="shared" si="112"/>
        <v>0</v>
      </c>
      <c r="G1432" t="str">
        <f t="shared" si="113"/>
        <v>BP.GR</v>
      </c>
      <c r="H1432" s="525" t="s">
        <v>167</v>
      </c>
    </row>
    <row r="1433" spans="1:8">
      <c r="A1433">
        <f>_xlfn.XLOOKUP(C1433,'pu holds'!Y:Y,'pu holds'!P:P)</f>
        <v>0</v>
      </c>
      <c r="B1433">
        <f>_xlfn.XLOOKUP(H1433,'sets &amp; selections ( - 10%)'!Z:Z,'sets &amp; selections ( - 10%)'!Q:Q,0)</f>
        <v>0</v>
      </c>
      <c r="C1433" s="47" t="s">
        <v>857</v>
      </c>
      <c r="D1433">
        <f t="shared" si="114"/>
        <v>0</v>
      </c>
      <c r="E1433">
        <v>10094</v>
      </c>
      <c r="F1433">
        <f t="shared" si="112"/>
        <v>0</v>
      </c>
      <c r="G1433" t="str">
        <f t="shared" si="113"/>
        <v>BP.GR</v>
      </c>
      <c r="H1433" s="525" t="s">
        <v>167</v>
      </c>
    </row>
    <row r="1434" spans="1:8">
      <c r="A1434">
        <f>_xlfn.XLOOKUP(C1434,'pu holds'!Y:Y,'pu holds'!P:P)</f>
        <v>0</v>
      </c>
      <c r="B1434">
        <f>_xlfn.XLOOKUP(H1434,'sets &amp; selections ( - 10%)'!Z:Z,'sets &amp; selections ( - 10%)'!Q:Q,0)</f>
        <v>0</v>
      </c>
      <c r="C1434" s="46" t="s">
        <v>865</v>
      </c>
      <c r="D1434">
        <f t="shared" si="114"/>
        <v>0</v>
      </c>
      <c r="E1434">
        <v>10094</v>
      </c>
      <c r="F1434">
        <f t="shared" si="112"/>
        <v>0</v>
      </c>
      <c r="G1434" t="str">
        <f t="shared" si="113"/>
        <v>BP.GR</v>
      </c>
      <c r="H1434" s="525" t="s">
        <v>167</v>
      </c>
    </row>
    <row r="1435" spans="1:8">
      <c r="A1435">
        <f>_xlfn.XLOOKUP(C1435,'pu holds'!Y:Y,'pu holds'!P:P)</f>
        <v>0</v>
      </c>
      <c r="B1435">
        <f>_xlfn.XLOOKUP(H1435,'sets &amp; selections ( - 10%)'!Z:Z,'sets &amp; selections ( - 10%)'!Q:Q,0)</f>
        <v>0</v>
      </c>
      <c r="C1435" s="47" t="s">
        <v>867</v>
      </c>
      <c r="D1435">
        <f t="shared" si="114"/>
        <v>0</v>
      </c>
      <c r="E1435">
        <v>10094</v>
      </c>
      <c r="F1435">
        <f t="shared" si="112"/>
        <v>0</v>
      </c>
      <c r="G1435" t="str">
        <f t="shared" si="113"/>
        <v>BP.GR</v>
      </c>
      <c r="H1435" s="525" t="s">
        <v>167</v>
      </c>
    </row>
    <row r="1436" spans="1:8">
      <c r="A1436">
        <f>_xlfn.XLOOKUP(C1436,'pu holds'!Y:Y,'pu holds'!P:P)</f>
        <v>0</v>
      </c>
      <c r="B1436">
        <f>_xlfn.XLOOKUP(H1436,'sets &amp; selections ( - 10%)'!Z:Z,'sets &amp; selections ( - 10%)'!Q:Q,0)</f>
        <v>0</v>
      </c>
      <c r="C1436" s="46" t="s">
        <v>869</v>
      </c>
      <c r="D1436">
        <f t="shared" si="114"/>
        <v>0</v>
      </c>
      <c r="E1436">
        <v>10094</v>
      </c>
      <c r="F1436">
        <f t="shared" si="112"/>
        <v>0</v>
      </c>
      <c r="G1436" t="str">
        <f t="shared" si="113"/>
        <v>BP.GR</v>
      </c>
      <c r="H1436" s="525" t="s">
        <v>167</v>
      </c>
    </row>
    <row r="1437" spans="1:8">
      <c r="A1437">
        <f>_xlfn.XLOOKUP(C1437,'pu holds'!Y:Y,'pu holds'!P:P)</f>
        <v>0</v>
      </c>
      <c r="B1437">
        <f>_xlfn.XLOOKUP(H1437,'sets &amp; selections ( - 10%)'!Z:Z,'sets &amp; selections ( - 10%)'!Q:Q,0)</f>
        <v>0</v>
      </c>
      <c r="C1437" s="47" t="s">
        <v>872</v>
      </c>
      <c r="D1437">
        <f t="shared" si="114"/>
        <v>0</v>
      </c>
      <c r="E1437">
        <v>10094</v>
      </c>
      <c r="F1437">
        <f t="shared" si="112"/>
        <v>0</v>
      </c>
      <c r="G1437" t="str">
        <f t="shared" si="113"/>
        <v>BP.GR</v>
      </c>
      <c r="H1437" t="s">
        <v>166</v>
      </c>
    </row>
    <row r="1438" spans="1:8">
      <c r="A1438">
        <f>_xlfn.XLOOKUP(C1438,'pu holds'!Y:Y,'pu holds'!P:P)</f>
        <v>0</v>
      </c>
      <c r="B1438">
        <f>_xlfn.XLOOKUP(H1438,'sets &amp; selections ( - 10%)'!Z:Z,'sets &amp; selections ( - 10%)'!Q:Q,0)</f>
        <v>0</v>
      </c>
      <c r="C1438" s="46" t="s">
        <v>874</v>
      </c>
      <c r="D1438">
        <f t="shared" si="114"/>
        <v>0</v>
      </c>
      <c r="E1438">
        <v>10094</v>
      </c>
      <c r="F1438">
        <f t="shared" si="112"/>
        <v>0</v>
      </c>
      <c r="G1438" t="str">
        <f t="shared" si="113"/>
        <v>BP.GR</v>
      </c>
      <c r="H1438" t="s">
        <v>166</v>
      </c>
    </row>
    <row r="1439" spans="1:8">
      <c r="A1439">
        <f>_xlfn.XLOOKUP(C1439,'pu holds'!Y:Y,'pu holds'!P:P)</f>
        <v>0</v>
      </c>
      <c r="B1439">
        <f>_xlfn.XLOOKUP(H1439,'sets &amp; selections ( - 10%)'!Z:Z,'sets &amp; selections ( - 10%)'!Q:Q,0)</f>
        <v>0</v>
      </c>
      <c r="C1439" s="47" t="s">
        <v>876</v>
      </c>
      <c r="D1439">
        <f t="shared" si="114"/>
        <v>0</v>
      </c>
      <c r="E1439">
        <v>10094</v>
      </c>
      <c r="F1439">
        <f t="shared" si="112"/>
        <v>0</v>
      </c>
      <c r="G1439" t="str">
        <f t="shared" si="113"/>
        <v>BP.GR</v>
      </c>
      <c r="H1439" t="s">
        <v>166</v>
      </c>
    </row>
    <row r="1440" spans="1:8">
      <c r="A1440">
        <f>_xlfn.XLOOKUP(C1440,'pu holds'!Y:Y,'pu holds'!P:P)</f>
        <v>0</v>
      </c>
      <c r="B1440">
        <f>_xlfn.XLOOKUP(H1440,'sets &amp; selections ( - 10%)'!Z:Z,'sets &amp; selections ( - 10%)'!Q:Q,0)</f>
        <v>0</v>
      </c>
      <c r="C1440" s="46" t="s">
        <v>878</v>
      </c>
      <c r="D1440">
        <f t="shared" si="114"/>
        <v>0</v>
      </c>
      <c r="E1440">
        <v>10094</v>
      </c>
      <c r="F1440">
        <f t="shared" si="112"/>
        <v>0</v>
      </c>
      <c r="G1440" t="str">
        <f t="shared" si="113"/>
        <v>BP.GR</v>
      </c>
      <c r="H1440" t="s">
        <v>166</v>
      </c>
    </row>
    <row r="1441" spans="1:8">
      <c r="A1441">
        <f>_xlfn.XLOOKUP(C1441,'pu holds'!Y:Y,'pu holds'!P:P)</f>
        <v>0</v>
      </c>
      <c r="B1441">
        <f>_xlfn.XLOOKUP(H1441,'sets &amp; selections ( - 10%)'!Z:Z,'sets &amp; selections ( - 10%)'!Q:Q,0)</f>
        <v>0</v>
      </c>
      <c r="C1441" s="47" t="s">
        <v>880</v>
      </c>
      <c r="D1441">
        <f t="shared" si="114"/>
        <v>0</v>
      </c>
      <c r="E1441">
        <v>10094</v>
      </c>
      <c r="F1441">
        <f t="shared" si="112"/>
        <v>0</v>
      </c>
      <c r="G1441" t="str">
        <f t="shared" si="113"/>
        <v>BP.GR</v>
      </c>
      <c r="H1441" t="s">
        <v>166</v>
      </c>
    </row>
    <row r="1442" spans="1:8">
      <c r="A1442">
        <f>_xlfn.XLOOKUP(C1442,'pu holds'!Y:Y,'pu holds'!P:P)</f>
        <v>0</v>
      </c>
      <c r="B1442">
        <f>_xlfn.XLOOKUP(H1442,'sets &amp; selections ( - 10%)'!Z:Z,'sets &amp; selections ( - 10%)'!Q:Q,0)</f>
        <v>0</v>
      </c>
      <c r="C1442" s="46" t="s">
        <v>882</v>
      </c>
      <c r="D1442">
        <f t="shared" si="114"/>
        <v>0</v>
      </c>
      <c r="E1442">
        <v>10094</v>
      </c>
      <c r="F1442">
        <f t="shared" si="112"/>
        <v>0</v>
      </c>
      <c r="G1442" t="str">
        <f t="shared" si="113"/>
        <v>BP.GR</v>
      </c>
      <c r="H1442" t="s">
        <v>166</v>
      </c>
    </row>
    <row r="1443" spans="1:8">
      <c r="A1443">
        <f>_xlfn.XLOOKUP(C1443,'pu holds'!Y:Y,'pu holds'!P:P)</f>
        <v>0</v>
      </c>
      <c r="B1443">
        <f>_xlfn.XLOOKUP(H1443,'sets &amp; selections ( - 10%)'!Z:Z,'sets &amp; selections ( - 10%)'!Q:Q,0)</f>
        <v>0</v>
      </c>
      <c r="C1443" s="47" t="s">
        <v>884</v>
      </c>
      <c r="D1443">
        <f t="shared" si="114"/>
        <v>0</v>
      </c>
      <c r="E1443">
        <v>10094</v>
      </c>
      <c r="F1443">
        <f t="shared" si="112"/>
        <v>0</v>
      </c>
      <c r="G1443" t="str">
        <f t="shared" si="113"/>
        <v>BP.GR</v>
      </c>
      <c r="H1443" t="s">
        <v>166</v>
      </c>
    </row>
    <row r="1444" spans="1:8">
      <c r="A1444">
        <f>_xlfn.XLOOKUP(C1444,'pu holds'!Y:Y,'pu holds'!P:P)</f>
        <v>0</v>
      </c>
      <c r="B1444">
        <f>_xlfn.XLOOKUP(H1444,'sets &amp; selections ( - 10%)'!Z:Z,'sets &amp; selections ( - 10%)'!Q:Q,0)</f>
        <v>0</v>
      </c>
      <c r="C1444" s="46" t="s">
        <v>886</v>
      </c>
      <c r="D1444">
        <f t="shared" si="114"/>
        <v>0</v>
      </c>
      <c r="E1444">
        <v>10094</v>
      </c>
      <c r="F1444">
        <f t="shared" si="112"/>
        <v>0</v>
      </c>
      <c r="G1444" t="str">
        <f t="shared" si="113"/>
        <v>BP.GR</v>
      </c>
      <c r="H1444" t="s">
        <v>166</v>
      </c>
    </row>
    <row r="1445" spans="1:8">
      <c r="A1445">
        <f>_xlfn.XLOOKUP(C1445,'pu holds'!Y:Y,'pu holds'!P:P)</f>
        <v>0</v>
      </c>
      <c r="B1445">
        <f>_xlfn.XLOOKUP(H1445,'sets &amp; selections ( - 10%)'!Z:Z,'sets &amp; selections ( - 10%)'!Q:Q,0)</f>
        <v>0</v>
      </c>
      <c r="C1445" s="47" t="s">
        <v>888</v>
      </c>
      <c r="D1445">
        <f t="shared" si="114"/>
        <v>0</v>
      </c>
      <c r="E1445">
        <v>10094</v>
      </c>
      <c r="F1445">
        <f t="shared" si="112"/>
        <v>0</v>
      </c>
      <c r="G1445" t="str">
        <f t="shared" si="113"/>
        <v>BP.GR</v>
      </c>
      <c r="H1445" t="s">
        <v>166</v>
      </c>
    </row>
    <row r="1446" spans="1:8">
      <c r="A1446">
        <f>_xlfn.XLOOKUP(C1446,'pu holds'!Y:Y,'pu holds'!P:P)</f>
        <v>0</v>
      </c>
      <c r="B1446">
        <f>_xlfn.XLOOKUP(H1446,'sets &amp; selections ( - 10%)'!Z:Z,'sets &amp; selections ( - 10%)'!Q:Q,0)</f>
        <v>0</v>
      </c>
      <c r="C1446" s="46" t="s">
        <v>890</v>
      </c>
      <c r="D1446">
        <f t="shared" si="114"/>
        <v>0</v>
      </c>
      <c r="E1446">
        <v>10094</v>
      </c>
      <c r="F1446">
        <f t="shared" si="112"/>
        <v>0</v>
      </c>
      <c r="G1446" t="str">
        <f t="shared" si="113"/>
        <v>BP.GR</v>
      </c>
      <c r="H1446" t="s">
        <v>166</v>
      </c>
    </row>
    <row r="1447" spans="1:8">
      <c r="A1447">
        <f>_xlfn.XLOOKUP(C1447,'pu holds'!Y:Y,'pu holds'!P:P)</f>
        <v>0</v>
      </c>
      <c r="B1447">
        <f>_xlfn.XLOOKUP(H1447,'sets &amp; selections ( - 10%)'!Z:Z,'sets &amp; selections ( - 10%)'!Q:Q,0)</f>
        <v>0</v>
      </c>
      <c r="C1447" s="47" t="s">
        <v>892</v>
      </c>
      <c r="D1447">
        <f t="shared" si="114"/>
        <v>0</v>
      </c>
      <c r="E1447">
        <v>10094</v>
      </c>
      <c r="F1447">
        <f t="shared" si="112"/>
        <v>0</v>
      </c>
      <c r="G1447" t="str">
        <f t="shared" si="113"/>
        <v>BP.GR</v>
      </c>
      <c r="H1447" t="s">
        <v>166</v>
      </c>
    </row>
    <row r="1448" spans="1:8">
      <c r="A1448">
        <f>_xlfn.XLOOKUP(C1448,'pu holds'!Y:Y,'pu holds'!P:P)</f>
        <v>0</v>
      </c>
      <c r="B1448">
        <f>_xlfn.XLOOKUP(H1448,'sets &amp; selections ( - 10%)'!Z:Z,'sets &amp; selections ( - 10%)'!Q:Q,0)</f>
        <v>0</v>
      </c>
      <c r="C1448" s="46" t="s">
        <v>894</v>
      </c>
      <c r="D1448">
        <f t="shared" si="114"/>
        <v>0</v>
      </c>
      <c r="E1448">
        <v>10094</v>
      </c>
      <c r="F1448">
        <f t="shared" si="112"/>
        <v>0</v>
      </c>
      <c r="G1448" t="str">
        <f t="shared" si="113"/>
        <v>BP.GR</v>
      </c>
      <c r="H1448" t="s">
        <v>166</v>
      </c>
    </row>
    <row r="1449" spans="1:8">
      <c r="A1449">
        <f>_xlfn.XLOOKUP(C1449,'pu holds'!Y:Y,'pu holds'!P:P)</f>
        <v>0</v>
      </c>
      <c r="B1449">
        <f>_xlfn.XLOOKUP(H1449,'sets &amp; selections ( - 10%)'!Z:Z,'sets &amp; selections ( - 10%)'!Q:Q,0)</f>
        <v>0</v>
      </c>
      <c r="C1449" s="47" t="s">
        <v>896</v>
      </c>
      <c r="D1449">
        <f t="shared" si="114"/>
        <v>0</v>
      </c>
      <c r="E1449">
        <v>10094</v>
      </c>
      <c r="F1449">
        <f t="shared" si="112"/>
        <v>0</v>
      </c>
      <c r="G1449" t="str">
        <f t="shared" si="113"/>
        <v>BP.GR</v>
      </c>
      <c r="H1449" t="s">
        <v>166</v>
      </c>
    </row>
    <row r="1450" spans="1:8">
      <c r="A1450">
        <f>_xlfn.XLOOKUP(C1450,'pu holds'!Y:Y,'pu holds'!P:P)</f>
        <v>0</v>
      </c>
      <c r="B1450">
        <f>_xlfn.XLOOKUP(H1450,'sets &amp; selections ( - 10%)'!Z:Z,'sets &amp; selections ( - 10%)'!Q:Q,0)</f>
        <v>0</v>
      </c>
      <c r="C1450" s="46" t="s">
        <v>898</v>
      </c>
      <c r="D1450">
        <f t="shared" si="114"/>
        <v>0</v>
      </c>
      <c r="E1450">
        <v>10094</v>
      </c>
      <c r="F1450">
        <f t="shared" si="112"/>
        <v>0</v>
      </c>
      <c r="G1450" t="str">
        <f t="shared" si="113"/>
        <v>BP.GR</v>
      </c>
      <c r="H1450" t="s">
        <v>166</v>
      </c>
    </row>
    <row r="1451" spans="1:8">
      <c r="A1451">
        <f>_xlfn.XLOOKUP(C1451,'pu holds'!Y:Y,'pu holds'!P:P)</f>
        <v>0</v>
      </c>
      <c r="B1451">
        <f>_xlfn.XLOOKUP(H1451,'sets &amp; selections ( - 10%)'!Z:Z,'sets &amp; selections ( - 10%)'!Q:Q,0)</f>
        <v>0</v>
      </c>
      <c r="C1451" s="47" t="s">
        <v>900</v>
      </c>
      <c r="D1451">
        <f t="shared" si="114"/>
        <v>0</v>
      </c>
      <c r="E1451">
        <v>10094</v>
      </c>
      <c r="F1451">
        <f t="shared" si="112"/>
        <v>0</v>
      </c>
      <c r="G1451" t="str">
        <f t="shared" si="113"/>
        <v>BP.GR</v>
      </c>
      <c r="H1451" t="s">
        <v>166</v>
      </c>
    </row>
    <row r="1452" spans="1:8">
      <c r="A1452">
        <f>_xlfn.XLOOKUP(C1452,'pu holds'!Y:Y,'pu holds'!P:P)</f>
        <v>0</v>
      </c>
      <c r="B1452">
        <f xml:space="preserve"> IF('sets &amp; selections ( - 10%)'!$Q$39&gt;0,'sets &amp; selections ( - 10%)'!$Q$39,0)</f>
        <v>0</v>
      </c>
      <c r="C1452" s="46" t="s">
        <v>902</v>
      </c>
      <c r="D1452">
        <f t="shared" si="114"/>
        <v>0</v>
      </c>
      <c r="E1452">
        <v>10094</v>
      </c>
      <c r="F1452">
        <f t="shared" si="112"/>
        <v>0</v>
      </c>
      <c r="G1452" t="str">
        <f t="shared" si="113"/>
        <v>BP.GR</v>
      </c>
    </row>
    <row r="1453" spans="1:8">
      <c r="A1453">
        <f>_xlfn.XLOOKUP(C1453,'pu holds'!Y:Y,'pu holds'!P:P)</f>
        <v>0</v>
      </c>
      <c r="B1453">
        <f>_xlfn.XLOOKUP(H1453,'sets &amp; selections ( - 10%)'!Z:Z,'sets &amp; selections ( - 10%)'!Q:Q,0)</f>
        <v>0</v>
      </c>
      <c r="C1453" s="47" t="s">
        <v>904</v>
      </c>
      <c r="D1453">
        <f t="shared" si="114"/>
        <v>0</v>
      </c>
      <c r="E1453">
        <v>10094</v>
      </c>
      <c r="F1453">
        <f t="shared" si="112"/>
        <v>0</v>
      </c>
      <c r="G1453" t="str">
        <f t="shared" si="113"/>
        <v>BP.GR</v>
      </c>
      <c r="H1453" t="s">
        <v>166</v>
      </c>
    </row>
    <row r="1454" spans="1:8">
      <c r="A1454">
        <f>_xlfn.XLOOKUP(C1454,'pu holds'!Y:Y,'pu holds'!P:P)</f>
        <v>0</v>
      </c>
      <c r="B1454">
        <f>_xlfn.XLOOKUP(H1454,'sets &amp; selections ( - 10%)'!Z:Z,'sets &amp; selections ( - 10%)'!Q:Q,0)</f>
        <v>0</v>
      </c>
      <c r="C1454" s="46" t="s">
        <v>906</v>
      </c>
      <c r="D1454">
        <f t="shared" si="114"/>
        <v>0</v>
      </c>
      <c r="E1454">
        <v>10094</v>
      </c>
      <c r="F1454">
        <f t="shared" si="112"/>
        <v>0</v>
      </c>
      <c r="G1454" t="str">
        <f t="shared" si="113"/>
        <v>BP.GR</v>
      </c>
      <c r="H1454" t="s">
        <v>166</v>
      </c>
    </row>
    <row r="1455" spans="1:8">
      <c r="A1455">
        <f>_xlfn.XLOOKUP(C1455,'pu holds'!Y:Y,'pu holds'!P:P)</f>
        <v>0</v>
      </c>
      <c r="B1455">
        <f>_xlfn.XLOOKUP(H1455,'sets &amp; selections ( - 10%)'!Z:Z,'sets &amp; selections ( - 10%)'!Q:Q,0)</f>
        <v>0</v>
      </c>
      <c r="C1455" s="47" t="s">
        <v>908</v>
      </c>
      <c r="D1455">
        <f t="shared" si="114"/>
        <v>0</v>
      </c>
      <c r="E1455">
        <v>10094</v>
      </c>
      <c r="F1455">
        <f t="shared" si="112"/>
        <v>0</v>
      </c>
      <c r="G1455" t="str">
        <f t="shared" si="113"/>
        <v>BP.GR</v>
      </c>
      <c r="H1455" t="s">
        <v>166</v>
      </c>
    </row>
    <row r="1456" spans="1:8">
      <c r="A1456">
        <f>_xlfn.XLOOKUP(C1456,'pu holds'!Y:Y,'pu holds'!Q:Q)</f>
        <v>0</v>
      </c>
      <c r="C1456" s="46" t="s">
        <v>805</v>
      </c>
      <c r="D1456">
        <f t="shared" si="114"/>
        <v>0</v>
      </c>
      <c r="E1456">
        <v>10095</v>
      </c>
      <c r="F1456">
        <f t="shared" si="112"/>
        <v>0</v>
      </c>
      <c r="G1456" t="str">
        <f t="shared" si="113"/>
        <v>BP.GR</v>
      </c>
    </row>
    <row r="1457" spans="1:8">
      <c r="A1457">
        <f>_xlfn.XLOOKUP(C1457,'pu holds'!Y:Y,'pu holds'!Q:Q)</f>
        <v>0</v>
      </c>
      <c r="C1457" s="47" t="s">
        <v>807</v>
      </c>
      <c r="D1457">
        <f t="shared" si="114"/>
        <v>0</v>
      </c>
      <c r="E1457">
        <v>10095</v>
      </c>
      <c r="F1457">
        <f t="shared" si="112"/>
        <v>0</v>
      </c>
      <c r="G1457" t="str">
        <f t="shared" si="113"/>
        <v>BP.GR</v>
      </c>
    </row>
    <row r="1458" spans="1:8">
      <c r="A1458">
        <f>_xlfn.XLOOKUP(C1458,'pu holds'!Y:Y,'pu holds'!Q:Q)</f>
        <v>0</v>
      </c>
      <c r="C1458" s="46" t="s">
        <v>809</v>
      </c>
      <c r="D1458">
        <f t="shared" si="114"/>
        <v>0</v>
      </c>
      <c r="E1458">
        <v>10095</v>
      </c>
      <c r="F1458">
        <f t="shared" si="112"/>
        <v>0</v>
      </c>
      <c r="G1458" t="str">
        <f t="shared" si="113"/>
        <v>BP.GR</v>
      </c>
    </row>
    <row r="1459" spans="1:8">
      <c r="A1459">
        <f>_xlfn.XLOOKUP(C1459,'pu holds'!Y:Y,'pu holds'!Q:Q)</f>
        <v>0</v>
      </c>
      <c r="C1459" s="47" t="s">
        <v>813</v>
      </c>
      <c r="D1459">
        <f t="shared" si="114"/>
        <v>0</v>
      </c>
      <c r="E1459">
        <v>10095</v>
      </c>
      <c r="F1459">
        <f t="shared" si="112"/>
        <v>0</v>
      </c>
      <c r="G1459" t="str">
        <f t="shared" si="113"/>
        <v>BP.GR</v>
      </c>
    </row>
    <row r="1460" spans="1:8">
      <c r="A1460">
        <f>_xlfn.XLOOKUP(C1460,'pu holds'!Y:Y,'pu holds'!Q:Q)</f>
        <v>0</v>
      </c>
      <c r="C1460" s="46" t="s">
        <v>815</v>
      </c>
      <c r="D1460">
        <f t="shared" si="114"/>
        <v>0</v>
      </c>
      <c r="E1460">
        <v>10095</v>
      </c>
      <c r="F1460">
        <f t="shared" si="112"/>
        <v>0</v>
      </c>
      <c r="G1460" t="str">
        <f t="shared" si="113"/>
        <v>BP.GR</v>
      </c>
    </row>
    <row r="1461" spans="1:8">
      <c r="A1461">
        <f>_xlfn.XLOOKUP(C1461,'pu holds'!Y:Y,'pu holds'!Q:Q)</f>
        <v>0</v>
      </c>
      <c r="B1461">
        <f>_xlfn.XLOOKUP(H1461,'sets &amp; selections ( - 10%)'!Z:Z,'sets &amp; selections ( - 10%)'!R:R,0)</f>
        <v>0</v>
      </c>
      <c r="C1461" s="47" t="s">
        <v>835</v>
      </c>
      <c r="D1461">
        <f t="shared" si="114"/>
        <v>0</v>
      </c>
      <c r="E1461">
        <v>10095</v>
      </c>
      <c r="F1461">
        <f t="shared" si="112"/>
        <v>0</v>
      </c>
      <c r="G1461" t="str">
        <f t="shared" si="113"/>
        <v>BP.GR</v>
      </c>
      <c r="H1461" s="525" t="s">
        <v>167</v>
      </c>
    </row>
    <row r="1462" spans="1:8">
      <c r="A1462">
        <f>_xlfn.XLOOKUP(C1462,'pu holds'!Y:Y,'pu holds'!Q:Q)</f>
        <v>0</v>
      </c>
      <c r="B1462">
        <f>_xlfn.XLOOKUP(H1462,'sets &amp; selections ( - 10%)'!Z:Z,'sets &amp; selections ( - 10%)'!R:R,0)</f>
        <v>0</v>
      </c>
      <c r="C1462" s="46" t="s">
        <v>839</v>
      </c>
      <c r="D1462">
        <f t="shared" si="114"/>
        <v>0</v>
      </c>
      <c r="E1462">
        <v>10095</v>
      </c>
      <c r="F1462">
        <f t="shared" si="112"/>
        <v>0</v>
      </c>
      <c r="G1462" t="str">
        <f t="shared" si="113"/>
        <v>BP.GR</v>
      </c>
      <c r="H1462" s="525" t="s">
        <v>167</v>
      </c>
    </row>
    <row r="1463" spans="1:8">
      <c r="A1463">
        <f>_xlfn.XLOOKUP(C1463,'pu holds'!Y:Y,'pu holds'!Q:Q)</f>
        <v>0</v>
      </c>
      <c r="B1463">
        <f>_xlfn.XLOOKUP(H1463,'sets &amp; selections ( - 10%)'!Z:Z,'sets &amp; selections ( - 10%)'!R:R,0)</f>
        <v>0</v>
      </c>
      <c r="C1463" s="47" t="s">
        <v>841</v>
      </c>
      <c r="D1463">
        <f t="shared" si="114"/>
        <v>0</v>
      </c>
      <c r="E1463">
        <v>10095</v>
      </c>
      <c r="F1463">
        <f t="shared" si="112"/>
        <v>0</v>
      </c>
      <c r="G1463" t="str">
        <f t="shared" si="113"/>
        <v>BP.GR</v>
      </c>
      <c r="H1463" s="525" t="s">
        <v>167</v>
      </c>
    </row>
    <row r="1464" spans="1:8">
      <c r="A1464">
        <f>_xlfn.XLOOKUP(C1464,'pu holds'!Y:Y,'pu holds'!Q:Q)</f>
        <v>0</v>
      </c>
      <c r="B1464">
        <f>_xlfn.XLOOKUP(H1464,'sets &amp; selections ( - 10%)'!Z:Z,'sets &amp; selections ( - 10%)'!R:R,0)</f>
        <v>0</v>
      </c>
      <c r="C1464" s="46" t="s">
        <v>843</v>
      </c>
      <c r="D1464">
        <f t="shared" si="114"/>
        <v>0</v>
      </c>
      <c r="E1464">
        <v>10095</v>
      </c>
      <c r="F1464">
        <f t="shared" si="112"/>
        <v>0</v>
      </c>
      <c r="G1464" t="str">
        <f t="shared" si="113"/>
        <v>BP.GR</v>
      </c>
      <c r="H1464" s="525" t="s">
        <v>167</v>
      </c>
    </row>
    <row r="1465" spans="1:8">
      <c r="A1465">
        <f>_xlfn.XLOOKUP(C1465,'pu holds'!Y:Y,'pu holds'!Q:Q)</f>
        <v>0</v>
      </c>
      <c r="B1465">
        <f>_xlfn.XLOOKUP(H1465,'sets &amp; selections ( - 10%)'!Z:Z,'sets &amp; selections ( - 10%)'!R:R,0)</f>
        <v>0</v>
      </c>
      <c r="C1465" s="47" t="s">
        <v>851</v>
      </c>
      <c r="D1465">
        <f t="shared" si="114"/>
        <v>0</v>
      </c>
      <c r="E1465">
        <v>10095</v>
      </c>
      <c r="F1465">
        <f t="shared" si="112"/>
        <v>0</v>
      </c>
      <c r="G1465" t="str">
        <f t="shared" si="113"/>
        <v>BP.GR</v>
      </c>
      <c r="H1465" s="525" t="s">
        <v>167</v>
      </c>
    </row>
    <row r="1466" spans="1:8">
      <c r="A1466">
        <f>_xlfn.XLOOKUP(C1466,'pu holds'!Y:Y,'pu holds'!Q:Q)</f>
        <v>0</v>
      </c>
      <c r="B1466">
        <f>_xlfn.XLOOKUP(H1466,'sets &amp; selections ( - 10%)'!Z:Z,'sets &amp; selections ( - 10%)'!R:R,0)</f>
        <v>0</v>
      </c>
      <c r="C1466" s="46" t="s">
        <v>853</v>
      </c>
      <c r="D1466">
        <f t="shared" si="114"/>
        <v>0</v>
      </c>
      <c r="E1466">
        <v>10095</v>
      </c>
      <c r="F1466">
        <f t="shared" si="112"/>
        <v>0</v>
      </c>
      <c r="G1466" t="str">
        <f t="shared" si="113"/>
        <v>BP.GR</v>
      </c>
      <c r="H1466" s="525" t="s">
        <v>167</v>
      </c>
    </row>
    <row r="1467" spans="1:8">
      <c r="A1467">
        <f>_xlfn.XLOOKUP(C1467,'pu holds'!Y:Y,'pu holds'!Q:Q)</f>
        <v>0</v>
      </c>
      <c r="B1467">
        <f>_xlfn.XLOOKUP(H1467,'sets &amp; selections ( - 10%)'!Z:Z,'sets &amp; selections ( - 10%)'!R:R,0)</f>
        <v>0</v>
      </c>
      <c r="C1467" s="47" t="s">
        <v>855</v>
      </c>
      <c r="D1467">
        <f t="shared" si="114"/>
        <v>0</v>
      </c>
      <c r="E1467">
        <v>10095</v>
      </c>
      <c r="F1467">
        <f t="shared" si="112"/>
        <v>0</v>
      </c>
      <c r="G1467" t="str">
        <f t="shared" si="113"/>
        <v>BP.GR</v>
      </c>
      <c r="H1467" s="525" t="s">
        <v>167</v>
      </c>
    </row>
    <row r="1468" spans="1:8">
      <c r="A1468">
        <f>_xlfn.XLOOKUP(C1468,'pu holds'!Y:Y,'pu holds'!Q:Q)</f>
        <v>0</v>
      </c>
      <c r="B1468">
        <f>_xlfn.XLOOKUP(H1468,'sets &amp; selections ( - 10%)'!Z:Z,'sets &amp; selections ( - 10%)'!R:R,0)</f>
        <v>0</v>
      </c>
      <c r="C1468" s="46" t="s">
        <v>857</v>
      </c>
      <c r="D1468">
        <f t="shared" si="114"/>
        <v>0</v>
      </c>
      <c r="E1468">
        <v>10095</v>
      </c>
      <c r="F1468">
        <f t="shared" si="112"/>
        <v>0</v>
      </c>
      <c r="G1468" t="str">
        <f t="shared" si="113"/>
        <v>BP.GR</v>
      </c>
      <c r="H1468" s="525" t="s">
        <v>167</v>
      </c>
    </row>
    <row r="1469" spans="1:8">
      <c r="A1469">
        <f>_xlfn.XLOOKUP(C1469,'pu holds'!Y:Y,'pu holds'!Q:Q)</f>
        <v>0</v>
      </c>
      <c r="B1469">
        <f>_xlfn.XLOOKUP(H1469,'sets &amp; selections ( - 10%)'!Z:Z,'sets &amp; selections ( - 10%)'!R:R,0)</f>
        <v>0</v>
      </c>
      <c r="C1469" s="47" t="s">
        <v>865</v>
      </c>
      <c r="D1469">
        <f t="shared" si="114"/>
        <v>0</v>
      </c>
      <c r="E1469">
        <v>10095</v>
      </c>
      <c r="F1469">
        <f t="shared" si="112"/>
        <v>0</v>
      </c>
      <c r="G1469" t="str">
        <f t="shared" si="113"/>
        <v>BP.GR</v>
      </c>
      <c r="H1469" s="525" t="s">
        <v>167</v>
      </c>
    </row>
    <row r="1470" spans="1:8">
      <c r="A1470">
        <f>_xlfn.XLOOKUP(C1470,'pu holds'!Y:Y,'pu holds'!Q:Q)</f>
        <v>0</v>
      </c>
      <c r="B1470">
        <f>_xlfn.XLOOKUP(H1470,'sets &amp; selections ( - 10%)'!Z:Z,'sets &amp; selections ( - 10%)'!R:R,0)</f>
        <v>0</v>
      </c>
      <c r="C1470" s="46" t="s">
        <v>867</v>
      </c>
      <c r="D1470">
        <f t="shared" si="114"/>
        <v>0</v>
      </c>
      <c r="E1470">
        <v>10095</v>
      </c>
      <c r="F1470">
        <f t="shared" si="112"/>
        <v>0</v>
      </c>
      <c r="G1470" t="str">
        <f t="shared" si="113"/>
        <v>BP.GR</v>
      </c>
      <c r="H1470" s="525" t="s">
        <v>167</v>
      </c>
    </row>
    <row r="1471" spans="1:8">
      <c r="A1471">
        <f>_xlfn.XLOOKUP(C1471,'pu holds'!Y:Y,'pu holds'!Q:Q)</f>
        <v>0</v>
      </c>
      <c r="B1471">
        <f>_xlfn.XLOOKUP(H1471,'sets &amp; selections ( - 10%)'!Z:Z,'sets &amp; selections ( - 10%)'!R:R,0)</f>
        <v>0</v>
      </c>
      <c r="C1471" s="47" t="s">
        <v>869</v>
      </c>
      <c r="D1471">
        <f t="shared" si="114"/>
        <v>0</v>
      </c>
      <c r="E1471">
        <v>10095</v>
      </c>
      <c r="F1471">
        <f t="shared" si="112"/>
        <v>0</v>
      </c>
      <c r="G1471" t="str">
        <f t="shared" si="113"/>
        <v>BP.GR</v>
      </c>
      <c r="H1471" s="525" t="s">
        <v>167</v>
      </c>
    </row>
    <row r="1472" spans="1:8">
      <c r="A1472">
        <f>_xlfn.XLOOKUP(C1472,'pu holds'!Y:Y,'pu holds'!Q:Q)</f>
        <v>0</v>
      </c>
      <c r="B1472">
        <f>_xlfn.XLOOKUP(H1472,'sets &amp; selections ( - 10%)'!Z:Z,'sets &amp; selections ( - 10%)'!R:R,0)</f>
        <v>0</v>
      </c>
      <c r="C1472" s="46" t="s">
        <v>872</v>
      </c>
      <c r="D1472">
        <f t="shared" si="114"/>
        <v>0</v>
      </c>
      <c r="E1472">
        <v>10095</v>
      </c>
      <c r="F1472">
        <f t="shared" si="112"/>
        <v>0</v>
      </c>
      <c r="G1472" t="str">
        <f t="shared" si="113"/>
        <v>BP.GR</v>
      </c>
      <c r="H1472" t="s">
        <v>166</v>
      </c>
    </row>
    <row r="1473" spans="1:8">
      <c r="A1473">
        <f>_xlfn.XLOOKUP(C1473,'pu holds'!Y:Y,'pu holds'!Q:Q)</f>
        <v>0</v>
      </c>
      <c r="B1473">
        <f>_xlfn.XLOOKUP(H1473,'sets &amp; selections ( - 10%)'!Z:Z,'sets &amp; selections ( - 10%)'!R:R,0)</f>
        <v>0</v>
      </c>
      <c r="C1473" s="47" t="s">
        <v>874</v>
      </c>
      <c r="D1473">
        <f t="shared" si="114"/>
        <v>0</v>
      </c>
      <c r="E1473">
        <v>10095</v>
      </c>
      <c r="F1473">
        <f t="shared" si="112"/>
        <v>0</v>
      </c>
      <c r="G1473" t="str">
        <f t="shared" si="113"/>
        <v>BP.GR</v>
      </c>
      <c r="H1473" t="s">
        <v>166</v>
      </c>
    </row>
    <row r="1474" spans="1:8">
      <c r="A1474">
        <f>_xlfn.XLOOKUP(C1474,'pu holds'!Y:Y,'pu holds'!Q:Q)</f>
        <v>0</v>
      </c>
      <c r="B1474">
        <f>_xlfn.XLOOKUP(H1474,'sets &amp; selections ( - 10%)'!Z:Z,'sets &amp; selections ( - 10%)'!R:R,0)</f>
        <v>0</v>
      </c>
      <c r="C1474" s="46" t="s">
        <v>876</v>
      </c>
      <c r="D1474">
        <f t="shared" si="114"/>
        <v>0</v>
      </c>
      <c r="E1474">
        <v>10095</v>
      </c>
      <c r="F1474">
        <f t="shared" si="112"/>
        <v>0</v>
      </c>
      <c r="G1474" t="str">
        <f t="shared" si="113"/>
        <v>BP.GR</v>
      </c>
      <c r="H1474" t="s">
        <v>166</v>
      </c>
    </row>
    <row r="1475" spans="1:8">
      <c r="A1475">
        <f>_xlfn.XLOOKUP(C1475,'pu holds'!Y:Y,'pu holds'!Q:Q)</f>
        <v>0</v>
      </c>
      <c r="B1475">
        <f>_xlfn.XLOOKUP(H1475,'sets &amp; selections ( - 10%)'!Z:Z,'sets &amp; selections ( - 10%)'!R:R,0)</f>
        <v>0</v>
      </c>
      <c r="C1475" s="47" t="s">
        <v>878</v>
      </c>
      <c r="D1475">
        <f t="shared" si="114"/>
        <v>0</v>
      </c>
      <c r="E1475">
        <v>10095</v>
      </c>
      <c r="F1475">
        <f t="shared" ref="F1475:F1538" si="115">IF(B1475&gt;0,10*B1475/D1475,0)</f>
        <v>0</v>
      </c>
      <c r="G1475" t="str">
        <f t="shared" ref="G1475:G1538" si="116">LEFT(C1475,5)</f>
        <v>BP.GR</v>
      </c>
      <c r="H1475" t="s">
        <v>166</v>
      </c>
    </row>
    <row r="1476" spans="1:8">
      <c r="A1476">
        <f>_xlfn.XLOOKUP(C1476,'pu holds'!Y:Y,'pu holds'!Q:Q)</f>
        <v>0</v>
      </c>
      <c r="B1476">
        <f>_xlfn.XLOOKUP(H1476,'sets &amp; selections ( - 10%)'!Z:Z,'sets &amp; selections ( - 10%)'!R:R,0)</f>
        <v>0</v>
      </c>
      <c r="C1476" s="46" t="s">
        <v>880</v>
      </c>
      <c r="D1476">
        <f t="shared" si="114"/>
        <v>0</v>
      </c>
      <c r="E1476">
        <v>10095</v>
      </c>
      <c r="F1476">
        <f t="shared" si="115"/>
        <v>0</v>
      </c>
      <c r="G1476" t="str">
        <f t="shared" si="116"/>
        <v>BP.GR</v>
      </c>
      <c r="H1476" t="s">
        <v>166</v>
      </c>
    </row>
    <row r="1477" spans="1:8">
      <c r="A1477">
        <f>_xlfn.XLOOKUP(C1477,'pu holds'!Y:Y,'pu holds'!Q:Q)</f>
        <v>0</v>
      </c>
      <c r="B1477">
        <f>_xlfn.XLOOKUP(H1477,'sets &amp; selections ( - 10%)'!Z:Z,'sets &amp; selections ( - 10%)'!R:R,0)</f>
        <v>0</v>
      </c>
      <c r="C1477" s="47" t="s">
        <v>882</v>
      </c>
      <c r="D1477">
        <f t="shared" si="114"/>
        <v>0</v>
      </c>
      <c r="E1477">
        <v>10095</v>
      </c>
      <c r="F1477">
        <f t="shared" si="115"/>
        <v>0</v>
      </c>
      <c r="G1477" t="str">
        <f t="shared" si="116"/>
        <v>BP.GR</v>
      </c>
      <c r="H1477" t="s">
        <v>166</v>
      </c>
    </row>
    <row r="1478" spans="1:8">
      <c r="A1478">
        <f>_xlfn.XLOOKUP(C1478,'pu holds'!Y:Y,'pu holds'!Q:Q)</f>
        <v>0</v>
      </c>
      <c r="B1478">
        <f>_xlfn.XLOOKUP(H1478,'sets &amp; selections ( - 10%)'!Z:Z,'sets &amp; selections ( - 10%)'!R:R,0)</f>
        <v>0</v>
      </c>
      <c r="C1478" s="46" t="s">
        <v>884</v>
      </c>
      <c r="D1478">
        <f t="shared" si="114"/>
        <v>0</v>
      </c>
      <c r="E1478">
        <v>10095</v>
      </c>
      <c r="F1478">
        <f t="shared" si="115"/>
        <v>0</v>
      </c>
      <c r="G1478" t="str">
        <f t="shared" si="116"/>
        <v>BP.GR</v>
      </c>
      <c r="H1478" t="s">
        <v>166</v>
      </c>
    </row>
    <row r="1479" spans="1:8">
      <c r="A1479">
        <f>_xlfn.XLOOKUP(C1479,'pu holds'!Y:Y,'pu holds'!Q:Q)</f>
        <v>0</v>
      </c>
      <c r="B1479">
        <f>_xlfn.XLOOKUP(H1479,'sets &amp; selections ( - 10%)'!Z:Z,'sets &amp; selections ( - 10%)'!R:R,0)</f>
        <v>0</v>
      </c>
      <c r="C1479" s="47" t="s">
        <v>886</v>
      </c>
      <c r="D1479">
        <f t="shared" si="114"/>
        <v>0</v>
      </c>
      <c r="E1479">
        <v>10095</v>
      </c>
      <c r="F1479">
        <f t="shared" si="115"/>
        <v>0</v>
      </c>
      <c r="G1479" t="str">
        <f t="shared" si="116"/>
        <v>BP.GR</v>
      </c>
      <c r="H1479" t="s">
        <v>166</v>
      </c>
    </row>
    <row r="1480" spans="1:8">
      <c r="A1480">
        <f>_xlfn.XLOOKUP(C1480,'pu holds'!Y:Y,'pu holds'!Q:Q)</f>
        <v>0</v>
      </c>
      <c r="B1480">
        <f>_xlfn.XLOOKUP(H1480,'sets &amp; selections ( - 10%)'!Z:Z,'sets &amp; selections ( - 10%)'!R:R,0)</f>
        <v>0</v>
      </c>
      <c r="C1480" s="46" t="s">
        <v>888</v>
      </c>
      <c r="D1480">
        <f t="shared" si="114"/>
        <v>0</v>
      </c>
      <c r="E1480">
        <v>10095</v>
      </c>
      <c r="F1480">
        <f t="shared" si="115"/>
        <v>0</v>
      </c>
      <c r="G1480" t="str">
        <f t="shared" si="116"/>
        <v>BP.GR</v>
      </c>
      <c r="H1480" t="s">
        <v>166</v>
      </c>
    </row>
    <row r="1481" spans="1:8">
      <c r="A1481">
        <f>_xlfn.XLOOKUP(C1481,'pu holds'!Y:Y,'pu holds'!Q:Q)</f>
        <v>0</v>
      </c>
      <c r="B1481">
        <f>_xlfn.XLOOKUP(H1481,'sets &amp; selections ( - 10%)'!Z:Z,'sets &amp; selections ( - 10%)'!R:R,0)</f>
        <v>0</v>
      </c>
      <c r="C1481" s="47" t="s">
        <v>890</v>
      </c>
      <c r="D1481">
        <f t="shared" si="114"/>
        <v>0</v>
      </c>
      <c r="E1481">
        <v>10095</v>
      </c>
      <c r="F1481">
        <f t="shared" si="115"/>
        <v>0</v>
      </c>
      <c r="G1481" t="str">
        <f t="shared" si="116"/>
        <v>BP.GR</v>
      </c>
      <c r="H1481" t="s">
        <v>166</v>
      </c>
    </row>
    <row r="1482" spans="1:8">
      <c r="A1482">
        <f>_xlfn.XLOOKUP(C1482,'pu holds'!Y:Y,'pu holds'!Q:Q)</f>
        <v>0</v>
      </c>
      <c r="B1482">
        <f>_xlfn.XLOOKUP(H1482,'sets &amp; selections ( - 10%)'!Z:Z,'sets &amp; selections ( - 10%)'!R:R,0)</f>
        <v>0</v>
      </c>
      <c r="C1482" s="46" t="s">
        <v>892</v>
      </c>
      <c r="D1482">
        <f t="shared" si="114"/>
        <v>0</v>
      </c>
      <c r="E1482">
        <v>10095</v>
      </c>
      <c r="F1482">
        <f t="shared" si="115"/>
        <v>0</v>
      </c>
      <c r="G1482" t="str">
        <f t="shared" si="116"/>
        <v>BP.GR</v>
      </c>
      <c r="H1482" t="s">
        <v>166</v>
      </c>
    </row>
    <row r="1483" spans="1:8">
      <c r="A1483">
        <f>_xlfn.XLOOKUP(C1483,'pu holds'!Y:Y,'pu holds'!Q:Q)</f>
        <v>0</v>
      </c>
      <c r="B1483">
        <f>_xlfn.XLOOKUP(H1483,'sets &amp; selections ( - 10%)'!Z:Z,'sets &amp; selections ( - 10%)'!R:R,0)</f>
        <v>0</v>
      </c>
      <c r="C1483" s="47" t="s">
        <v>894</v>
      </c>
      <c r="D1483">
        <f t="shared" si="114"/>
        <v>0</v>
      </c>
      <c r="E1483">
        <v>10095</v>
      </c>
      <c r="F1483">
        <f t="shared" si="115"/>
        <v>0</v>
      </c>
      <c r="G1483" t="str">
        <f t="shared" si="116"/>
        <v>BP.GR</v>
      </c>
      <c r="H1483" t="s">
        <v>166</v>
      </c>
    </row>
    <row r="1484" spans="1:8">
      <c r="A1484">
        <f>_xlfn.XLOOKUP(C1484,'pu holds'!Y:Y,'pu holds'!Q:Q)</f>
        <v>0</v>
      </c>
      <c r="B1484">
        <f>_xlfn.XLOOKUP(H1484,'sets &amp; selections ( - 10%)'!Z:Z,'sets &amp; selections ( - 10%)'!R:R,0)</f>
        <v>0</v>
      </c>
      <c r="C1484" s="46" t="s">
        <v>896</v>
      </c>
      <c r="D1484">
        <f t="shared" si="114"/>
        <v>0</v>
      </c>
      <c r="E1484">
        <v>10095</v>
      </c>
      <c r="F1484">
        <f t="shared" si="115"/>
        <v>0</v>
      </c>
      <c r="G1484" t="str">
        <f t="shared" si="116"/>
        <v>BP.GR</v>
      </c>
      <c r="H1484" t="s">
        <v>166</v>
      </c>
    </row>
    <row r="1485" spans="1:8">
      <c r="A1485">
        <f>_xlfn.XLOOKUP(C1485,'pu holds'!Y:Y,'pu holds'!Q:Q)</f>
        <v>0</v>
      </c>
      <c r="B1485">
        <f>_xlfn.XLOOKUP(H1485,'sets &amp; selections ( - 10%)'!Z:Z,'sets &amp; selections ( - 10%)'!R:R,0)</f>
        <v>0</v>
      </c>
      <c r="C1485" s="47" t="s">
        <v>898</v>
      </c>
      <c r="D1485">
        <f t="shared" si="114"/>
        <v>0</v>
      </c>
      <c r="E1485">
        <v>10095</v>
      </c>
      <c r="F1485">
        <f t="shared" si="115"/>
        <v>0</v>
      </c>
      <c r="G1485" t="str">
        <f t="shared" si="116"/>
        <v>BP.GR</v>
      </c>
      <c r="H1485" t="s">
        <v>166</v>
      </c>
    </row>
    <row r="1486" spans="1:8">
      <c r="A1486">
        <f>_xlfn.XLOOKUP(C1486,'pu holds'!Y:Y,'pu holds'!Q:Q)</f>
        <v>0</v>
      </c>
      <c r="B1486">
        <f>_xlfn.XLOOKUP(H1486,'sets &amp; selections ( - 10%)'!Z:Z,'sets &amp; selections ( - 10%)'!R:R,0)</f>
        <v>0</v>
      </c>
      <c r="C1486" s="46" t="s">
        <v>900</v>
      </c>
      <c r="D1486">
        <f t="shared" si="114"/>
        <v>0</v>
      </c>
      <c r="E1486">
        <v>10095</v>
      </c>
      <c r="F1486">
        <f t="shared" si="115"/>
        <v>0</v>
      </c>
      <c r="G1486" t="str">
        <f t="shared" si="116"/>
        <v>BP.GR</v>
      </c>
      <c r="H1486" t="s">
        <v>166</v>
      </c>
    </row>
    <row r="1487" spans="1:8">
      <c r="A1487">
        <f>_xlfn.XLOOKUP(C1487,'pu holds'!Y:Y,'pu holds'!Q:Q)</f>
        <v>0</v>
      </c>
      <c r="B1487">
        <f xml:space="preserve"> IF('sets &amp; selections ( - 10%)'!$R$39&gt;0,'sets &amp; selections ( - 10%)'!$R$39,0)</f>
        <v>0</v>
      </c>
      <c r="C1487" s="47" t="s">
        <v>902</v>
      </c>
      <c r="D1487">
        <f t="shared" si="114"/>
        <v>0</v>
      </c>
      <c r="E1487">
        <v>10095</v>
      </c>
      <c r="F1487">
        <f t="shared" si="115"/>
        <v>0</v>
      </c>
      <c r="G1487" t="str">
        <f t="shared" si="116"/>
        <v>BP.GR</v>
      </c>
    </row>
    <row r="1488" spans="1:8">
      <c r="A1488">
        <f>_xlfn.XLOOKUP(C1488,'pu holds'!Y:Y,'pu holds'!Q:Q)</f>
        <v>0</v>
      </c>
      <c r="B1488">
        <f>_xlfn.XLOOKUP(H1488,'sets &amp; selections ( - 10%)'!Z:Z,'sets &amp; selections ( - 10%)'!R:R,0)</f>
        <v>0</v>
      </c>
      <c r="C1488" s="46" t="s">
        <v>904</v>
      </c>
      <c r="D1488">
        <f t="shared" si="114"/>
        <v>0</v>
      </c>
      <c r="E1488">
        <v>10095</v>
      </c>
      <c r="F1488">
        <f t="shared" si="115"/>
        <v>0</v>
      </c>
      <c r="G1488" t="str">
        <f t="shared" si="116"/>
        <v>BP.GR</v>
      </c>
      <c r="H1488" t="s">
        <v>166</v>
      </c>
    </row>
    <row r="1489" spans="1:8">
      <c r="A1489">
        <f>_xlfn.XLOOKUP(C1489,'pu holds'!Y:Y,'pu holds'!Q:Q)</f>
        <v>0</v>
      </c>
      <c r="B1489">
        <f>_xlfn.XLOOKUP(H1489,'sets &amp; selections ( - 10%)'!Z:Z,'sets &amp; selections ( - 10%)'!R:R,0)</f>
        <v>0</v>
      </c>
      <c r="C1489" s="47" t="s">
        <v>906</v>
      </c>
      <c r="D1489">
        <f t="shared" si="114"/>
        <v>0</v>
      </c>
      <c r="E1489">
        <v>10095</v>
      </c>
      <c r="F1489">
        <f t="shared" si="115"/>
        <v>0</v>
      </c>
      <c r="G1489" t="str">
        <f t="shared" si="116"/>
        <v>BP.GR</v>
      </c>
      <c r="H1489" t="s">
        <v>166</v>
      </c>
    </row>
    <row r="1490" spans="1:8">
      <c r="A1490">
        <f>_xlfn.XLOOKUP(C1490,'pu holds'!Y:Y,'pu holds'!Q:Q)</f>
        <v>0</v>
      </c>
      <c r="B1490">
        <f>_xlfn.XLOOKUP(H1490,'sets &amp; selections ( - 10%)'!Z:Z,'sets &amp; selections ( - 10%)'!R:R,0)</f>
        <v>0</v>
      </c>
      <c r="C1490" s="46" t="s">
        <v>908</v>
      </c>
      <c r="D1490">
        <f t="shared" si="114"/>
        <v>0</v>
      </c>
      <c r="E1490">
        <v>10095</v>
      </c>
      <c r="F1490">
        <f t="shared" si="115"/>
        <v>0</v>
      </c>
      <c r="G1490" t="str">
        <f t="shared" si="116"/>
        <v>BP.GR</v>
      </c>
      <c r="H1490" t="s">
        <v>166</v>
      </c>
    </row>
    <row r="1491" spans="1:8">
      <c r="A1491">
        <f>_xlfn.XLOOKUP(C1491,'pu holds'!Y:Y,'pu holds'!S:S)</f>
        <v>0</v>
      </c>
      <c r="C1491" s="47" t="s">
        <v>805</v>
      </c>
      <c r="D1491">
        <f t="shared" ref="D1491:D1554" si="117">SUM(A1491:B1491)</f>
        <v>0</v>
      </c>
      <c r="E1491">
        <v>10081</v>
      </c>
      <c r="F1491">
        <f t="shared" si="115"/>
        <v>0</v>
      </c>
      <c r="G1491" t="str">
        <f t="shared" si="116"/>
        <v>BP.GR</v>
      </c>
    </row>
    <row r="1492" spans="1:8">
      <c r="A1492">
        <f>_xlfn.XLOOKUP(C1492,'pu holds'!Y:Y,'pu holds'!S:S)</f>
        <v>0</v>
      </c>
      <c r="C1492" s="46" t="s">
        <v>807</v>
      </c>
      <c r="D1492">
        <f t="shared" si="117"/>
        <v>0</v>
      </c>
      <c r="E1492">
        <v>10081</v>
      </c>
      <c r="F1492">
        <f t="shared" si="115"/>
        <v>0</v>
      </c>
      <c r="G1492" t="str">
        <f t="shared" si="116"/>
        <v>BP.GR</v>
      </c>
    </row>
    <row r="1493" spans="1:8">
      <c r="A1493">
        <f>_xlfn.XLOOKUP(C1493,'pu holds'!Y:Y,'pu holds'!S:S)</f>
        <v>0</v>
      </c>
      <c r="C1493" s="47" t="s">
        <v>809</v>
      </c>
      <c r="D1493">
        <f t="shared" si="117"/>
        <v>0</v>
      </c>
      <c r="E1493">
        <v>10081</v>
      </c>
      <c r="F1493">
        <f t="shared" si="115"/>
        <v>0</v>
      </c>
      <c r="G1493" t="str">
        <f t="shared" si="116"/>
        <v>BP.GR</v>
      </c>
    </row>
    <row r="1494" spans="1:8">
      <c r="A1494">
        <f>_xlfn.XLOOKUP(C1494,'pu holds'!Y:Y,'pu holds'!S:S)</f>
        <v>0</v>
      </c>
      <c r="C1494" s="46" t="s">
        <v>813</v>
      </c>
      <c r="D1494">
        <f t="shared" si="117"/>
        <v>0</v>
      </c>
      <c r="E1494">
        <v>10081</v>
      </c>
      <c r="F1494">
        <f t="shared" si="115"/>
        <v>0</v>
      </c>
      <c r="G1494" t="str">
        <f t="shared" si="116"/>
        <v>BP.GR</v>
      </c>
    </row>
    <row r="1495" spans="1:8">
      <c r="A1495">
        <f>_xlfn.XLOOKUP(C1495,'pu holds'!Y:Y,'pu holds'!S:S)</f>
        <v>0</v>
      </c>
      <c r="C1495" s="47" t="s">
        <v>815</v>
      </c>
      <c r="D1495">
        <f t="shared" si="117"/>
        <v>0</v>
      </c>
      <c r="E1495">
        <v>10081</v>
      </c>
      <c r="F1495">
        <f t="shared" si="115"/>
        <v>0</v>
      </c>
      <c r="G1495" t="str">
        <f t="shared" si="116"/>
        <v>BP.GR</v>
      </c>
    </row>
    <row r="1496" spans="1:8">
      <c r="A1496">
        <f>_xlfn.XLOOKUP(C1496,'pu holds'!Y:Y,'pu holds'!S:S)</f>
        <v>0</v>
      </c>
      <c r="B1496">
        <f>_xlfn.XLOOKUP(H1496,'sets &amp; selections ( - 10%)'!Z:Z,'sets &amp; selections ( - 10%)'!T:T,0)</f>
        <v>0</v>
      </c>
      <c r="C1496" s="46" t="s">
        <v>835</v>
      </c>
      <c r="D1496">
        <f t="shared" si="117"/>
        <v>0</v>
      </c>
      <c r="E1496">
        <v>10081</v>
      </c>
      <c r="F1496">
        <f t="shared" si="115"/>
        <v>0</v>
      </c>
      <c r="G1496" t="str">
        <f t="shared" si="116"/>
        <v>BP.GR</v>
      </c>
      <c r="H1496" s="525" t="s">
        <v>167</v>
      </c>
    </row>
    <row r="1497" spans="1:8">
      <c r="A1497">
        <f>_xlfn.XLOOKUP(C1497,'pu holds'!Y:Y,'pu holds'!S:S)</f>
        <v>0</v>
      </c>
      <c r="B1497">
        <f>_xlfn.XLOOKUP(H1497,'sets &amp; selections ( - 10%)'!Z:Z,'sets &amp; selections ( - 10%)'!T:T,0)</f>
        <v>0</v>
      </c>
      <c r="C1497" s="47" t="s">
        <v>839</v>
      </c>
      <c r="D1497">
        <f t="shared" si="117"/>
        <v>0</v>
      </c>
      <c r="E1497">
        <v>10081</v>
      </c>
      <c r="F1497">
        <f t="shared" si="115"/>
        <v>0</v>
      </c>
      <c r="G1497" t="str">
        <f t="shared" si="116"/>
        <v>BP.GR</v>
      </c>
      <c r="H1497" s="525" t="s">
        <v>167</v>
      </c>
    </row>
    <row r="1498" spans="1:8">
      <c r="A1498">
        <f>_xlfn.XLOOKUP(C1498,'pu holds'!Y:Y,'pu holds'!S:S)</f>
        <v>0</v>
      </c>
      <c r="B1498">
        <f>_xlfn.XLOOKUP(H1498,'sets &amp; selections ( - 10%)'!Z:Z,'sets &amp; selections ( - 10%)'!T:T,0)</f>
        <v>0</v>
      </c>
      <c r="C1498" s="46" t="s">
        <v>841</v>
      </c>
      <c r="D1498">
        <f t="shared" si="117"/>
        <v>0</v>
      </c>
      <c r="E1498">
        <v>10081</v>
      </c>
      <c r="F1498">
        <f t="shared" si="115"/>
        <v>0</v>
      </c>
      <c r="G1498" t="str">
        <f t="shared" si="116"/>
        <v>BP.GR</v>
      </c>
      <c r="H1498" s="525" t="s">
        <v>167</v>
      </c>
    </row>
    <row r="1499" spans="1:8">
      <c r="A1499">
        <f>_xlfn.XLOOKUP(C1499,'pu holds'!Y:Y,'pu holds'!S:S)</f>
        <v>0</v>
      </c>
      <c r="B1499">
        <f>_xlfn.XLOOKUP(H1499,'sets &amp; selections ( - 10%)'!Z:Z,'sets &amp; selections ( - 10%)'!T:T,0)</f>
        <v>0</v>
      </c>
      <c r="C1499" s="47" t="s">
        <v>843</v>
      </c>
      <c r="D1499">
        <f t="shared" si="117"/>
        <v>0</v>
      </c>
      <c r="E1499">
        <v>10081</v>
      </c>
      <c r="F1499">
        <f t="shared" si="115"/>
        <v>0</v>
      </c>
      <c r="G1499" t="str">
        <f t="shared" si="116"/>
        <v>BP.GR</v>
      </c>
      <c r="H1499" s="525" t="s">
        <v>167</v>
      </c>
    </row>
    <row r="1500" spans="1:8">
      <c r="A1500">
        <f>_xlfn.XLOOKUP(C1500,'pu holds'!Y:Y,'pu holds'!S:S)</f>
        <v>0</v>
      </c>
      <c r="B1500">
        <f>_xlfn.XLOOKUP(H1500,'sets &amp; selections ( - 10%)'!Z:Z,'sets &amp; selections ( - 10%)'!T:T,0)</f>
        <v>0</v>
      </c>
      <c r="C1500" s="46" t="s">
        <v>851</v>
      </c>
      <c r="D1500">
        <f t="shared" si="117"/>
        <v>0</v>
      </c>
      <c r="E1500">
        <v>10081</v>
      </c>
      <c r="F1500">
        <f t="shared" si="115"/>
        <v>0</v>
      </c>
      <c r="G1500" t="str">
        <f t="shared" si="116"/>
        <v>BP.GR</v>
      </c>
      <c r="H1500" s="525" t="s">
        <v>167</v>
      </c>
    </row>
    <row r="1501" spans="1:8">
      <c r="A1501">
        <f>_xlfn.XLOOKUP(C1501,'pu holds'!Y:Y,'pu holds'!S:S)</f>
        <v>0</v>
      </c>
      <c r="B1501">
        <f>_xlfn.XLOOKUP(H1501,'sets &amp; selections ( - 10%)'!Z:Z,'sets &amp; selections ( - 10%)'!T:T,0)</f>
        <v>0</v>
      </c>
      <c r="C1501" s="47" t="s">
        <v>853</v>
      </c>
      <c r="D1501">
        <f t="shared" si="117"/>
        <v>0</v>
      </c>
      <c r="E1501">
        <v>10081</v>
      </c>
      <c r="F1501">
        <f t="shared" si="115"/>
        <v>0</v>
      </c>
      <c r="G1501" t="str">
        <f t="shared" si="116"/>
        <v>BP.GR</v>
      </c>
      <c r="H1501" s="525" t="s">
        <v>167</v>
      </c>
    </row>
    <row r="1502" spans="1:8">
      <c r="A1502">
        <f>_xlfn.XLOOKUP(C1502,'pu holds'!Y:Y,'pu holds'!S:S)</f>
        <v>0</v>
      </c>
      <c r="B1502">
        <f>_xlfn.XLOOKUP(H1502,'sets &amp; selections ( - 10%)'!Z:Z,'sets &amp; selections ( - 10%)'!T:T,0)</f>
        <v>0</v>
      </c>
      <c r="C1502" s="46" t="s">
        <v>855</v>
      </c>
      <c r="D1502">
        <f t="shared" si="117"/>
        <v>0</v>
      </c>
      <c r="E1502">
        <v>10081</v>
      </c>
      <c r="F1502">
        <f t="shared" si="115"/>
        <v>0</v>
      </c>
      <c r="G1502" t="str">
        <f t="shared" si="116"/>
        <v>BP.GR</v>
      </c>
      <c r="H1502" s="525" t="s">
        <v>167</v>
      </c>
    </row>
    <row r="1503" spans="1:8">
      <c r="A1503">
        <f>_xlfn.XLOOKUP(C1503,'pu holds'!Y:Y,'pu holds'!S:S)</f>
        <v>0</v>
      </c>
      <c r="B1503">
        <f>_xlfn.XLOOKUP(H1503,'sets &amp; selections ( - 10%)'!Z:Z,'sets &amp; selections ( - 10%)'!T:T,0)</f>
        <v>0</v>
      </c>
      <c r="C1503" s="47" t="s">
        <v>857</v>
      </c>
      <c r="D1503">
        <f t="shared" si="117"/>
        <v>0</v>
      </c>
      <c r="E1503">
        <v>10081</v>
      </c>
      <c r="F1503">
        <f t="shared" si="115"/>
        <v>0</v>
      </c>
      <c r="G1503" t="str">
        <f t="shared" si="116"/>
        <v>BP.GR</v>
      </c>
      <c r="H1503" s="525" t="s">
        <v>167</v>
      </c>
    </row>
    <row r="1504" spans="1:8">
      <c r="A1504">
        <f>_xlfn.XLOOKUP(C1504,'pu holds'!Y:Y,'pu holds'!S:S)</f>
        <v>0</v>
      </c>
      <c r="B1504">
        <f>_xlfn.XLOOKUP(H1504,'sets &amp; selections ( - 10%)'!Z:Z,'sets &amp; selections ( - 10%)'!T:T,0)</f>
        <v>0</v>
      </c>
      <c r="C1504" s="46" t="s">
        <v>865</v>
      </c>
      <c r="D1504">
        <f t="shared" si="117"/>
        <v>0</v>
      </c>
      <c r="E1504">
        <v>10081</v>
      </c>
      <c r="F1504">
        <f t="shared" si="115"/>
        <v>0</v>
      </c>
      <c r="G1504" t="str">
        <f t="shared" si="116"/>
        <v>BP.GR</v>
      </c>
      <c r="H1504" s="525" t="s">
        <v>167</v>
      </c>
    </row>
    <row r="1505" spans="1:8">
      <c r="A1505">
        <f>_xlfn.XLOOKUP(C1505,'pu holds'!Y:Y,'pu holds'!S:S)</f>
        <v>0</v>
      </c>
      <c r="B1505">
        <f>_xlfn.XLOOKUP(H1505,'sets &amp; selections ( - 10%)'!Z:Z,'sets &amp; selections ( - 10%)'!T:T,0)</f>
        <v>0</v>
      </c>
      <c r="C1505" s="47" t="s">
        <v>867</v>
      </c>
      <c r="D1505">
        <f t="shared" si="117"/>
        <v>0</v>
      </c>
      <c r="E1505">
        <v>10081</v>
      </c>
      <c r="F1505">
        <f t="shared" si="115"/>
        <v>0</v>
      </c>
      <c r="G1505" t="str">
        <f t="shared" si="116"/>
        <v>BP.GR</v>
      </c>
      <c r="H1505" s="525" t="s">
        <v>167</v>
      </c>
    </row>
    <row r="1506" spans="1:8">
      <c r="A1506">
        <f>_xlfn.XLOOKUP(C1506,'pu holds'!Y:Y,'pu holds'!S:S)</f>
        <v>0</v>
      </c>
      <c r="B1506">
        <f>_xlfn.XLOOKUP(H1506,'sets &amp; selections ( - 10%)'!Z:Z,'sets &amp; selections ( - 10%)'!T:T,0)</f>
        <v>0</v>
      </c>
      <c r="C1506" s="46" t="s">
        <v>869</v>
      </c>
      <c r="D1506">
        <f t="shared" si="117"/>
        <v>0</v>
      </c>
      <c r="E1506">
        <v>10081</v>
      </c>
      <c r="F1506">
        <f t="shared" si="115"/>
        <v>0</v>
      </c>
      <c r="G1506" t="str">
        <f t="shared" si="116"/>
        <v>BP.GR</v>
      </c>
      <c r="H1506" s="525" t="s">
        <v>167</v>
      </c>
    </row>
    <row r="1507" spans="1:8">
      <c r="A1507">
        <f>_xlfn.XLOOKUP(C1507,'pu holds'!Y:Y,'pu holds'!S:S)</f>
        <v>0</v>
      </c>
      <c r="B1507">
        <f>_xlfn.XLOOKUP(H1507,'sets &amp; selections ( - 10%)'!Z:Z,'sets &amp; selections ( - 10%)'!T:T,0)</f>
        <v>0</v>
      </c>
      <c r="C1507" s="47" t="s">
        <v>872</v>
      </c>
      <c r="D1507">
        <f t="shared" si="117"/>
        <v>0</v>
      </c>
      <c r="E1507">
        <v>10081</v>
      </c>
      <c r="F1507">
        <f t="shared" si="115"/>
        <v>0</v>
      </c>
      <c r="G1507" t="str">
        <f t="shared" si="116"/>
        <v>BP.GR</v>
      </c>
      <c r="H1507" t="s">
        <v>166</v>
      </c>
    </row>
    <row r="1508" spans="1:8">
      <c r="A1508">
        <f>_xlfn.XLOOKUP(C1508,'pu holds'!Y:Y,'pu holds'!S:S)</f>
        <v>0</v>
      </c>
      <c r="B1508">
        <f>_xlfn.XLOOKUP(H1508,'sets &amp; selections ( - 10%)'!Z:Z,'sets &amp; selections ( - 10%)'!T:T,0)</f>
        <v>0</v>
      </c>
      <c r="C1508" s="46" t="s">
        <v>874</v>
      </c>
      <c r="D1508">
        <f t="shared" si="117"/>
        <v>0</v>
      </c>
      <c r="E1508">
        <v>10081</v>
      </c>
      <c r="F1508">
        <f t="shared" si="115"/>
        <v>0</v>
      </c>
      <c r="G1508" t="str">
        <f t="shared" si="116"/>
        <v>BP.GR</v>
      </c>
      <c r="H1508" t="s">
        <v>166</v>
      </c>
    </row>
    <row r="1509" spans="1:8">
      <c r="A1509">
        <f>_xlfn.XLOOKUP(C1509,'pu holds'!Y:Y,'pu holds'!S:S)</f>
        <v>0</v>
      </c>
      <c r="B1509">
        <f>_xlfn.XLOOKUP(H1509,'sets &amp; selections ( - 10%)'!Z:Z,'sets &amp; selections ( - 10%)'!T:T,0)</f>
        <v>0</v>
      </c>
      <c r="C1509" s="47" t="s">
        <v>876</v>
      </c>
      <c r="D1509">
        <f t="shared" si="117"/>
        <v>0</v>
      </c>
      <c r="E1509">
        <v>10081</v>
      </c>
      <c r="F1509">
        <f t="shared" si="115"/>
        <v>0</v>
      </c>
      <c r="G1509" t="str">
        <f t="shared" si="116"/>
        <v>BP.GR</v>
      </c>
      <c r="H1509" t="s">
        <v>166</v>
      </c>
    </row>
    <row r="1510" spans="1:8">
      <c r="A1510">
        <f>_xlfn.XLOOKUP(C1510,'pu holds'!Y:Y,'pu holds'!S:S)</f>
        <v>0</v>
      </c>
      <c r="B1510">
        <f>_xlfn.XLOOKUP(H1510,'sets &amp; selections ( - 10%)'!Z:Z,'sets &amp; selections ( - 10%)'!T:T,0)</f>
        <v>0</v>
      </c>
      <c r="C1510" s="46" t="s">
        <v>878</v>
      </c>
      <c r="D1510">
        <f t="shared" si="117"/>
        <v>0</v>
      </c>
      <c r="E1510">
        <v>10081</v>
      </c>
      <c r="F1510">
        <f t="shared" si="115"/>
        <v>0</v>
      </c>
      <c r="G1510" t="str">
        <f t="shared" si="116"/>
        <v>BP.GR</v>
      </c>
      <c r="H1510" t="s">
        <v>166</v>
      </c>
    </row>
    <row r="1511" spans="1:8">
      <c r="A1511">
        <f>_xlfn.XLOOKUP(C1511,'pu holds'!Y:Y,'pu holds'!S:S)</f>
        <v>0</v>
      </c>
      <c r="B1511">
        <f>_xlfn.XLOOKUP(H1511,'sets &amp; selections ( - 10%)'!Z:Z,'sets &amp; selections ( - 10%)'!T:T,0)</f>
        <v>0</v>
      </c>
      <c r="C1511" s="47" t="s">
        <v>880</v>
      </c>
      <c r="D1511">
        <f t="shared" si="117"/>
        <v>0</v>
      </c>
      <c r="E1511">
        <v>10081</v>
      </c>
      <c r="F1511">
        <f t="shared" si="115"/>
        <v>0</v>
      </c>
      <c r="G1511" t="str">
        <f t="shared" si="116"/>
        <v>BP.GR</v>
      </c>
      <c r="H1511" t="s">
        <v>166</v>
      </c>
    </row>
    <row r="1512" spans="1:8">
      <c r="A1512">
        <f>_xlfn.XLOOKUP(C1512,'pu holds'!Y:Y,'pu holds'!S:S)</f>
        <v>0</v>
      </c>
      <c r="B1512">
        <f>_xlfn.XLOOKUP(H1512,'sets &amp; selections ( - 10%)'!Z:Z,'sets &amp; selections ( - 10%)'!T:T,0)</f>
        <v>0</v>
      </c>
      <c r="C1512" s="46" t="s">
        <v>882</v>
      </c>
      <c r="D1512">
        <f t="shared" si="117"/>
        <v>0</v>
      </c>
      <c r="E1512">
        <v>10081</v>
      </c>
      <c r="F1512">
        <f t="shared" si="115"/>
        <v>0</v>
      </c>
      <c r="G1512" t="str">
        <f t="shared" si="116"/>
        <v>BP.GR</v>
      </c>
      <c r="H1512" t="s">
        <v>166</v>
      </c>
    </row>
    <row r="1513" spans="1:8">
      <c r="A1513">
        <f>_xlfn.XLOOKUP(C1513,'pu holds'!Y:Y,'pu holds'!S:S)</f>
        <v>0</v>
      </c>
      <c r="B1513">
        <f>_xlfn.XLOOKUP(H1513,'sets &amp; selections ( - 10%)'!Z:Z,'sets &amp; selections ( - 10%)'!T:T,0)</f>
        <v>0</v>
      </c>
      <c r="C1513" s="47" t="s">
        <v>884</v>
      </c>
      <c r="D1513">
        <f t="shared" si="117"/>
        <v>0</v>
      </c>
      <c r="E1513">
        <v>10081</v>
      </c>
      <c r="F1513">
        <f t="shared" si="115"/>
        <v>0</v>
      </c>
      <c r="G1513" t="str">
        <f t="shared" si="116"/>
        <v>BP.GR</v>
      </c>
      <c r="H1513" t="s">
        <v>166</v>
      </c>
    </row>
    <row r="1514" spans="1:8">
      <c r="A1514">
        <f>_xlfn.XLOOKUP(C1514,'pu holds'!Y:Y,'pu holds'!S:S)</f>
        <v>0</v>
      </c>
      <c r="B1514">
        <f>_xlfn.XLOOKUP(H1514,'sets &amp; selections ( - 10%)'!Z:Z,'sets &amp; selections ( - 10%)'!T:T,0)</f>
        <v>0</v>
      </c>
      <c r="C1514" s="46" t="s">
        <v>886</v>
      </c>
      <c r="D1514">
        <f t="shared" si="117"/>
        <v>0</v>
      </c>
      <c r="E1514">
        <v>10081</v>
      </c>
      <c r="F1514">
        <f t="shared" si="115"/>
        <v>0</v>
      </c>
      <c r="G1514" t="str">
        <f t="shared" si="116"/>
        <v>BP.GR</v>
      </c>
      <c r="H1514" t="s">
        <v>166</v>
      </c>
    </row>
    <row r="1515" spans="1:8">
      <c r="A1515">
        <f>_xlfn.XLOOKUP(C1515,'pu holds'!Y:Y,'pu holds'!S:S)</f>
        <v>0</v>
      </c>
      <c r="B1515">
        <f>_xlfn.XLOOKUP(H1515,'sets &amp; selections ( - 10%)'!Z:Z,'sets &amp; selections ( - 10%)'!T:T,0)</f>
        <v>0</v>
      </c>
      <c r="C1515" s="47" t="s">
        <v>888</v>
      </c>
      <c r="D1515">
        <f t="shared" si="117"/>
        <v>0</v>
      </c>
      <c r="E1515">
        <v>10081</v>
      </c>
      <c r="F1515">
        <f t="shared" si="115"/>
        <v>0</v>
      </c>
      <c r="G1515" t="str">
        <f t="shared" si="116"/>
        <v>BP.GR</v>
      </c>
      <c r="H1515" t="s">
        <v>166</v>
      </c>
    </row>
    <row r="1516" spans="1:8">
      <c r="A1516">
        <f>_xlfn.XLOOKUP(C1516,'pu holds'!Y:Y,'pu holds'!S:S)</f>
        <v>0</v>
      </c>
      <c r="B1516">
        <f>_xlfn.XLOOKUP(H1516,'sets &amp; selections ( - 10%)'!Z:Z,'sets &amp; selections ( - 10%)'!T:T,0)</f>
        <v>0</v>
      </c>
      <c r="C1516" s="46" t="s">
        <v>890</v>
      </c>
      <c r="D1516">
        <f t="shared" si="117"/>
        <v>0</v>
      </c>
      <c r="E1516">
        <v>10081</v>
      </c>
      <c r="F1516">
        <f t="shared" si="115"/>
        <v>0</v>
      </c>
      <c r="G1516" t="str">
        <f t="shared" si="116"/>
        <v>BP.GR</v>
      </c>
      <c r="H1516" t="s">
        <v>166</v>
      </c>
    </row>
    <row r="1517" spans="1:8">
      <c r="A1517">
        <f>_xlfn.XLOOKUP(C1517,'pu holds'!Y:Y,'pu holds'!S:S)</f>
        <v>0</v>
      </c>
      <c r="B1517">
        <f>_xlfn.XLOOKUP(H1517,'sets &amp; selections ( - 10%)'!Z:Z,'sets &amp; selections ( - 10%)'!T:T,0)</f>
        <v>0</v>
      </c>
      <c r="C1517" s="47" t="s">
        <v>892</v>
      </c>
      <c r="D1517">
        <f t="shared" si="117"/>
        <v>0</v>
      </c>
      <c r="E1517">
        <v>10081</v>
      </c>
      <c r="F1517">
        <f t="shared" si="115"/>
        <v>0</v>
      </c>
      <c r="G1517" t="str">
        <f t="shared" si="116"/>
        <v>BP.GR</v>
      </c>
      <c r="H1517" t="s">
        <v>166</v>
      </c>
    </row>
    <row r="1518" spans="1:8">
      <c r="A1518">
        <f>_xlfn.XLOOKUP(C1518,'pu holds'!Y:Y,'pu holds'!S:S)</f>
        <v>0</v>
      </c>
      <c r="B1518">
        <f>_xlfn.XLOOKUP(H1518,'sets &amp; selections ( - 10%)'!Z:Z,'sets &amp; selections ( - 10%)'!T:T,0)</f>
        <v>0</v>
      </c>
      <c r="C1518" s="46" t="s">
        <v>894</v>
      </c>
      <c r="D1518">
        <f t="shared" si="117"/>
        <v>0</v>
      </c>
      <c r="E1518">
        <v>10081</v>
      </c>
      <c r="F1518">
        <f t="shared" si="115"/>
        <v>0</v>
      </c>
      <c r="G1518" t="str">
        <f t="shared" si="116"/>
        <v>BP.GR</v>
      </c>
      <c r="H1518" t="s">
        <v>166</v>
      </c>
    </row>
    <row r="1519" spans="1:8">
      <c r="A1519">
        <f>_xlfn.XLOOKUP(C1519,'pu holds'!Y:Y,'pu holds'!S:S)</f>
        <v>0</v>
      </c>
      <c r="B1519">
        <f>_xlfn.XLOOKUP(H1519,'sets &amp; selections ( - 10%)'!Z:Z,'sets &amp; selections ( - 10%)'!T:T,0)</f>
        <v>0</v>
      </c>
      <c r="C1519" s="47" t="s">
        <v>896</v>
      </c>
      <c r="D1519">
        <f t="shared" si="117"/>
        <v>0</v>
      </c>
      <c r="E1519">
        <v>10081</v>
      </c>
      <c r="F1519">
        <f t="shared" si="115"/>
        <v>0</v>
      </c>
      <c r="G1519" t="str">
        <f t="shared" si="116"/>
        <v>BP.GR</v>
      </c>
      <c r="H1519" t="s">
        <v>166</v>
      </c>
    </row>
    <row r="1520" spans="1:8">
      <c r="A1520">
        <f>_xlfn.XLOOKUP(C1520,'pu holds'!Y:Y,'pu holds'!S:S)</f>
        <v>0</v>
      </c>
      <c r="B1520">
        <f>_xlfn.XLOOKUP(H1520,'sets &amp; selections ( - 10%)'!Z:Z,'sets &amp; selections ( - 10%)'!T:T,0)</f>
        <v>0</v>
      </c>
      <c r="C1520" s="46" t="s">
        <v>898</v>
      </c>
      <c r="D1520">
        <f t="shared" si="117"/>
        <v>0</v>
      </c>
      <c r="E1520">
        <v>10081</v>
      </c>
      <c r="F1520">
        <f t="shared" si="115"/>
        <v>0</v>
      </c>
      <c r="G1520" t="str">
        <f t="shared" si="116"/>
        <v>BP.GR</v>
      </c>
      <c r="H1520" t="s">
        <v>166</v>
      </c>
    </row>
    <row r="1521" spans="1:8">
      <c r="A1521">
        <f>_xlfn.XLOOKUP(C1521,'pu holds'!Y:Y,'pu holds'!S:S)</f>
        <v>0</v>
      </c>
      <c r="B1521">
        <f>_xlfn.XLOOKUP(H1521,'sets &amp; selections ( - 10%)'!Z:Z,'sets &amp; selections ( - 10%)'!T:T,0)</f>
        <v>0</v>
      </c>
      <c r="C1521" s="47" t="s">
        <v>900</v>
      </c>
      <c r="D1521">
        <f t="shared" si="117"/>
        <v>0</v>
      </c>
      <c r="E1521">
        <v>10081</v>
      </c>
      <c r="F1521">
        <f t="shared" si="115"/>
        <v>0</v>
      </c>
      <c r="G1521" t="str">
        <f t="shared" si="116"/>
        <v>BP.GR</v>
      </c>
      <c r="H1521" t="s">
        <v>166</v>
      </c>
    </row>
    <row r="1522" spans="1:8">
      <c r="A1522">
        <f>_xlfn.XLOOKUP(C1522,'pu holds'!Y:Y,'pu holds'!S:S)</f>
        <v>0</v>
      </c>
      <c r="B1522">
        <f xml:space="preserve"> IF('sets &amp; selections ( - 10%)'!$T$39&gt;0,'sets &amp; selections ( - 10%)'!$T$39,0)</f>
        <v>0</v>
      </c>
      <c r="C1522" s="46" t="s">
        <v>902</v>
      </c>
      <c r="D1522">
        <f t="shared" si="117"/>
        <v>0</v>
      </c>
      <c r="E1522">
        <v>10081</v>
      </c>
      <c r="F1522">
        <f t="shared" si="115"/>
        <v>0</v>
      </c>
      <c r="G1522" t="str">
        <f t="shared" si="116"/>
        <v>BP.GR</v>
      </c>
    </row>
    <row r="1523" spans="1:8">
      <c r="A1523">
        <f>_xlfn.XLOOKUP(C1523,'pu holds'!Y:Y,'pu holds'!S:S)</f>
        <v>0</v>
      </c>
      <c r="B1523">
        <f>_xlfn.XLOOKUP(H1523,'sets &amp; selections ( - 10%)'!Z:Z,'sets &amp; selections ( - 10%)'!T:T,0)</f>
        <v>0</v>
      </c>
      <c r="C1523" s="47" t="s">
        <v>904</v>
      </c>
      <c r="D1523">
        <f t="shared" si="117"/>
        <v>0</v>
      </c>
      <c r="E1523">
        <v>10081</v>
      </c>
      <c r="F1523">
        <f t="shared" si="115"/>
        <v>0</v>
      </c>
      <c r="G1523" t="str">
        <f t="shared" si="116"/>
        <v>BP.GR</v>
      </c>
      <c r="H1523" t="s">
        <v>166</v>
      </c>
    </row>
    <row r="1524" spans="1:8">
      <c r="A1524">
        <f>_xlfn.XLOOKUP(C1524,'pu holds'!Y:Y,'pu holds'!S:S)</f>
        <v>0</v>
      </c>
      <c r="B1524">
        <f>_xlfn.XLOOKUP(H1524,'sets &amp; selections ( - 10%)'!Z:Z,'sets &amp; selections ( - 10%)'!T:T,0)</f>
        <v>0</v>
      </c>
      <c r="C1524" s="46" t="s">
        <v>906</v>
      </c>
      <c r="D1524">
        <f t="shared" si="117"/>
        <v>0</v>
      </c>
      <c r="E1524">
        <v>10081</v>
      </c>
      <c r="F1524">
        <f t="shared" si="115"/>
        <v>0</v>
      </c>
      <c r="G1524" t="str">
        <f t="shared" si="116"/>
        <v>BP.GR</v>
      </c>
      <c r="H1524" t="s">
        <v>166</v>
      </c>
    </row>
    <row r="1525" spans="1:8">
      <c r="A1525">
        <f>_xlfn.XLOOKUP(C1525,'pu holds'!Y:Y,'pu holds'!S:S)</f>
        <v>0</v>
      </c>
      <c r="B1525">
        <f>_xlfn.XLOOKUP(H1525,'sets &amp; selections ( - 10%)'!Z:Z,'sets &amp; selections ( - 10%)'!T:T,0)</f>
        <v>0</v>
      </c>
      <c r="C1525" s="47" t="s">
        <v>908</v>
      </c>
      <c r="D1525">
        <f t="shared" si="117"/>
        <v>0</v>
      </c>
      <c r="E1525">
        <v>10081</v>
      </c>
      <c r="F1525">
        <f t="shared" si="115"/>
        <v>0</v>
      </c>
      <c r="G1525" t="str">
        <f t="shared" si="116"/>
        <v>BP.GR</v>
      </c>
      <c r="H1525" t="s">
        <v>166</v>
      </c>
    </row>
    <row r="1526" spans="1:8">
      <c r="A1526">
        <f>_xlfn.XLOOKUP(C1526,'pu holds'!Y:Y,'pu holds'!T:T)</f>
        <v>0</v>
      </c>
      <c r="C1526" s="46" t="s">
        <v>805</v>
      </c>
      <c r="D1526">
        <f t="shared" si="117"/>
        <v>0</v>
      </c>
      <c r="E1526">
        <v>10097</v>
      </c>
      <c r="F1526">
        <f t="shared" si="115"/>
        <v>0</v>
      </c>
      <c r="G1526" t="str">
        <f t="shared" si="116"/>
        <v>BP.GR</v>
      </c>
    </row>
    <row r="1527" spans="1:8">
      <c r="A1527">
        <f>_xlfn.XLOOKUP(C1527,'pu holds'!Y:Y,'pu holds'!T:T)</f>
        <v>0</v>
      </c>
      <c r="C1527" s="47" t="s">
        <v>807</v>
      </c>
      <c r="D1527">
        <f t="shared" si="117"/>
        <v>0</v>
      </c>
      <c r="E1527">
        <v>10097</v>
      </c>
      <c r="F1527">
        <f t="shared" si="115"/>
        <v>0</v>
      </c>
      <c r="G1527" t="str">
        <f t="shared" si="116"/>
        <v>BP.GR</v>
      </c>
    </row>
    <row r="1528" spans="1:8">
      <c r="A1528">
        <f>_xlfn.XLOOKUP(C1528,'pu holds'!Y:Y,'pu holds'!T:T)</f>
        <v>0</v>
      </c>
      <c r="C1528" s="46" t="s">
        <v>809</v>
      </c>
      <c r="D1528">
        <f t="shared" si="117"/>
        <v>0</v>
      </c>
      <c r="E1528">
        <v>10097</v>
      </c>
      <c r="F1528">
        <f t="shared" si="115"/>
        <v>0</v>
      </c>
      <c r="G1528" t="str">
        <f t="shared" si="116"/>
        <v>BP.GR</v>
      </c>
    </row>
    <row r="1529" spans="1:8">
      <c r="A1529">
        <f>_xlfn.XLOOKUP(C1529,'pu holds'!Y:Y,'pu holds'!T:T)</f>
        <v>0</v>
      </c>
      <c r="C1529" s="47" t="s">
        <v>813</v>
      </c>
      <c r="D1529">
        <f t="shared" si="117"/>
        <v>0</v>
      </c>
      <c r="E1529">
        <v>10097</v>
      </c>
      <c r="F1529">
        <f t="shared" si="115"/>
        <v>0</v>
      </c>
      <c r="G1529" t="str">
        <f t="shared" si="116"/>
        <v>BP.GR</v>
      </c>
    </row>
    <row r="1530" spans="1:8">
      <c r="A1530">
        <f>_xlfn.XLOOKUP(C1530,'pu holds'!Y:Y,'pu holds'!T:T)</f>
        <v>0</v>
      </c>
      <c r="C1530" s="46" t="s">
        <v>815</v>
      </c>
      <c r="D1530">
        <f t="shared" si="117"/>
        <v>0</v>
      </c>
      <c r="E1530">
        <v>10097</v>
      </c>
      <c r="F1530">
        <f t="shared" si="115"/>
        <v>0</v>
      </c>
      <c r="G1530" t="str">
        <f t="shared" si="116"/>
        <v>BP.GR</v>
      </c>
    </row>
    <row r="1531" spans="1:8">
      <c r="A1531">
        <f>_xlfn.XLOOKUP(C1531,'pu holds'!Y:Y,'pu holds'!T:T)</f>
        <v>0</v>
      </c>
      <c r="B1531">
        <f>_xlfn.XLOOKUP(H1531,'sets &amp; selections ( - 10%)'!Z:Z,'sets &amp; selections ( - 10%)'!U:U,0)</f>
        <v>0</v>
      </c>
      <c r="C1531" s="47" t="s">
        <v>835</v>
      </c>
      <c r="D1531">
        <f t="shared" si="117"/>
        <v>0</v>
      </c>
      <c r="E1531">
        <v>10097</v>
      </c>
      <c r="F1531">
        <f t="shared" si="115"/>
        <v>0</v>
      </c>
      <c r="G1531" t="str">
        <f t="shared" si="116"/>
        <v>BP.GR</v>
      </c>
      <c r="H1531" s="525" t="s">
        <v>167</v>
      </c>
    </row>
    <row r="1532" spans="1:8">
      <c r="A1532">
        <f>_xlfn.XLOOKUP(C1532,'pu holds'!Y:Y,'pu holds'!T:T)</f>
        <v>0</v>
      </c>
      <c r="B1532">
        <f>_xlfn.XLOOKUP(H1532,'sets &amp; selections ( - 10%)'!Z:Z,'sets &amp; selections ( - 10%)'!U:U,0)</f>
        <v>0</v>
      </c>
      <c r="C1532" s="46" t="s">
        <v>839</v>
      </c>
      <c r="D1532">
        <f t="shared" si="117"/>
        <v>0</v>
      </c>
      <c r="E1532">
        <v>10097</v>
      </c>
      <c r="F1532">
        <f t="shared" si="115"/>
        <v>0</v>
      </c>
      <c r="G1532" t="str">
        <f t="shared" si="116"/>
        <v>BP.GR</v>
      </c>
      <c r="H1532" s="525" t="s">
        <v>167</v>
      </c>
    </row>
    <row r="1533" spans="1:8">
      <c r="A1533">
        <f>_xlfn.XLOOKUP(C1533,'pu holds'!Y:Y,'pu holds'!T:T)</f>
        <v>0</v>
      </c>
      <c r="B1533">
        <f>_xlfn.XLOOKUP(H1533,'sets &amp; selections ( - 10%)'!Z:Z,'sets &amp; selections ( - 10%)'!U:U,0)</f>
        <v>0</v>
      </c>
      <c r="C1533" s="47" t="s">
        <v>841</v>
      </c>
      <c r="D1533">
        <f t="shared" si="117"/>
        <v>0</v>
      </c>
      <c r="E1533">
        <v>10097</v>
      </c>
      <c r="F1533">
        <f t="shared" si="115"/>
        <v>0</v>
      </c>
      <c r="G1533" t="str">
        <f t="shared" si="116"/>
        <v>BP.GR</v>
      </c>
      <c r="H1533" s="525" t="s">
        <v>167</v>
      </c>
    </row>
    <row r="1534" spans="1:8">
      <c r="A1534">
        <f>_xlfn.XLOOKUP(C1534,'pu holds'!Y:Y,'pu holds'!T:T)</f>
        <v>0</v>
      </c>
      <c r="B1534">
        <f>_xlfn.XLOOKUP(H1534,'sets &amp; selections ( - 10%)'!Z:Z,'sets &amp; selections ( - 10%)'!U:U,0)</f>
        <v>0</v>
      </c>
      <c r="C1534" s="46" t="s">
        <v>843</v>
      </c>
      <c r="D1534">
        <f t="shared" si="117"/>
        <v>0</v>
      </c>
      <c r="E1534">
        <v>10097</v>
      </c>
      <c r="F1534">
        <f t="shared" si="115"/>
        <v>0</v>
      </c>
      <c r="G1534" t="str">
        <f t="shared" si="116"/>
        <v>BP.GR</v>
      </c>
      <c r="H1534" s="525" t="s">
        <v>167</v>
      </c>
    </row>
    <row r="1535" spans="1:8">
      <c r="A1535">
        <f>_xlfn.XLOOKUP(C1535,'pu holds'!Y:Y,'pu holds'!T:T)</f>
        <v>0</v>
      </c>
      <c r="B1535">
        <f>_xlfn.XLOOKUP(H1535,'sets &amp; selections ( - 10%)'!Z:Z,'sets &amp; selections ( - 10%)'!U:U,0)</f>
        <v>0</v>
      </c>
      <c r="C1535" s="47" t="s">
        <v>851</v>
      </c>
      <c r="D1535">
        <f t="shared" si="117"/>
        <v>0</v>
      </c>
      <c r="E1535">
        <v>10097</v>
      </c>
      <c r="F1535">
        <f t="shared" si="115"/>
        <v>0</v>
      </c>
      <c r="G1535" t="str">
        <f t="shared" si="116"/>
        <v>BP.GR</v>
      </c>
      <c r="H1535" s="525" t="s">
        <v>167</v>
      </c>
    </row>
    <row r="1536" spans="1:8">
      <c r="A1536">
        <f>_xlfn.XLOOKUP(C1536,'pu holds'!Y:Y,'pu holds'!T:T)</f>
        <v>0</v>
      </c>
      <c r="B1536">
        <f>_xlfn.XLOOKUP(H1536,'sets &amp; selections ( - 10%)'!Z:Z,'sets &amp; selections ( - 10%)'!U:U,0)</f>
        <v>0</v>
      </c>
      <c r="C1536" s="46" t="s">
        <v>853</v>
      </c>
      <c r="D1536">
        <f t="shared" si="117"/>
        <v>0</v>
      </c>
      <c r="E1536">
        <v>10097</v>
      </c>
      <c r="F1536">
        <f t="shared" si="115"/>
        <v>0</v>
      </c>
      <c r="G1536" t="str">
        <f t="shared" si="116"/>
        <v>BP.GR</v>
      </c>
      <c r="H1536" s="525" t="s">
        <v>167</v>
      </c>
    </row>
    <row r="1537" spans="1:8">
      <c r="A1537">
        <f>_xlfn.XLOOKUP(C1537,'pu holds'!Y:Y,'pu holds'!T:T)</f>
        <v>0</v>
      </c>
      <c r="B1537">
        <f>_xlfn.XLOOKUP(H1537,'sets &amp; selections ( - 10%)'!Z:Z,'sets &amp; selections ( - 10%)'!U:U,0)</f>
        <v>0</v>
      </c>
      <c r="C1537" s="47" t="s">
        <v>855</v>
      </c>
      <c r="D1537">
        <f t="shared" si="117"/>
        <v>0</v>
      </c>
      <c r="E1537">
        <v>10097</v>
      </c>
      <c r="F1537">
        <f t="shared" si="115"/>
        <v>0</v>
      </c>
      <c r="G1537" t="str">
        <f t="shared" si="116"/>
        <v>BP.GR</v>
      </c>
      <c r="H1537" s="525" t="s">
        <v>167</v>
      </c>
    </row>
    <row r="1538" spans="1:8">
      <c r="A1538">
        <f>_xlfn.XLOOKUP(C1538,'pu holds'!Y:Y,'pu holds'!T:T)</f>
        <v>0</v>
      </c>
      <c r="B1538">
        <f>_xlfn.XLOOKUP(H1538,'sets &amp; selections ( - 10%)'!Z:Z,'sets &amp; selections ( - 10%)'!U:U,0)</f>
        <v>0</v>
      </c>
      <c r="C1538" s="46" t="s">
        <v>857</v>
      </c>
      <c r="D1538">
        <f t="shared" si="117"/>
        <v>0</v>
      </c>
      <c r="E1538">
        <v>10097</v>
      </c>
      <c r="F1538">
        <f t="shared" si="115"/>
        <v>0</v>
      </c>
      <c r="G1538" t="str">
        <f t="shared" si="116"/>
        <v>BP.GR</v>
      </c>
      <c r="H1538" s="525" t="s">
        <v>167</v>
      </c>
    </row>
    <row r="1539" spans="1:8">
      <c r="A1539">
        <f>_xlfn.XLOOKUP(C1539,'pu holds'!Y:Y,'pu holds'!T:T)</f>
        <v>0</v>
      </c>
      <c r="B1539">
        <f>_xlfn.XLOOKUP(H1539,'sets &amp; selections ( - 10%)'!Z:Z,'sets &amp; selections ( - 10%)'!U:U,0)</f>
        <v>0</v>
      </c>
      <c r="C1539" s="47" t="s">
        <v>865</v>
      </c>
      <c r="D1539">
        <f t="shared" si="117"/>
        <v>0</v>
      </c>
      <c r="E1539">
        <v>10097</v>
      </c>
      <c r="F1539">
        <f t="shared" ref="F1539:F1602" si="118">IF(B1539&gt;0,10*B1539/D1539,0)</f>
        <v>0</v>
      </c>
      <c r="G1539" t="str">
        <f t="shared" ref="G1539:G1602" si="119">LEFT(C1539,5)</f>
        <v>BP.GR</v>
      </c>
      <c r="H1539" s="525" t="s">
        <v>167</v>
      </c>
    </row>
    <row r="1540" spans="1:8">
      <c r="A1540">
        <f>_xlfn.XLOOKUP(C1540,'pu holds'!Y:Y,'pu holds'!T:T)</f>
        <v>0</v>
      </c>
      <c r="B1540">
        <f>_xlfn.XLOOKUP(H1540,'sets &amp; selections ( - 10%)'!Z:Z,'sets &amp; selections ( - 10%)'!U:U,0)</f>
        <v>0</v>
      </c>
      <c r="C1540" s="46" t="s">
        <v>867</v>
      </c>
      <c r="D1540">
        <f t="shared" si="117"/>
        <v>0</v>
      </c>
      <c r="E1540">
        <v>10097</v>
      </c>
      <c r="F1540">
        <f t="shared" si="118"/>
        <v>0</v>
      </c>
      <c r="G1540" t="str">
        <f t="shared" si="119"/>
        <v>BP.GR</v>
      </c>
      <c r="H1540" s="525" t="s">
        <v>167</v>
      </c>
    </row>
    <row r="1541" spans="1:8">
      <c r="A1541">
        <f>_xlfn.XLOOKUP(C1541,'pu holds'!Y:Y,'pu holds'!T:T)</f>
        <v>0</v>
      </c>
      <c r="B1541">
        <f>_xlfn.XLOOKUP(H1541,'sets &amp; selections ( - 10%)'!Z:Z,'sets &amp; selections ( - 10%)'!U:U,0)</f>
        <v>0</v>
      </c>
      <c r="C1541" s="47" t="s">
        <v>869</v>
      </c>
      <c r="D1541">
        <f t="shared" si="117"/>
        <v>0</v>
      </c>
      <c r="E1541">
        <v>10097</v>
      </c>
      <c r="F1541">
        <f t="shared" si="118"/>
        <v>0</v>
      </c>
      <c r="G1541" t="str">
        <f t="shared" si="119"/>
        <v>BP.GR</v>
      </c>
      <c r="H1541" s="525" t="s">
        <v>167</v>
      </c>
    </row>
    <row r="1542" spans="1:8">
      <c r="A1542">
        <f>_xlfn.XLOOKUP(C1542,'pu holds'!Y:Y,'pu holds'!T:T)</f>
        <v>0</v>
      </c>
      <c r="B1542">
        <f>_xlfn.XLOOKUP(H1542,'sets &amp; selections ( - 10%)'!Z:Z,'sets &amp; selections ( - 10%)'!U:U,0)</f>
        <v>0</v>
      </c>
      <c r="C1542" s="46" t="s">
        <v>872</v>
      </c>
      <c r="D1542">
        <f t="shared" si="117"/>
        <v>0</v>
      </c>
      <c r="E1542">
        <v>10097</v>
      </c>
      <c r="F1542">
        <f t="shared" si="118"/>
        <v>0</v>
      </c>
      <c r="G1542" t="str">
        <f t="shared" si="119"/>
        <v>BP.GR</v>
      </c>
      <c r="H1542" t="s">
        <v>166</v>
      </c>
    </row>
    <row r="1543" spans="1:8">
      <c r="A1543">
        <f>_xlfn.XLOOKUP(C1543,'pu holds'!Y:Y,'pu holds'!T:T)</f>
        <v>0</v>
      </c>
      <c r="B1543">
        <f>_xlfn.XLOOKUP(H1543,'sets &amp; selections ( - 10%)'!Z:Z,'sets &amp; selections ( - 10%)'!U:U,0)</f>
        <v>0</v>
      </c>
      <c r="C1543" s="47" t="s">
        <v>874</v>
      </c>
      <c r="D1543">
        <f t="shared" si="117"/>
        <v>0</v>
      </c>
      <c r="E1543">
        <v>10097</v>
      </c>
      <c r="F1543">
        <f t="shared" si="118"/>
        <v>0</v>
      </c>
      <c r="G1543" t="str">
        <f t="shared" si="119"/>
        <v>BP.GR</v>
      </c>
      <c r="H1543" t="s">
        <v>166</v>
      </c>
    </row>
    <row r="1544" spans="1:8">
      <c r="A1544">
        <f>_xlfn.XLOOKUP(C1544,'pu holds'!Y:Y,'pu holds'!T:T)</f>
        <v>0</v>
      </c>
      <c r="B1544">
        <f>_xlfn.XLOOKUP(H1544,'sets &amp; selections ( - 10%)'!Z:Z,'sets &amp; selections ( - 10%)'!U:U,0)</f>
        <v>0</v>
      </c>
      <c r="C1544" s="46" t="s">
        <v>876</v>
      </c>
      <c r="D1544">
        <f t="shared" si="117"/>
        <v>0</v>
      </c>
      <c r="E1544">
        <v>10097</v>
      </c>
      <c r="F1544">
        <f t="shared" si="118"/>
        <v>0</v>
      </c>
      <c r="G1544" t="str">
        <f t="shared" si="119"/>
        <v>BP.GR</v>
      </c>
      <c r="H1544" t="s">
        <v>166</v>
      </c>
    </row>
    <row r="1545" spans="1:8">
      <c r="A1545">
        <f>_xlfn.XLOOKUP(C1545,'pu holds'!Y:Y,'pu holds'!T:T)</f>
        <v>0</v>
      </c>
      <c r="B1545">
        <f>_xlfn.XLOOKUP(H1545,'sets &amp; selections ( - 10%)'!Z:Z,'sets &amp; selections ( - 10%)'!U:U,0)</f>
        <v>0</v>
      </c>
      <c r="C1545" s="47" t="s">
        <v>878</v>
      </c>
      <c r="D1545">
        <f t="shared" si="117"/>
        <v>0</v>
      </c>
      <c r="E1545">
        <v>10097</v>
      </c>
      <c r="F1545">
        <f t="shared" si="118"/>
        <v>0</v>
      </c>
      <c r="G1545" t="str">
        <f t="shared" si="119"/>
        <v>BP.GR</v>
      </c>
      <c r="H1545" t="s">
        <v>166</v>
      </c>
    </row>
    <row r="1546" spans="1:8">
      <c r="A1546">
        <f>_xlfn.XLOOKUP(C1546,'pu holds'!Y:Y,'pu holds'!T:T)</f>
        <v>0</v>
      </c>
      <c r="B1546">
        <f>_xlfn.XLOOKUP(H1546,'sets &amp; selections ( - 10%)'!Z:Z,'sets &amp; selections ( - 10%)'!U:U,0)</f>
        <v>0</v>
      </c>
      <c r="C1546" s="46" t="s">
        <v>880</v>
      </c>
      <c r="D1546">
        <f t="shared" si="117"/>
        <v>0</v>
      </c>
      <c r="E1546">
        <v>10097</v>
      </c>
      <c r="F1546">
        <f t="shared" si="118"/>
        <v>0</v>
      </c>
      <c r="G1546" t="str">
        <f t="shared" si="119"/>
        <v>BP.GR</v>
      </c>
      <c r="H1546" t="s">
        <v>166</v>
      </c>
    </row>
    <row r="1547" spans="1:8">
      <c r="A1547">
        <f>_xlfn.XLOOKUP(C1547,'pu holds'!Y:Y,'pu holds'!T:T)</f>
        <v>0</v>
      </c>
      <c r="B1547">
        <f>_xlfn.XLOOKUP(H1547,'sets &amp; selections ( - 10%)'!Z:Z,'sets &amp; selections ( - 10%)'!U:U,0)</f>
        <v>0</v>
      </c>
      <c r="C1547" s="47" t="s">
        <v>882</v>
      </c>
      <c r="D1547">
        <f t="shared" si="117"/>
        <v>0</v>
      </c>
      <c r="E1547">
        <v>10097</v>
      </c>
      <c r="F1547">
        <f t="shared" si="118"/>
        <v>0</v>
      </c>
      <c r="G1547" t="str">
        <f t="shared" si="119"/>
        <v>BP.GR</v>
      </c>
      <c r="H1547" t="s">
        <v>166</v>
      </c>
    </row>
    <row r="1548" spans="1:8">
      <c r="A1548">
        <f>_xlfn.XLOOKUP(C1548,'pu holds'!Y:Y,'pu holds'!T:T)</f>
        <v>0</v>
      </c>
      <c r="B1548">
        <f>_xlfn.XLOOKUP(H1548,'sets &amp; selections ( - 10%)'!Z:Z,'sets &amp; selections ( - 10%)'!U:U,0)</f>
        <v>0</v>
      </c>
      <c r="C1548" s="46" t="s">
        <v>884</v>
      </c>
      <c r="D1548">
        <f t="shared" si="117"/>
        <v>0</v>
      </c>
      <c r="E1548">
        <v>10097</v>
      </c>
      <c r="F1548">
        <f t="shared" si="118"/>
        <v>0</v>
      </c>
      <c r="G1548" t="str">
        <f t="shared" si="119"/>
        <v>BP.GR</v>
      </c>
      <c r="H1548" t="s">
        <v>166</v>
      </c>
    </row>
    <row r="1549" spans="1:8">
      <c r="A1549">
        <f>_xlfn.XLOOKUP(C1549,'pu holds'!Y:Y,'pu holds'!T:T)</f>
        <v>0</v>
      </c>
      <c r="B1549">
        <f>_xlfn.XLOOKUP(H1549,'sets &amp; selections ( - 10%)'!Z:Z,'sets &amp; selections ( - 10%)'!U:U,0)</f>
        <v>0</v>
      </c>
      <c r="C1549" s="47" t="s">
        <v>886</v>
      </c>
      <c r="D1549">
        <f t="shared" si="117"/>
        <v>0</v>
      </c>
      <c r="E1549">
        <v>10097</v>
      </c>
      <c r="F1549">
        <f t="shared" si="118"/>
        <v>0</v>
      </c>
      <c r="G1549" t="str">
        <f t="shared" si="119"/>
        <v>BP.GR</v>
      </c>
      <c r="H1549" t="s">
        <v>166</v>
      </c>
    </row>
    <row r="1550" spans="1:8">
      <c r="A1550">
        <f>_xlfn.XLOOKUP(C1550,'pu holds'!Y:Y,'pu holds'!T:T)</f>
        <v>0</v>
      </c>
      <c r="B1550">
        <f>_xlfn.XLOOKUP(H1550,'sets &amp; selections ( - 10%)'!Z:Z,'sets &amp; selections ( - 10%)'!U:U,0)</f>
        <v>0</v>
      </c>
      <c r="C1550" s="46" t="s">
        <v>888</v>
      </c>
      <c r="D1550">
        <f t="shared" si="117"/>
        <v>0</v>
      </c>
      <c r="E1550">
        <v>10097</v>
      </c>
      <c r="F1550">
        <f t="shared" si="118"/>
        <v>0</v>
      </c>
      <c r="G1550" t="str">
        <f t="shared" si="119"/>
        <v>BP.GR</v>
      </c>
      <c r="H1550" t="s">
        <v>166</v>
      </c>
    </row>
    <row r="1551" spans="1:8">
      <c r="A1551">
        <f>_xlfn.XLOOKUP(C1551,'pu holds'!Y:Y,'pu holds'!T:T)</f>
        <v>0</v>
      </c>
      <c r="B1551">
        <f>_xlfn.XLOOKUP(H1551,'sets &amp; selections ( - 10%)'!Z:Z,'sets &amp; selections ( - 10%)'!U:U,0)</f>
        <v>0</v>
      </c>
      <c r="C1551" s="47" t="s">
        <v>890</v>
      </c>
      <c r="D1551">
        <f t="shared" si="117"/>
        <v>0</v>
      </c>
      <c r="E1551">
        <v>10097</v>
      </c>
      <c r="F1551">
        <f t="shared" si="118"/>
        <v>0</v>
      </c>
      <c r="G1551" t="str">
        <f t="shared" si="119"/>
        <v>BP.GR</v>
      </c>
      <c r="H1551" t="s">
        <v>166</v>
      </c>
    </row>
    <row r="1552" spans="1:8">
      <c r="A1552">
        <f>_xlfn.XLOOKUP(C1552,'pu holds'!Y:Y,'pu holds'!T:T)</f>
        <v>0</v>
      </c>
      <c r="B1552">
        <f>_xlfn.XLOOKUP(H1552,'sets &amp; selections ( - 10%)'!Z:Z,'sets &amp; selections ( - 10%)'!U:U,0)</f>
        <v>0</v>
      </c>
      <c r="C1552" s="46" t="s">
        <v>892</v>
      </c>
      <c r="D1552">
        <f t="shared" si="117"/>
        <v>0</v>
      </c>
      <c r="E1552">
        <v>10097</v>
      </c>
      <c r="F1552">
        <f t="shared" si="118"/>
        <v>0</v>
      </c>
      <c r="G1552" t="str">
        <f t="shared" si="119"/>
        <v>BP.GR</v>
      </c>
      <c r="H1552" t="s">
        <v>166</v>
      </c>
    </row>
    <row r="1553" spans="1:8">
      <c r="A1553">
        <f>_xlfn.XLOOKUP(C1553,'pu holds'!Y:Y,'pu holds'!T:T)</f>
        <v>0</v>
      </c>
      <c r="B1553">
        <f>_xlfn.XLOOKUP(H1553,'sets &amp; selections ( - 10%)'!Z:Z,'sets &amp; selections ( - 10%)'!U:U,0)</f>
        <v>0</v>
      </c>
      <c r="C1553" s="47" t="s">
        <v>894</v>
      </c>
      <c r="D1553">
        <f t="shared" si="117"/>
        <v>0</v>
      </c>
      <c r="E1553">
        <v>10097</v>
      </c>
      <c r="F1553">
        <f t="shared" si="118"/>
        <v>0</v>
      </c>
      <c r="G1553" t="str">
        <f t="shared" si="119"/>
        <v>BP.GR</v>
      </c>
      <c r="H1553" t="s">
        <v>166</v>
      </c>
    </row>
    <row r="1554" spans="1:8">
      <c r="A1554">
        <f>_xlfn.XLOOKUP(C1554,'pu holds'!Y:Y,'pu holds'!T:T)</f>
        <v>0</v>
      </c>
      <c r="B1554">
        <f>_xlfn.XLOOKUP(H1554,'sets &amp; selections ( - 10%)'!Z:Z,'sets &amp; selections ( - 10%)'!U:U,0)</f>
        <v>0</v>
      </c>
      <c r="C1554" s="46" t="s">
        <v>896</v>
      </c>
      <c r="D1554">
        <f t="shared" si="117"/>
        <v>0</v>
      </c>
      <c r="E1554">
        <v>10097</v>
      </c>
      <c r="F1554">
        <f t="shared" si="118"/>
        <v>0</v>
      </c>
      <c r="G1554" t="str">
        <f t="shared" si="119"/>
        <v>BP.GR</v>
      </c>
      <c r="H1554" t="s">
        <v>166</v>
      </c>
    </row>
    <row r="1555" spans="1:8">
      <c r="A1555">
        <f>_xlfn.XLOOKUP(C1555,'pu holds'!Y:Y,'pu holds'!T:T)</f>
        <v>0</v>
      </c>
      <c r="B1555">
        <f>_xlfn.XLOOKUP(H1555,'sets &amp; selections ( - 10%)'!Z:Z,'sets &amp; selections ( - 10%)'!U:U,0)</f>
        <v>0</v>
      </c>
      <c r="C1555" s="47" t="s">
        <v>898</v>
      </c>
      <c r="D1555">
        <f t="shared" ref="D1555:D1618" si="120">SUM(A1555:B1555)</f>
        <v>0</v>
      </c>
      <c r="E1555">
        <v>10097</v>
      </c>
      <c r="F1555">
        <f t="shared" si="118"/>
        <v>0</v>
      </c>
      <c r="G1555" t="str">
        <f t="shared" si="119"/>
        <v>BP.GR</v>
      </c>
      <c r="H1555" t="s">
        <v>166</v>
      </c>
    </row>
    <row r="1556" spans="1:8">
      <c r="A1556">
        <f>_xlfn.XLOOKUP(C1556,'pu holds'!Y:Y,'pu holds'!T:T)</f>
        <v>0</v>
      </c>
      <c r="B1556">
        <f>_xlfn.XLOOKUP(H1556,'sets &amp; selections ( - 10%)'!Z:Z,'sets &amp; selections ( - 10%)'!U:U,0)</f>
        <v>0</v>
      </c>
      <c r="C1556" s="46" t="s">
        <v>900</v>
      </c>
      <c r="D1556">
        <f t="shared" si="120"/>
        <v>0</v>
      </c>
      <c r="E1556">
        <v>10097</v>
      </c>
      <c r="F1556">
        <f t="shared" si="118"/>
        <v>0</v>
      </c>
      <c r="G1556" t="str">
        <f t="shared" si="119"/>
        <v>BP.GR</v>
      </c>
      <c r="H1556" t="s">
        <v>166</v>
      </c>
    </row>
    <row r="1557" spans="1:8">
      <c r="A1557">
        <f>_xlfn.XLOOKUP(C1557,'pu holds'!Y:Y,'pu holds'!T:T)</f>
        <v>0</v>
      </c>
      <c r="B1557">
        <f xml:space="preserve"> IF('sets &amp; selections ( - 10%)'!$U$39&gt;0,'sets &amp; selections ( - 10%)'!$U$39,0)</f>
        <v>0</v>
      </c>
      <c r="C1557" s="47" t="s">
        <v>902</v>
      </c>
      <c r="D1557">
        <f t="shared" si="120"/>
        <v>0</v>
      </c>
      <c r="E1557">
        <v>10097</v>
      </c>
      <c r="F1557">
        <f t="shared" si="118"/>
        <v>0</v>
      </c>
      <c r="G1557" t="str">
        <f t="shared" si="119"/>
        <v>BP.GR</v>
      </c>
    </row>
    <row r="1558" spans="1:8">
      <c r="A1558">
        <f>_xlfn.XLOOKUP(C1558,'pu holds'!Y:Y,'pu holds'!T:T)</f>
        <v>0</v>
      </c>
      <c r="B1558">
        <f>_xlfn.XLOOKUP(H1558,'sets &amp; selections ( - 10%)'!Z:Z,'sets &amp; selections ( - 10%)'!U:U,0)</f>
        <v>0</v>
      </c>
      <c r="C1558" s="46" t="s">
        <v>904</v>
      </c>
      <c r="D1558">
        <f t="shared" si="120"/>
        <v>0</v>
      </c>
      <c r="E1558">
        <v>10097</v>
      </c>
      <c r="F1558">
        <f t="shared" si="118"/>
        <v>0</v>
      </c>
      <c r="G1558" t="str">
        <f t="shared" si="119"/>
        <v>BP.GR</v>
      </c>
      <c r="H1558" t="s">
        <v>166</v>
      </c>
    </row>
    <row r="1559" spans="1:8">
      <c r="A1559">
        <f>_xlfn.XLOOKUP(C1559,'pu holds'!Y:Y,'pu holds'!T:T)</f>
        <v>0</v>
      </c>
      <c r="B1559">
        <f>_xlfn.XLOOKUP(H1559,'sets &amp; selections ( - 10%)'!Z:Z,'sets &amp; selections ( - 10%)'!U:U,0)</f>
        <v>0</v>
      </c>
      <c r="C1559" s="47" t="s">
        <v>906</v>
      </c>
      <c r="D1559">
        <f t="shared" si="120"/>
        <v>0</v>
      </c>
      <c r="E1559">
        <v>10097</v>
      </c>
      <c r="F1559">
        <f t="shared" si="118"/>
        <v>0</v>
      </c>
      <c r="G1559" t="str">
        <f t="shared" si="119"/>
        <v>BP.GR</v>
      </c>
      <c r="H1559" t="s">
        <v>166</v>
      </c>
    </row>
    <row r="1560" spans="1:8">
      <c r="A1560">
        <f>_xlfn.XLOOKUP(C1560,'pu holds'!Y:Y,'pu holds'!T:T)</f>
        <v>0</v>
      </c>
      <c r="B1560">
        <f>_xlfn.XLOOKUP(H1560,'sets &amp; selections ( - 10%)'!Z:Z,'sets &amp; selections ( - 10%)'!U:U,0)</f>
        <v>0</v>
      </c>
      <c r="C1560" s="46" t="s">
        <v>908</v>
      </c>
      <c r="D1560">
        <f t="shared" si="120"/>
        <v>0</v>
      </c>
      <c r="E1560">
        <v>10097</v>
      </c>
      <c r="F1560">
        <f t="shared" si="118"/>
        <v>0</v>
      </c>
      <c r="G1560" t="str">
        <f t="shared" si="119"/>
        <v>BP.GR</v>
      </c>
      <c r="H1560" t="s">
        <v>166</v>
      </c>
    </row>
    <row r="1561" spans="1:8">
      <c r="A1561">
        <f>_xlfn.XLOOKUP(C1561,'pu holds'!Y:Y,'pu holds'!U:U)</f>
        <v>0</v>
      </c>
      <c r="C1561" s="47" t="s">
        <v>805</v>
      </c>
      <c r="D1561">
        <f t="shared" si="120"/>
        <v>0</v>
      </c>
      <c r="E1561">
        <v>10083</v>
      </c>
      <c r="F1561">
        <f t="shared" si="118"/>
        <v>0</v>
      </c>
      <c r="G1561" t="str">
        <f t="shared" si="119"/>
        <v>BP.GR</v>
      </c>
    </row>
    <row r="1562" spans="1:8">
      <c r="A1562">
        <f>_xlfn.XLOOKUP(C1562,'pu holds'!Y:Y,'pu holds'!U:U)</f>
        <v>0</v>
      </c>
      <c r="C1562" s="46" t="s">
        <v>807</v>
      </c>
      <c r="D1562">
        <f t="shared" si="120"/>
        <v>0</v>
      </c>
      <c r="E1562">
        <v>10083</v>
      </c>
      <c r="F1562">
        <f t="shared" si="118"/>
        <v>0</v>
      </c>
      <c r="G1562" t="str">
        <f t="shared" si="119"/>
        <v>BP.GR</v>
      </c>
    </row>
    <row r="1563" spans="1:8">
      <c r="A1563">
        <f>_xlfn.XLOOKUP(C1563,'pu holds'!Y:Y,'pu holds'!U:U)</f>
        <v>0</v>
      </c>
      <c r="C1563" s="47" t="s">
        <v>809</v>
      </c>
      <c r="D1563">
        <f t="shared" si="120"/>
        <v>0</v>
      </c>
      <c r="E1563">
        <v>10083</v>
      </c>
      <c r="F1563">
        <f t="shared" si="118"/>
        <v>0</v>
      </c>
      <c r="G1563" t="str">
        <f t="shared" si="119"/>
        <v>BP.GR</v>
      </c>
    </row>
    <row r="1564" spans="1:8">
      <c r="A1564">
        <f>_xlfn.XLOOKUP(C1564,'pu holds'!Y:Y,'pu holds'!U:U)</f>
        <v>0</v>
      </c>
      <c r="C1564" s="46" t="s">
        <v>813</v>
      </c>
      <c r="D1564">
        <f t="shared" si="120"/>
        <v>0</v>
      </c>
      <c r="E1564">
        <v>10083</v>
      </c>
      <c r="F1564">
        <f t="shared" si="118"/>
        <v>0</v>
      </c>
      <c r="G1564" t="str">
        <f t="shared" si="119"/>
        <v>BP.GR</v>
      </c>
    </row>
    <row r="1565" spans="1:8">
      <c r="A1565">
        <f>_xlfn.XLOOKUP(C1565,'pu holds'!Y:Y,'pu holds'!U:U)</f>
        <v>0</v>
      </c>
      <c r="C1565" s="47" t="s">
        <v>815</v>
      </c>
      <c r="D1565">
        <f t="shared" si="120"/>
        <v>0</v>
      </c>
      <c r="E1565">
        <v>10083</v>
      </c>
      <c r="F1565">
        <f t="shared" si="118"/>
        <v>0</v>
      </c>
      <c r="G1565" t="str">
        <f t="shared" si="119"/>
        <v>BP.GR</v>
      </c>
    </row>
    <row r="1566" spans="1:8">
      <c r="A1566">
        <f>_xlfn.XLOOKUP(C1566,'pu holds'!Y:Y,'pu holds'!U:U)</f>
        <v>0</v>
      </c>
      <c r="B1566">
        <f>_xlfn.XLOOKUP(H1566,'sets &amp; selections ( - 10%)'!Z:Z,'sets &amp; selections ( - 10%)'!V:V,0)</f>
        <v>0</v>
      </c>
      <c r="C1566" s="46" t="s">
        <v>835</v>
      </c>
      <c r="D1566">
        <f t="shared" si="120"/>
        <v>0</v>
      </c>
      <c r="E1566">
        <v>10083</v>
      </c>
      <c r="F1566">
        <f t="shared" si="118"/>
        <v>0</v>
      </c>
      <c r="G1566" t="str">
        <f t="shared" si="119"/>
        <v>BP.GR</v>
      </c>
      <c r="H1566" s="525" t="s">
        <v>167</v>
      </c>
    </row>
    <row r="1567" spans="1:8">
      <c r="A1567">
        <f>_xlfn.XLOOKUP(C1567,'pu holds'!Y:Y,'pu holds'!U:U)</f>
        <v>0</v>
      </c>
      <c r="B1567">
        <f>_xlfn.XLOOKUP(H1567,'sets &amp; selections ( - 10%)'!Z:Z,'sets &amp; selections ( - 10%)'!V:V,0)</f>
        <v>0</v>
      </c>
      <c r="C1567" s="47" t="s">
        <v>839</v>
      </c>
      <c r="D1567">
        <f t="shared" si="120"/>
        <v>0</v>
      </c>
      <c r="E1567">
        <v>10083</v>
      </c>
      <c r="F1567">
        <f t="shared" si="118"/>
        <v>0</v>
      </c>
      <c r="G1567" t="str">
        <f t="shared" si="119"/>
        <v>BP.GR</v>
      </c>
      <c r="H1567" s="525" t="s">
        <v>167</v>
      </c>
    </row>
    <row r="1568" spans="1:8">
      <c r="A1568">
        <f>_xlfn.XLOOKUP(C1568,'pu holds'!Y:Y,'pu holds'!U:U)</f>
        <v>0</v>
      </c>
      <c r="B1568">
        <f>_xlfn.XLOOKUP(H1568,'sets &amp; selections ( - 10%)'!Z:Z,'sets &amp; selections ( - 10%)'!V:V,0)</f>
        <v>0</v>
      </c>
      <c r="C1568" s="46" t="s">
        <v>841</v>
      </c>
      <c r="D1568">
        <f t="shared" si="120"/>
        <v>0</v>
      </c>
      <c r="E1568">
        <v>10083</v>
      </c>
      <c r="F1568">
        <f t="shared" si="118"/>
        <v>0</v>
      </c>
      <c r="G1568" t="str">
        <f t="shared" si="119"/>
        <v>BP.GR</v>
      </c>
      <c r="H1568" s="525" t="s">
        <v>167</v>
      </c>
    </row>
    <row r="1569" spans="1:8">
      <c r="A1569">
        <f>_xlfn.XLOOKUP(C1569,'pu holds'!Y:Y,'pu holds'!U:U)</f>
        <v>0</v>
      </c>
      <c r="B1569">
        <f>_xlfn.XLOOKUP(H1569,'sets &amp; selections ( - 10%)'!Z:Z,'sets &amp; selections ( - 10%)'!V:V,0)</f>
        <v>0</v>
      </c>
      <c r="C1569" s="47" t="s">
        <v>843</v>
      </c>
      <c r="D1569">
        <f t="shared" si="120"/>
        <v>0</v>
      </c>
      <c r="E1569">
        <v>10083</v>
      </c>
      <c r="F1569">
        <f t="shared" si="118"/>
        <v>0</v>
      </c>
      <c r="G1569" t="str">
        <f t="shared" si="119"/>
        <v>BP.GR</v>
      </c>
      <c r="H1569" s="525" t="s">
        <v>167</v>
      </c>
    </row>
    <row r="1570" spans="1:8">
      <c r="A1570">
        <f>_xlfn.XLOOKUP(C1570,'pu holds'!Y:Y,'pu holds'!U:U)</f>
        <v>0</v>
      </c>
      <c r="B1570">
        <f>_xlfn.XLOOKUP(H1570,'sets &amp; selections ( - 10%)'!Z:Z,'sets &amp; selections ( - 10%)'!V:V,0)</f>
        <v>0</v>
      </c>
      <c r="C1570" s="46" t="s">
        <v>851</v>
      </c>
      <c r="D1570">
        <f t="shared" si="120"/>
        <v>0</v>
      </c>
      <c r="E1570">
        <v>10083</v>
      </c>
      <c r="F1570">
        <f t="shared" si="118"/>
        <v>0</v>
      </c>
      <c r="G1570" t="str">
        <f t="shared" si="119"/>
        <v>BP.GR</v>
      </c>
      <c r="H1570" s="525" t="s">
        <v>167</v>
      </c>
    </row>
    <row r="1571" spans="1:8">
      <c r="A1571">
        <f>_xlfn.XLOOKUP(C1571,'pu holds'!Y:Y,'pu holds'!U:U)</f>
        <v>0</v>
      </c>
      <c r="B1571">
        <f>_xlfn.XLOOKUP(H1571,'sets &amp; selections ( - 10%)'!Z:Z,'sets &amp; selections ( - 10%)'!V:V,0)</f>
        <v>0</v>
      </c>
      <c r="C1571" s="47" t="s">
        <v>853</v>
      </c>
      <c r="D1571">
        <f t="shared" si="120"/>
        <v>0</v>
      </c>
      <c r="E1571">
        <v>10083</v>
      </c>
      <c r="F1571">
        <f t="shared" si="118"/>
        <v>0</v>
      </c>
      <c r="G1571" t="str">
        <f t="shared" si="119"/>
        <v>BP.GR</v>
      </c>
      <c r="H1571" s="525" t="s">
        <v>167</v>
      </c>
    </row>
    <row r="1572" spans="1:8">
      <c r="A1572">
        <f>_xlfn.XLOOKUP(C1572,'pu holds'!Y:Y,'pu holds'!U:U)</f>
        <v>0</v>
      </c>
      <c r="B1572">
        <f>_xlfn.XLOOKUP(H1572,'sets &amp; selections ( - 10%)'!Z:Z,'sets &amp; selections ( - 10%)'!V:V,0)</f>
        <v>0</v>
      </c>
      <c r="C1572" s="46" t="s">
        <v>855</v>
      </c>
      <c r="D1572">
        <f t="shared" si="120"/>
        <v>0</v>
      </c>
      <c r="E1572">
        <v>10083</v>
      </c>
      <c r="F1572">
        <f t="shared" si="118"/>
        <v>0</v>
      </c>
      <c r="G1572" t="str">
        <f t="shared" si="119"/>
        <v>BP.GR</v>
      </c>
      <c r="H1572" s="525" t="s">
        <v>167</v>
      </c>
    </row>
    <row r="1573" spans="1:8">
      <c r="A1573">
        <f>_xlfn.XLOOKUP(C1573,'pu holds'!Y:Y,'pu holds'!U:U)</f>
        <v>0</v>
      </c>
      <c r="B1573">
        <f>_xlfn.XLOOKUP(H1573,'sets &amp; selections ( - 10%)'!Z:Z,'sets &amp; selections ( - 10%)'!V:V,0)</f>
        <v>0</v>
      </c>
      <c r="C1573" s="47" t="s">
        <v>857</v>
      </c>
      <c r="D1573">
        <f t="shared" si="120"/>
        <v>0</v>
      </c>
      <c r="E1573">
        <v>10083</v>
      </c>
      <c r="F1573">
        <f t="shared" si="118"/>
        <v>0</v>
      </c>
      <c r="G1573" t="str">
        <f t="shared" si="119"/>
        <v>BP.GR</v>
      </c>
      <c r="H1573" s="525" t="s">
        <v>167</v>
      </c>
    </row>
    <row r="1574" spans="1:8">
      <c r="A1574">
        <f>_xlfn.XLOOKUP(C1574,'pu holds'!Y:Y,'pu holds'!U:U)</f>
        <v>0</v>
      </c>
      <c r="B1574">
        <f>_xlfn.XLOOKUP(H1574,'sets &amp; selections ( - 10%)'!Z:Z,'sets &amp; selections ( - 10%)'!V:V,0)</f>
        <v>0</v>
      </c>
      <c r="C1574" s="46" t="s">
        <v>865</v>
      </c>
      <c r="D1574">
        <f t="shared" si="120"/>
        <v>0</v>
      </c>
      <c r="E1574">
        <v>10083</v>
      </c>
      <c r="F1574">
        <f t="shared" si="118"/>
        <v>0</v>
      </c>
      <c r="G1574" t="str">
        <f t="shared" si="119"/>
        <v>BP.GR</v>
      </c>
      <c r="H1574" s="525" t="s">
        <v>167</v>
      </c>
    </row>
    <row r="1575" spans="1:8">
      <c r="A1575">
        <f>_xlfn.XLOOKUP(C1575,'pu holds'!Y:Y,'pu holds'!U:U)</f>
        <v>0</v>
      </c>
      <c r="B1575">
        <f>_xlfn.XLOOKUP(H1575,'sets &amp; selections ( - 10%)'!Z:Z,'sets &amp; selections ( - 10%)'!V:V,0)</f>
        <v>0</v>
      </c>
      <c r="C1575" s="47" t="s">
        <v>867</v>
      </c>
      <c r="D1575">
        <f t="shared" si="120"/>
        <v>0</v>
      </c>
      <c r="E1575">
        <v>10083</v>
      </c>
      <c r="F1575">
        <f t="shared" si="118"/>
        <v>0</v>
      </c>
      <c r="G1575" t="str">
        <f t="shared" si="119"/>
        <v>BP.GR</v>
      </c>
      <c r="H1575" s="525" t="s">
        <v>167</v>
      </c>
    </row>
    <row r="1576" spans="1:8">
      <c r="A1576">
        <f>_xlfn.XLOOKUP(C1576,'pu holds'!Y:Y,'pu holds'!U:U)</f>
        <v>0</v>
      </c>
      <c r="B1576">
        <f>_xlfn.XLOOKUP(H1576,'sets &amp; selections ( - 10%)'!Z:Z,'sets &amp; selections ( - 10%)'!V:V,0)</f>
        <v>0</v>
      </c>
      <c r="C1576" s="46" t="s">
        <v>869</v>
      </c>
      <c r="D1576">
        <f t="shared" si="120"/>
        <v>0</v>
      </c>
      <c r="E1576">
        <v>10083</v>
      </c>
      <c r="F1576">
        <f t="shared" si="118"/>
        <v>0</v>
      </c>
      <c r="G1576" t="str">
        <f t="shared" si="119"/>
        <v>BP.GR</v>
      </c>
      <c r="H1576" s="525" t="s">
        <v>167</v>
      </c>
    </row>
    <row r="1577" spans="1:8">
      <c r="A1577">
        <f>_xlfn.XLOOKUP(C1577,'pu holds'!Y:Y,'pu holds'!U:U)</f>
        <v>0</v>
      </c>
      <c r="B1577">
        <f>_xlfn.XLOOKUP(H1577,'sets &amp; selections ( - 10%)'!Z:Z,'sets &amp; selections ( - 10%)'!V:V,0)</f>
        <v>0</v>
      </c>
      <c r="C1577" s="47" t="s">
        <v>872</v>
      </c>
      <c r="D1577">
        <f t="shared" si="120"/>
        <v>0</v>
      </c>
      <c r="E1577">
        <v>10083</v>
      </c>
      <c r="F1577">
        <f t="shared" si="118"/>
        <v>0</v>
      </c>
      <c r="G1577" t="str">
        <f t="shared" si="119"/>
        <v>BP.GR</v>
      </c>
      <c r="H1577" t="s">
        <v>166</v>
      </c>
    </row>
    <row r="1578" spans="1:8">
      <c r="A1578">
        <f>_xlfn.XLOOKUP(C1578,'pu holds'!Y:Y,'pu holds'!U:U)</f>
        <v>0</v>
      </c>
      <c r="B1578">
        <f>_xlfn.XLOOKUP(H1578,'sets &amp; selections ( - 10%)'!Z:Z,'sets &amp; selections ( - 10%)'!V:V,0)</f>
        <v>0</v>
      </c>
      <c r="C1578" s="46" t="s">
        <v>874</v>
      </c>
      <c r="D1578">
        <f t="shared" si="120"/>
        <v>0</v>
      </c>
      <c r="E1578">
        <v>10083</v>
      </c>
      <c r="F1578">
        <f t="shared" si="118"/>
        <v>0</v>
      </c>
      <c r="G1578" t="str">
        <f t="shared" si="119"/>
        <v>BP.GR</v>
      </c>
      <c r="H1578" t="s">
        <v>166</v>
      </c>
    </row>
    <row r="1579" spans="1:8">
      <c r="A1579">
        <f>_xlfn.XLOOKUP(C1579,'pu holds'!Y:Y,'pu holds'!U:U)</f>
        <v>0</v>
      </c>
      <c r="B1579">
        <f>_xlfn.XLOOKUP(H1579,'sets &amp; selections ( - 10%)'!Z:Z,'sets &amp; selections ( - 10%)'!V:V,0)</f>
        <v>0</v>
      </c>
      <c r="C1579" s="47" t="s">
        <v>876</v>
      </c>
      <c r="D1579">
        <f t="shared" si="120"/>
        <v>0</v>
      </c>
      <c r="E1579">
        <v>10083</v>
      </c>
      <c r="F1579">
        <f t="shared" si="118"/>
        <v>0</v>
      </c>
      <c r="G1579" t="str">
        <f t="shared" si="119"/>
        <v>BP.GR</v>
      </c>
      <c r="H1579" t="s">
        <v>166</v>
      </c>
    </row>
    <row r="1580" spans="1:8">
      <c r="A1580">
        <f>_xlfn.XLOOKUP(C1580,'pu holds'!Y:Y,'pu holds'!U:U)</f>
        <v>0</v>
      </c>
      <c r="B1580">
        <f>_xlfn.XLOOKUP(H1580,'sets &amp; selections ( - 10%)'!Z:Z,'sets &amp; selections ( - 10%)'!V:V,0)</f>
        <v>0</v>
      </c>
      <c r="C1580" s="46" t="s">
        <v>878</v>
      </c>
      <c r="D1580">
        <f t="shared" si="120"/>
        <v>0</v>
      </c>
      <c r="E1580">
        <v>10083</v>
      </c>
      <c r="F1580">
        <f t="shared" si="118"/>
        <v>0</v>
      </c>
      <c r="G1580" t="str">
        <f t="shared" si="119"/>
        <v>BP.GR</v>
      </c>
      <c r="H1580" t="s">
        <v>166</v>
      </c>
    </row>
    <row r="1581" spans="1:8">
      <c r="A1581">
        <f>_xlfn.XLOOKUP(C1581,'pu holds'!Y:Y,'pu holds'!U:U)</f>
        <v>0</v>
      </c>
      <c r="B1581">
        <f>_xlfn.XLOOKUP(H1581,'sets &amp; selections ( - 10%)'!Z:Z,'sets &amp; selections ( - 10%)'!V:V,0)</f>
        <v>0</v>
      </c>
      <c r="C1581" s="47" t="s">
        <v>880</v>
      </c>
      <c r="D1581">
        <f t="shared" si="120"/>
        <v>0</v>
      </c>
      <c r="E1581">
        <v>10083</v>
      </c>
      <c r="F1581">
        <f t="shared" si="118"/>
        <v>0</v>
      </c>
      <c r="G1581" t="str">
        <f t="shared" si="119"/>
        <v>BP.GR</v>
      </c>
      <c r="H1581" t="s">
        <v>166</v>
      </c>
    </row>
    <row r="1582" spans="1:8">
      <c r="A1582">
        <f>_xlfn.XLOOKUP(C1582,'pu holds'!Y:Y,'pu holds'!U:U)</f>
        <v>0</v>
      </c>
      <c r="B1582">
        <f>_xlfn.XLOOKUP(H1582,'sets &amp; selections ( - 10%)'!Z:Z,'sets &amp; selections ( - 10%)'!V:V,0)</f>
        <v>0</v>
      </c>
      <c r="C1582" s="46" t="s">
        <v>882</v>
      </c>
      <c r="D1582">
        <f t="shared" si="120"/>
        <v>0</v>
      </c>
      <c r="E1582">
        <v>10083</v>
      </c>
      <c r="F1582">
        <f t="shared" si="118"/>
        <v>0</v>
      </c>
      <c r="G1582" t="str">
        <f t="shared" si="119"/>
        <v>BP.GR</v>
      </c>
      <c r="H1582" t="s">
        <v>166</v>
      </c>
    </row>
    <row r="1583" spans="1:8">
      <c r="A1583">
        <f>_xlfn.XLOOKUP(C1583,'pu holds'!Y:Y,'pu holds'!U:U)</f>
        <v>0</v>
      </c>
      <c r="B1583">
        <f>_xlfn.XLOOKUP(H1583,'sets &amp; selections ( - 10%)'!Z:Z,'sets &amp; selections ( - 10%)'!V:V,0)</f>
        <v>0</v>
      </c>
      <c r="C1583" s="47" t="s">
        <v>884</v>
      </c>
      <c r="D1583">
        <f t="shared" si="120"/>
        <v>0</v>
      </c>
      <c r="E1583">
        <v>10083</v>
      </c>
      <c r="F1583">
        <f t="shared" si="118"/>
        <v>0</v>
      </c>
      <c r="G1583" t="str">
        <f t="shared" si="119"/>
        <v>BP.GR</v>
      </c>
      <c r="H1583" t="s">
        <v>166</v>
      </c>
    </row>
    <row r="1584" spans="1:8">
      <c r="A1584">
        <f>_xlfn.XLOOKUP(C1584,'pu holds'!Y:Y,'pu holds'!U:U)</f>
        <v>0</v>
      </c>
      <c r="B1584">
        <f>_xlfn.XLOOKUP(H1584,'sets &amp; selections ( - 10%)'!Z:Z,'sets &amp; selections ( - 10%)'!V:V,0)</f>
        <v>0</v>
      </c>
      <c r="C1584" s="46" t="s">
        <v>886</v>
      </c>
      <c r="D1584">
        <f t="shared" si="120"/>
        <v>0</v>
      </c>
      <c r="E1584">
        <v>10083</v>
      </c>
      <c r="F1584">
        <f t="shared" si="118"/>
        <v>0</v>
      </c>
      <c r="G1584" t="str">
        <f t="shared" si="119"/>
        <v>BP.GR</v>
      </c>
      <c r="H1584" t="s">
        <v>166</v>
      </c>
    </row>
    <row r="1585" spans="1:8">
      <c r="A1585">
        <f>_xlfn.XLOOKUP(C1585,'pu holds'!Y:Y,'pu holds'!U:U)</f>
        <v>0</v>
      </c>
      <c r="B1585">
        <f>_xlfn.XLOOKUP(H1585,'sets &amp; selections ( - 10%)'!Z:Z,'sets &amp; selections ( - 10%)'!V:V,0)</f>
        <v>0</v>
      </c>
      <c r="C1585" s="47" t="s">
        <v>888</v>
      </c>
      <c r="D1585">
        <f t="shared" si="120"/>
        <v>0</v>
      </c>
      <c r="E1585">
        <v>10083</v>
      </c>
      <c r="F1585">
        <f t="shared" si="118"/>
        <v>0</v>
      </c>
      <c r="G1585" t="str">
        <f t="shared" si="119"/>
        <v>BP.GR</v>
      </c>
      <c r="H1585" t="s">
        <v>166</v>
      </c>
    </row>
    <row r="1586" spans="1:8">
      <c r="A1586">
        <f>_xlfn.XLOOKUP(C1586,'pu holds'!Y:Y,'pu holds'!U:U)</f>
        <v>0</v>
      </c>
      <c r="B1586">
        <f>_xlfn.XLOOKUP(H1586,'sets &amp; selections ( - 10%)'!Z:Z,'sets &amp; selections ( - 10%)'!V:V,0)</f>
        <v>0</v>
      </c>
      <c r="C1586" s="46" t="s">
        <v>890</v>
      </c>
      <c r="D1586">
        <f t="shared" si="120"/>
        <v>0</v>
      </c>
      <c r="E1586">
        <v>10083</v>
      </c>
      <c r="F1586">
        <f t="shared" si="118"/>
        <v>0</v>
      </c>
      <c r="G1586" t="str">
        <f t="shared" si="119"/>
        <v>BP.GR</v>
      </c>
      <c r="H1586" t="s">
        <v>166</v>
      </c>
    </row>
    <row r="1587" spans="1:8">
      <c r="A1587">
        <f>_xlfn.XLOOKUP(C1587,'pu holds'!Y:Y,'pu holds'!U:U)</f>
        <v>0</v>
      </c>
      <c r="B1587">
        <f>_xlfn.XLOOKUP(H1587,'sets &amp; selections ( - 10%)'!Z:Z,'sets &amp; selections ( - 10%)'!V:V,0)</f>
        <v>0</v>
      </c>
      <c r="C1587" s="47" t="s">
        <v>892</v>
      </c>
      <c r="D1587">
        <f t="shared" si="120"/>
        <v>0</v>
      </c>
      <c r="E1587">
        <v>10083</v>
      </c>
      <c r="F1587">
        <f t="shared" si="118"/>
        <v>0</v>
      </c>
      <c r="G1587" t="str">
        <f t="shared" si="119"/>
        <v>BP.GR</v>
      </c>
      <c r="H1587" t="s">
        <v>166</v>
      </c>
    </row>
    <row r="1588" spans="1:8">
      <c r="A1588">
        <f>_xlfn.XLOOKUP(C1588,'pu holds'!Y:Y,'pu holds'!U:U)</f>
        <v>0</v>
      </c>
      <c r="B1588">
        <f>_xlfn.XLOOKUP(H1588,'sets &amp; selections ( - 10%)'!Z:Z,'sets &amp; selections ( - 10%)'!V:V,0)</f>
        <v>0</v>
      </c>
      <c r="C1588" s="46" t="s">
        <v>894</v>
      </c>
      <c r="D1588">
        <f t="shared" si="120"/>
        <v>0</v>
      </c>
      <c r="E1588">
        <v>10083</v>
      </c>
      <c r="F1588">
        <f t="shared" si="118"/>
        <v>0</v>
      </c>
      <c r="G1588" t="str">
        <f t="shared" si="119"/>
        <v>BP.GR</v>
      </c>
      <c r="H1588" t="s">
        <v>166</v>
      </c>
    </row>
    <row r="1589" spans="1:8">
      <c r="A1589">
        <f>_xlfn.XLOOKUP(C1589,'pu holds'!Y:Y,'pu holds'!U:U)</f>
        <v>0</v>
      </c>
      <c r="B1589">
        <f>_xlfn.XLOOKUP(H1589,'sets &amp; selections ( - 10%)'!Z:Z,'sets &amp; selections ( - 10%)'!V:V,0)</f>
        <v>0</v>
      </c>
      <c r="C1589" s="47" t="s">
        <v>896</v>
      </c>
      <c r="D1589">
        <f t="shared" si="120"/>
        <v>0</v>
      </c>
      <c r="E1589">
        <v>10083</v>
      </c>
      <c r="F1589">
        <f t="shared" si="118"/>
        <v>0</v>
      </c>
      <c r="G1589" t="str">
        <f t="shared" si="119"/>
        <v>BP.GR</v>
      </c>
      <c r="H1589" t="s">
        <v>166</v>
      </c>
    </row>
    <row r="1590" spans="1:8">
      <c r="A1590">
        <f>_xlfn.XLOOKUP(C1590,'pu holds'!Y:Y,'pu holds'!U:U)</f>
        <v>0</v>
      </c>
      <c r="B1590">
        <f>_xlfn.XLOOKUP(H1590,'sets &amp; selections ( - 10%)'!Z:Z,'sets &amp; selections ( - 10%)'!V:V,0)</f>
        <v>0</v>
      </c>
      <c r="C1590" s="46" t="s">
        <v>898</v>
      </c>
      <c r="D1590">
        <f t="shared" si="120"/>
        <v>0</v>
      </c>
      <c r="E1590">
        <v>10083</v>
      </c>
      <c r="F1590">
        <f t="shared" si="118"/>
        <v>0</v>
      </c>
      <c r="G1590" t="str">
        <f t="shared" si="119"/>
        <v>BP.GR</v>
      </c>
      <c r="H1590" t="s">
        <v>166</v>
      </c>
    </row>
    <row r="1591" spans="1:8">
      <c r="A1591">
        <f>_xlfn.XLOOKUP(C1591,'pu holds'!Y:Y,'pu holds'!U:U)</f>
        <v>0</v>
      </c>
      <c r="B1591">
        <f>_xlfn.XLOOKUP(H1591,'sets &amp; selections ( - 10%)'!Z:Z,'sets &amp; selections ( - 10%)'!V:V,0)</f>
        <v>0</v>
      </c>
      <c r="C1591" s="47" t="s">
        <v>900</v>
      </c>
      <c r="D1591">
        <f t="shared" si="120"/>
        <v>0</v>
      </c>
      <c r="E1591">
        <v>10083</v>
      </c>
      <c r="F1591">
        <f t="shared" si="118"/>
        <v>0</v>
      </c>
      <c r="G1591" t="str">
        <f t="shared" si="119"/>
        <v>BP.GR</v>
      </c>
      <c r="H1591" t="s">
        <v>166</v>
      </c>
    </row>
    <row r="1592" spans="1:8">
      <c r="A1592">
        <f>_xlfn.XLOOKUP(C1592,'pu holds'!Y:Y,'pu holds'!U:U)</f>
        <v>0</v>
      </c>
      <c r="B1592">
        <f xml:space="preserve"> IF('sets &amp; selections ( - 10%)'!$V$39&gt;0,'sets &amp; selections ( - 10%)'!$V$39,0)</f>
        <v>0</v>
      </c>
      <c r="C1592" s="46" t="s">
        <v>902</v>
      </c>
      <c r="D1592">
        <f t="shared" si="120"/>
        <v>0</v>
      </c>
      <c r="E1592">
        <v>10083</v>
      </c>
      <c r="F1592">
        <f t="shared" si="118"/>
        <v>0</v>
      </c>
      <c r="G1592" t="str">
        <f t="shared" si="119"/>
        <v>BP.GR</v>
      </c>
    </row>
    <row r="1593" spans="1:8">
      <c r="A1593">
        <f>_xlfn.XLOOKUP(C1593,'pu holds'!Y:Y,'pu holds'!U:U)</f>
        <v>0</v>
      </c>
      <c r="B1593">
        <f>_xlfn.XLOOKUP(H1593,'sets &amp; selections ( - 10%)'!Z:Z,'sets &amp; selections ( - 10%)'!V:V,0)</f>
        <v>0</v>
      </c>
      <c r="C1593" s="47" t="s">
        <v>904</v>
      </c>
      <c r="D1593">
        <f t="shared" si="120"/>
        <v>0</v>
      </c>
      <c r="E1593">
        <v>10083</v>
      </c>
      <c r="F1593">
        <f t="shared" si="118"/>
        <v>0</v>
      </c>
      <c r="G1593" t="str">
        <f t="shared" si="119"/>
        <v>BP.GR</v>
      </c>
      <c r="H1593" t="s">
        <v>166</v>
      </c>
    </row>
    <row r="1594" spans="1:8">
      <c r="A1594">
        <f>_xlfn.XLOOKUP(C1594,'pu holds'!Y:Y,'pu holds'!U:U)</f>
        <v>0</v>
      </c>
      <c r="B1594">
        <f>_xlfn.XLOOKUP(H1594,'sets &amp; selections ( - 10%)'!Z:Z,'sets &amp; selections ( - 10%)'!V:V,0)</f>
        <v>0</v>
      </c>
      <c r="C1594" s="46" t="s">
        <v>906</v>
      </c>
      <c r="D1594">
        <f t="shared" si="120"/>
        <v>0</v>
      </c>
      <c r="E1594">
        <v>10083</v>
      </c>
      <c r="F1594">
        <f t="shared" si="118"/>
        <v>0</v>
      </c>
      <c r="G1594" t="str">
        <f t="shared" si="119"/>
        <v>BP.GR</v>
      </c>
      <c r="H1594" t="s">
        <v>166</v>
      </c>
    </row>
    <row r="1595" spans="1:8">
      <c r="A1595">
        <f>_xlfn.XLOOKUP(C1595,'pu holds'!Y:Y,'pu holds'!U:U)</f>
        <v>0</v>
      </c>
      <c r="B1595">
        <f>_xlfn.XLOOKUP(H1595,'sets &amp; selections ( - 10%)'!Z:Z,'sets &amp; selections ( - 10%)'!V:V,0)</f>
        <v>0</v>
      </c>
      <c r="C1595" s="47" t="s">
        <v>908</v>
      </c>
      <c r="D1595">
        <f t="shared" si="120"/>
        <v>0</v>
      </c>
      <c r="E1595">
        <v>10083</v>
      </c>
      <c r="F1595">
        <f t="shared" si="118"/>
        <v>0</v>
      </c>
      <c r="G1595" t="str">
        <f t="shared" si="119"/>
        <v>BP.GR</v>
      </c>
      <c r="H1595" t="s">
        <v>166</v>
      </c>
    </row>
    <row r="1596" spans="1:8">
      <c r="A1596">
        <f>_xlfn.XLOOKUP(C1596,'pu holds'!Y:Y,'pu holds'!V:V)</f>
        <v>0</v>
      </c>
      <c r="C1596" s="47" t="s">
        <v>805</v>
      </c>
      <c r="D1596">
        <f t="shared" si="120"/>
        <v>0</v>
      </c>
      <c r="E1596">
        <v>10082</v>
      </c>
      <c r="F1596">
        <f t="shared" si="118"/>
        <v>0</v>
      </c>
      <c r="G1596" t="str">
        <f t="shared" si="119"/>
        <v>BP.GR</v>
      </c>
    </row>
    <row r="1597" spans="1:8">
      <c r="A1597">
        <f>_xlfn.XLOOKUP(C1597,'pu holds'!Y:Y,'pu holds'!V:V)</f>
        <v>0</v>
      </c>
      <c r="C1597" s="46" t="s">
        <v>807</v>
      </c>
      <c r="D1597">
        <f t="shared" si="120"/>
        <v>0</v>
      </c>
      <c r="E1597">
        <v>10082</v>
      </c>
      <c r="F1597">
        <f t="shared" si="118"/>
        <v>0</v>
      </c>
      <c r="G1597" t="str">
        <f t="shared" si="119"/>
        <v>BP.GR</v>
      </c>
    </row>
    <row r="1598" spans="1:8">
      <c r="A1598">
        <f>_xlfn.XLOOKUP(C1598,'pu holds'!Y:Y,'pu holds'!V:V)</f>
        <v>0</v>
      </c>
      <c r="C1598" s="47" t="s">
        <v>809</v>
      </c>
      <c r="D1598">
        <f t="shared" si="120"/>
        <v>0</v>
      </c>
      <c r="E1598">
        <v>10082</v>
      </c>
      <c r="F1598">
        <f t="shared" si="118"/>
        <v>0</v>
      </c>
      <c r="G1598" t="str">
        <f t="shared" si="119"/>
        <v>BP.GR</v>
      </c>
    </row>
    <row r="1599" spans="1:8">
      <c r="A1599">
        <f>_xlfn.XLOOKUP(C1599,'pu holds'!Y:Y,'pu holds'!V:V)</f>
        <v>0</v>
      </c>
      <c r="C1599" s="46" t="s">
        <v>813</v>
      </c>
      <c r="D1599">
        <f t="shared" si="120"/>
        <v>0</v>
      </c>
      <c r="E1599">
        <v>10082</v>
      </c>
      <c r="F1599">
        <f t="shared" si="118"/>
        <v>0</v>
      </c>
      <c r="G1599" t="str">
        <f t="shared" si="119"/>
        <v>BP.GR</v>
      </c>
    </row>
    <row r="1600" spans="1:8">
      <c r="A1600">
        <f>_xlfn.XLOOKUP(C1600,'pu holds'!Y:Y,'pu holds'!V:V)</f>
        <v>0</v>
      </c>
      <c r="C1600" s="47" t="s">
        <v>815</v>
      </c>
      <c r="D1600">
        <f t="shared" si="120"/>
        <v>0</v>
      </c>
      <c r="E1600">
        <v>10082</v>
      </c>
      <c r="F1600">
        <f t="shared" si="118"/>
        <v>0</v>
      </c>
      <c r="G1600" t="str">
        <f t="shared" si="119"/>
        <v>BP.GR</v>
      </c>
    </row>
    <row r="1601" spans="1:8">
      <c r="A1601">
        <f>_xlfn.XLOOKUP(C1601,'pu holds'!Y:Y,'pu holds'!V:V)</f>
        <v>0</v>
      </c>
      <c r="B1601">
        <f>_xlfn.XLOOKUP(H1601,'sets &amp; selections ( - 10%)'!Z:Z,'sets &amp; selections ( - 10%)'!W:W,0)</f>
        <v>0</v>
      </c>
      <c r="C1601" s="46" t="s">
        <v>835</v>
      </c>
      <c r="D1601">
        <f t="shared" si="120"/>
        <v>0</v>
      </c>
      <c r="E1601">
        <v>10082</v>
      </c>
      <c r="F1601">
        <f t="shared" si="118"/>
        <v>0</v>
      </c>
      <c r="G1601" t="str">
        <f t="shared" si="119"/>
        <v>BP.GR</v>
      </c>
      <c r="H1601" s="525" t="s">
        <v>167</v>
      </c>
    </row>
    <row r="1602" spans="1:8">
      <c r="A1602">
        <f>_xlfn.XLOOKUP(C1602,'pu holds'!Y:Y,'pu holds'!V:V)</f>
        <v>0</v>
      </c>
      <c r="B1602">
        <f>_xlfn.XLOOKUP(H1602,'sets &amp; selections ( - 10%)'!Z:Z,'sets &amp; selections ( - 10%)'!W:W,0)</f>
        <v>0</v>
      </c>
      <c r="C1602" s="47" t="s">
        <v>839</v>
      </c>
      <c r="D1602">
        <f t="shared" si="120"/>
        <v>0</v>
      </c>
      <c r="E1602">
        <v>10082</v>
      </c>
      <c r="F1602">
        <f t="shared" si="118"/>
        <v>0</v>
      </c>
      <c r="G1602" t="str">
        <f t="shared" si="119"/>
        <v>BP.GR</v>
      </c>
      <c r="H1602" s="525" t="s">
        <v>167</v>
      </c>
    </row>
    <row r="1603" spans="1:8">
      <c r="A1603">
        <f>_xlfn.XLOOKUP(C1603,'pu holds'!Y:Y,'pu holds'!V:V)</f>
        <v>0</v>
      </c>
      <c r="B1603">
        <f>_xlfn.XLOOKUP(H1603,'sets &amp; selections ( - 10%)'!Z:Z,'sets &amp; selections ( - 10%)'!W:W,0)</f>
        <v>0</v>
      </c>
      <c r="C1603" s="46" t="s">
        <v>841</v>
      </c>
      <c r="D1603">
        <f t="shared" si="120"/>
        <v>0</v>
      </c>
      <c r="E1603">
        <v>10082</v>
      </c>
      <c r="F1603">
        <f t="shared" ref="F1603:F1666" si="121">IF(B1603&gt;0,10*B1603/D1603,0)</f>
        <v>0</v>
      </c>
      <c r="G1603" t="str">
        <f t="shared" ref="G1603:G1666" si="122">LEFT(C1603,5)</f>
        <v>BP.GR</v>
      </c>
      <c r="H1603" s="525" t="s">
        <v>167</v>
      </c>
    </row>
    <row r="1604" spans="1:8">
      <c r="A1604">
        <f>_xlfn.XLOOKUP(C1604,'pu holds'!Y:Y,'pu holds'!V:V)</f>
        <v>0</v>
      </c>
      <c r="B1604">
        <f>_xlfn.XLOOKUP(H1604,'sets &amp; selections ( - 10%)'!Z:Z,'sets &amp; selections ( - 10%)'!W:W,0)</f>
        <v>0</v>
      </c>
      <c r="C1604" s="47" t="s">
        <v>843</v>
      </c>
      <c r="D1604">
        <f t="shared" si="120"/>
        <v>0</v>
      </c>
      <c r="E1604">
        <v>10082</v>
      </c>
      <c r="F1604">
        <f t="shared" si="121"/>
        <v>0</v>
      </c>
      <c r="G1604" t="str">
        <f t="shared" si="122"/>
        <v>BP.GR</v>
      </c>
      <c r="H1604" s="525" t="s">
        <v>167</v>
      </c>
    </row>
    <row r="1605" spans="1:8">
      <c r="A1605">
        <f>_xlfn.XLOOKUP(C1605,'pu holds'!Y:Y,'pu holds'!V:V)</f>
        <v>0</v>
      </c>
      <c r="B1605">
        <f>_xlfn.XLOOKUP(H1605,'sets &amp; selections ( - 10%)'!Z:Z,'sets &amp; selections ( - 10%)'!W:W,0)</f>
        <v>0</v>
      </c>
      <c r="C1605" s="46" t="s">
        <v>851</v>
      </c>
      <c r="D1605">
        <f t="shared" si="120"/>
        <v>0</v>
      </c>
      <c r="E1605">
        <v>10082</v>
      </c>
      <c r="F1605">
        <f t="shared" si="121"/>
        <v>0</v>
      </c>
      <c r="G1605" t="str">
        <f t="shared" si="122"/>
        <v>BP.GR</v>
      </c>
      <c r="H1605" s="525" t="s">
        <v>167</v>
      </c>
    </row>
    <row r="1606" spans="1:8">
      <c r="A1606">
        <f>_xlfn.XLOOKUP(C1606,'pu holds'!Y:Y,'pu holds'!V:V)</f>
        <v>0</v>
      </c>
      <c r="B1606">
        <f>_xlfn.XLOOKUP(H1606,'sets &amp; selections ( - 10%)'!Z:Z,'sets &amp; selections ( - 10%)'!W:W,0)</f>
        <v>0</v>
      </c>
      <c r="C1606" s="47" t="s">
        <v>853</v>
      </c>
      <c r="D1606">
        <f t="shared" si="120"/>
        <v>0</v>
      </c>
      <c r="E1606">
        <v>10082</v>
      </c>
      <c r="F1606">
        <f t="shared" si="121"/>
        <v>0</v>
      </c>
      <c r="G1606" t="str">
        <f t="shared" si="122"/>
        <v>BP.GR</v>
      </c>
      <c r="H1606" s="525" t="s">
        <v>167</v>
      </c>
    </row>
    <row r="1607" spans="1:8">
      <c r="A1607">
        <f>_xlfn.XLOOKUP(C1607,'pu holds'!Y:Y,'pu holds'!V:V)</f>
        <v>0</v>
      </c>
      <c r="B1607">
        <f>_xlfn.XLOOKUP(H1607,'sets &amp; selections ( - 10%)'!Z:Z,'sets &amp; selections ( - 10%)'!W:W,0)</f>
        <v>0</v>
      </c>
      <c r="C1607" s="46" t="s">
        <v>855</v>
      </c>
      <c r="D1607">
        <f t="shared" si="120"/>
        <v>0</v>
      </c>
      <c r="E1607">
        <v>10082</v>
      </c>
      <c r="F1607">
        <f t="shared" si="121"/>
        <v>0</v>
      </c>
      <c r="G1607" t="str">
        <f t="shared" si="122"/>
        <v>BP.GR</v>
      </c>
      <c r="H1607" s="525" t="s">
        <v>167</v>
      </c>
    </row>
    <row r="1608" spans="1:8">
      <c r="A1608">
        <f>_xlfn.XLOOKUP(C1608,'pu holds'!Y:Y,'pu holds'!V:V)</f>
        <v>0</v>
      </c>
      <c r="B1608">
        <f>_xlfn.XLOOKUP(H1608,'sets &amp; selections ( - 10%)'!Z:Z,'sets &amp; selections ( - 10%)'!W:W,0)</f>
        <v>0</v>
      </c>
      <c r="C1608" s="47" t="s">
        <v>857</v>
      </c>
      <c r="D1608">
        <f t="shared" si="120"/>
        <v>0</v>
      </c>
      <c r="E1608">
        <v>10082</v>
      </c>
      <c r="F1608">
        <f t="shared" si="121"/>
        <v>0</v>
      </c>
      <c r="G1608" t="str">
        <f t="shared" si="122"/>
        <v>BP.GR</v>
      </c>
      <c r="H1608" s="525" t="s">
        <v>167</v>
      </c>
    </row>
    <row r="1609" spans="1:8">
      <c r="A1609">
        <f>_xlfn.XLOOKUP(C1609,'pu holds'!Y:Y,'pu holds'!V:V)</f>
        <v>0</v>
      </c>
      <c r="B1609">
        <f>_xlfn.XLOOKUP(H1609,'sets &amp; selections ( - 10%)'!Z:Z,'sets &amp; selections ( - 10%)'!W:W,0)</f>
        <v>0</v>
      </c>
      <c r="C1609" s="46" t="s">
        <v>865</v>
      </c>
      <c r="D1609">
        <f t="shared" si="120"/>
        <v>0</v>
      </c>
      <c r="E1609">
        <v>10082</v>
      </c>
      <c r="F1609">
        <f t="shared" si="121"/>
        <v>0</v>
      </c>
      <c r="G1609" t="str">
        <f t="shared" si="122"/>
        <v>BP.GR</v>
      </c>
      <c r="H1609" s="525" t="s">
        <v>167</v>
      </c>
    </row>
    <row r="1610" spans="1:8">
      <c r="A1610">
        <f>_xlfn.XLOOKUP(C1610,'pu holds'!Y:Y,'pu holds'!V:V)</f>
        <v>0</v>
      </c>
      <c r="B1610">
        <f>_xlfn.XLOOKUP(H1610,'sets &amp; selections ( - 10%)'!Z:Z,'sets &amp; selections ( - 10%)'!W:W,0)</f>
        <v>0</v>
      </c>
      <c r="C1610" s="47" t="s">
        <v>867</v>
      </c>
      <c r="D1610">
        <f t="shared" si="120"/>
        <v>0</v>
      </c>
      <c r="E1610">
        <v>10082</v>
      </c>
      <c r="F1610">
        <f t="shared" si="121"/>
        <v>0</v>
      </c>
      <c r="G1610" t="str">
        <f t="shared" si="122"/>
        <v>BP.GR</v>
      </c>
      <c r="H1610" s="525" t="s">
        <v>167</v>
      </c>
    </row>
    <row r="1611" spans="1:8">
      <c r="A1611">
        <f>_xlfn.XLOOKUP(C1611,'pu holds'!Y:Y,'pu holds'!V:V)</f>
        <v>0</v>
      </c>
      <c r="B1611">
        <f>_xlfn.XLOOKUP(H1611,'sets &amp; selections ( - 10%)'!Z:Z,'sets &amp; selections ( - 10%)'!W:W,0)</f>
        <v>0</v>
      </c>
      <c r="C1611" s="46" t="s">
        <v>869</v>
      </c>
      <c r="D1611">
        <f t="shared" si="120"/>
        <v>0</v>
      </c>
      <c r="E1611">
        <v>10082</v>
      </c>
      <c r="F1611">
        <f t="shared" si="121"/>
        <v>0</v>
      </c>
      <c r="G1611" t="str">
        <f t="shared" si="122"/>
        <v>BP.GR</v>
      </c>
      <c r="H1611" s="525" t="s">
        <v>167</v>
      </c>
    </row>
    <row r="1612" spans="1:8">
      <c r="A1612">
        <f>_xlfn.XLOOKUP(C1612,'pu holds'!Y:Y,'pu holds'!V:V)</f>
        <v>0</v>
      </c>
      <c r="B1612">
        <f>_xlfn.XLOOKUP(H1612,'sets &amp; selections ( - 10%)'!Z:Z,'sets &amp; selections ( - 10%)'!W:W,0)</f>
        <v>0</v>
      </c>
      <c r="C1612" s="47" t="s">
        <v>872</v>
      </c>
      <c r="D1612">
        <f t="shared" si="120"/>
        <v>0</v>
      </c>
      <c r="E1612">
        <v>10082</v>
      </c>
      <c r="F1612">
        <f t="shared" si="121"/>
        <v>0</v>
      </c>
      <c r="G1612" t="str">
        <f t="shared" si="122"/>
        <v>BP.GR</v>
      </c>
      <c r="H1612" t="s">
        <v>166</v>
      </c>
    </row>
    <row r="1613" spans="1:8">
      <c r="A1613">
        <f>_xlfn.XLOOKUP(C1613,'pu holds'!Y:Y,'pu holds'!V:V)</f>
        <v>0</v>
      </c>
      <c r="B1613">
        <f>_xlfn.XLOOKUP(H1613,'sets &amp; selections ( - 10%)'!Z:Z,'sets &amp; selections ( - 10%)'!W:W,0)</f>
        <v>0</v>
      </c>
      <c r="C1613" s="46" t="s">
        <v>874</v>
      </c>
      <c r="D1613">
        <f t="shared" si="120"/>
        <v>0</v>
      </c>
      <c r="E1613">
        <v>10082</v>
      </c>
      <c r="F1613">
        <f t="shared" si="121"/>
        <v>0</v>
      </c>
      <c r="G1613" t="str">
        <f t="shared" si="122"/>
        <v>BP.GR</v>
      </c>
      <c r="H1613" t="s">
        <v>166</v>
      </c>
    </row>
    <row r="1614" spans="1:8">
      <c r="A1614">
        <f>_xlfn.XLOOKUP(C1614,'pu holds'!Y:Y,'pu holds'!V:V)</f>
        <v>0</v>
      </c>
      <c r="B1614">
        <f>_xlfn.XLOOKUP(H1614,'sets &amp; selections ( - 10%)'!Z:Z,'sets &amp; selections ( - 10%)'!W:W,0)</f>
        <v>0</v>
      </c>
      <c r="C1614" s="47" t="s">
        <v>876</v>
      </c>
      <c r="D1614">
        <f t="shared" si="120"/>
        <v>0</v>
      </c>
      <c r="E1614">
        <v>10082</v>
      </c>
      <c r="F1614">
        <f t="shared" si="121"/>
        <v>0</v>
      </c>
      <c r="G1614" t="str">
        <f t="shared" si="122"/>
        <v>BP.GR</v>
      </c>
      <c r="H1614" t="s">
        <v>166</v>
      </c>
    </row>
    <row r="1615" spans="1:8">
      <c r="A1615">
        <f>_xlfn.XLOOKUP(C1615,'pu holds'!Y:Y,'pu holds'!V:V)</f>
        <v>0</v>
      </c>
      <c r="B1615">
        <f>_xlfn.XLOOKUP(H1615,'sets &amp; selections ( - 10%)'!Z:Z,'sets &amp; selections ( - 10%)'!W:W,0)</f>
        <v>0</v>
      </c>
      <c r="C1615" s="46" t="s">
        <v>878</v>
      </c>
      <c r="D1615">
        <f t="shared" si="120"/>
        <v>0</v>
      </c>
      <c r="E1615">
        <v>10082</v>
      </c>
      <c r="F1615">
        <f t="shared" si="121"/>
        <v>0</v>
      </c>
      <c r="G1615" t="str">
        <f t="shared" si="122"/>
        <v>BP.GR</v>
      </c>
      <c r="H1615" t="s">
        <v>166</v>
      </c>
    </row>
    <row r="1616" spans="1:8">
      <c r="A1616">
        <f>_xlfn.XLOOKUP(C1616,'pu holds'!Y:Y,'pu holds'!V:V)</f>
        <v>0</v>
      </c>
      <c r="B1616">
        <f>_xlfn.XLOOKUP(H1616,'sets &amp; selections ( - 10%)'!Z:Z,'sets &amp; selections ( - 10%)'!W:W,0)</f>
        <v>0</v>
      </c>
      <c r="C1616" s="47" t="s">
        <v>880</v>
      </c>
      <c r="D1616">
        <f t="shared" si="120"/>
        <v>0</v>
      </c>
      <c r="E1616">
        <v>10082</v>
      </c>
      <c r="F1616">
        <f t="shared" si="121"/>
        <v>0</v>
      </c>
      <c r="G1616" t="str">
        <f t="shared" si="122"/>
        <v>BP.GR</v>
      </c>
      <c r="H1616" t="s">
        <v>166</v>
      </c>
    </row>
    <row r="1617" spans="1:8">
      <c r="A1617">
        <f>_xlfn.XLOOKUP(C1617,'pu holds'!Y:Y,'pu holds'!V:V)</f>
        <v>0</v>
      </c>
      <c r="B1617">
        <f>_xlfn.XLOOKUP(H1617,'sets &amp; selections ( - 10%)'!Z:Z,'sets &amp; selections ( - 10%)'!W:W,0)</f>
        <v>0</v>
      </c>
      <c r="C1617" s="46" t="s">
        <v>882</v>
      </c>
      <c r="D1617">
        <f t="shared" si="120"/>
        <v>0</v>
      </c>
      <c r="E1617">
        <v>10082</v>
      </c>
      <c r="F1617">
        <f t="shared" si="121"/>
        <v>0</v>
      </c>
      <c r="G1617" t="str">
        <f t="shared" si="122"/>
        <v>BP.GR</v>
      </c>
      <c r="H1617" t="s">
        <v>166</v>
      </c>
    </row>
    <row r="1618" spans="1:8">
      <c r="A1618">
        <f>_xlfn.XLOOKUP(C1618,'pu holds'!Y:Y,'pu holds'!V:V)</f>
        <v>0</v>
      </c>
      <c r="B1618">
        <f>_xlfn.XLOOKUP(H1618,'sets &amp; selections ( - 10%)'!Z:Z,'sets &amp; selections ( - 10%)'!W:W,0)</f>
        <v>0</v>
      </c>
      <c r="C1618" s="47" t="s">
        <v>884</v>
      </c>
      <c r="D1618">
        <f t="shared" si="120"/>
        <v>0</v>
      </c>
      <c r="E1618">
        <v>10082</v>
      </c>
      <c r="F1618">
        <f t="shared" si="121"/>
        <v>0</v>
      </c>
      <c r="G1618" t="str">
        <f t="shared" si="122"/>
        <v>BP.GR</v>
      </c>
      <c r="H1618" t="s">
        <v>166</v>
      </c>
    </row>
    <row r="1619" spans="1:8">
      <c r="A1619">
        <f>_xlfn.XLOOKUP(C1619,'pu holds'!Y:Y,'pu holds'!V:V)</f>
        <v>0</v>
      </c>
      <c r="B1619">
        <f>_xlfn.XLOOKUP(H1619,'sets &amp; selections ( - 10%)'!Z:Z,'sets &amp; selections ( - 10%)'!W:W,0)</f>
        <v>0</v>
      </c>
      <c r="C1619" s="46" t="s">
        <v>886</v>
      </c>
      <c r="D1619">
        <f t="shared" ref="D1619:D1682" si="123">SUM(A1619:B1619)</f>
        <v>0</v>
      </c>
      <c r="E1619">
        <v>10082</v>
      </c>
      <c r="F1619">
        <f t="shared" si="121"/>
        <v>0</v>
      </c>
      <c r="G1619" t="str">
        <f t="shared" si="122"/>
        <v>BP.GR</v>
      </c>
      <c r="H1619" t="s">
        <v>166</v>
      </c>
    </row>
    <row r="1620" spans="1:8">
      <c r="A1620">
        <f>_xlfn.XLOOKUP(C1620,'pu holds'!Y:Y,'pu holds'!V:V)</f>
        <v>0</v>
      </c>
      <c r="B1620">
        <f>_xlfn.XLOOKUP(H1620,'sets &amp; selections ( - 10%)'!Z:Z,'sets &amp; selections ( - 10%)'!W:W,0)</f>
        <v>0</v>
      </c>
      <c r="C1620" s="47" t="s">
        <v>888</v>
      </c>
      <c r="D1620">
        <f t="shared" si="123"/>
        <v>0</v>
      </c>
      <c r="E1620">
        <v>10082</v>
      </c>
      <c r="F1620">
        <f t="shared" si="121"/>
        <v>0</v>
      </c>
      <c r="G1620" t="str">
        <f t="shared" si="122"/>
        <v>BP.GR</v>
      </c>
      <c r="H1620" t="s">
        <v>166</v>
      </c>
    </row>
    <row r="1621" spans="1:8">
      <c r="A1621">
        <f>_xlfn.XLOOKUP(C1621,'pu holds'!Y:Y,'pu holds'!V:V)</f>
        <v>0</v>
      </c>
      <c r="B1621">
        <f>_xlfn.XLOOKUP(H1621,'sets &amp; selections ( - 10%)'!Z:Z,'sets &amp; selections ( - 10%)'!W:W,0)</f>
        <v>0</v>
      </c>
      <c r="C1621" s="46" t="s">
        <v>890</v>
      </c>
      <c r="D1621">
        <f t="shared" si="123"/>
        <v>0</v>
      </c>
      <c r="E1621">
        <v>10082</v>
      </c>
      <c r="F1621">
        <f t="shared" si="121"/>
        <v>0</v>
      </c>
      <c r="G1621" t="str">
        <f t="shared" si="122"/>
        <v>BP.GR</v>
      </c>
      <c r="H1621" t="s">
        <v>166</v>
      </c>
    </row>
    <row r="1622" spans="1:8">
      <c r="A1622">
        <f>_xlfn.XLOOKUP(C1622,'pu holds'!Y:Y,'pu holds'!V:V)</f>
        <v>0</v>
      </c>
      <c r="B1622">
        <f>_xlfn.XLOOKUP(H1622,'sets &amp; selections ( - 10%)'!Z:Z,'sets &amp; selections ( - 10%)'!W:W,0)</f>
        <v>0</v>
      </c>
      <c r="C1622" s="47" t="s">
        <v>892</v>
      </c>
      <c r="D1622">
        <f t="shared" si="123"/>
        <v>0</v>
      </c>
      <c r="E1622">
        <v>10082</v>
      </c>
      <c r="F1622">
        <f t="shared" si="121"/>
        <v>0</v>
      </c>
      <c r="G1622" t="str">
        <f t="shared" si="122"/>
        <v>BP.GR</v>
      </c>
      <c r="H1622" t="s">
        <v>166</v>
      </c>
    </row>
    <row r="1623" spans="1:8">
      <c r="A1623">
        <f>_xlfn.XLOOKUP(C1623,'pu holds'!Y:Y,'pu holds'!V:V)</f>
        <v>0</v>
      </c>
      <c r="B1623">
        <f>_xlfn.XLOOKUP(H1623,'sets &amp; selections ( - 10%)'!Z:Z,'sets &amp; selections ( - 10%)'!W:W,0)</f>
        <v>0</v>
      </c>
      <c r="C1623" s="46" t="s">
        <v>894</v>
      </c>
      <c r="D1623">
        <f t="shared" si="123"/>
        <v>0</v>
      </c>
      <c r="E1623">
        <v>10082</v>
      </c>
      <c r="F1623">
        <f t="shared" si="121"/>
        <v>0</v>
      </c>
      <c r="G1623" t="str">
        <f t="shared" si="122"/>
        <v>BP.GR</v>
      </c>
      <c r="H1623" t="s">
        <v>166</v>
      </c>
    </row>
    <row r="1624" spans="1:8">
      <c r="A1624">
        <f>_xlfn.XLOOKUP(C1624,'pu holds'!Y:Y,'pu holds'!V:V)</f>
        <v>0</v>
      </c>
      <c r="B1624">
        <f>_xlfn.XLOOKUP(H1624,'sets &amp; selections ( - 10%)'!Z:Z,'sets &amp; selections ( - 10%)'!W:W,0)</f>
        <v>0</v>
      </c>
      <c r="C1624" s="47" t="s">
        <v>896</v>
      </c>
      <c r="D1624">
        <f t="shared" si="123"/>
        <v>0</v>
      </c>
      <c r="E1624">
        <v>10082</v>
      </c>
      <c r="F1624">
        <f t="shared" si="121"/>
        <v>0</v>
      </c>
      <c r="G1624" t="str">
        <f t="shared" si="122"/>
        <v>BP.GR</v>
      </c>
      <c r="H1624" t="s">
        <v>166</v>
      </c>
    </row>
    <row r="1625" spans="1:8">
      <c r="A1625">
        <f>_xlfn.XLOOKUP(C1625,'pu holds'!Y:Y,'pu holds'!V:V)</f>
        <v>0</v>
      </c>
      <c r="B1625">
        <f>_xlfn.XLOOKUP(H1625,'sets &amp; selections ( - 10%)'!Z:Z,'sets &amp; selections ( - 10%)'!W:W,0)</f>
        <v>0</v>
      </c>
      <c r="C1625" s="46" t="s">
        <v>898</v>
      </c>
      <c r="D1625">
        <f t="shared" si="123"/>
        <v>0</v>
      </c>
      <c r="E1625">
        <v>10082</v>
      </c>
      <c r="F1625">
        <f t="shared" si="121"/>
        <v>0</v>
      </c>
      <c r="G1625" t="str">
        <f t="shared" si="122"/>
        <v>BP.GR</v>
      </c>
      <c r="H1625" t="s">
        <v>166</v>
      </c>
    </row>
    <row r="1626" spans="1:8">
      <c r="A1626">
        <f>_xlfn.XLOOKUP(C1626,'pu holds'!Y:Y,'pu holds'!V:V)</f>
        <v>0</v>
      </c>
      <c r="B1626">
        <f>_xlfn.XLOOKUP(H1626,'sets &amp; selections ( - 10%)'!Z:Z,'sets &amp; selections ( - 10%)'!W:W,0)</f>
        <v>0</v>
      </c>
      <c r="C1626" s="47" t="s">
        <v>900</v>
      </c>
      <c r="D1626">
        <f t="shared" si="123"/>
        <v>0</v>
      </c>
      <c r="E1626">
        <v>10082</v>
      </c>
      <c r="F1626">
        <f t="shared" si="121"/>
        <v>0</v>
      </c>
      <c r="G1626" t="str">
        <f t="shared" si="122"/>
        <v>BP.GR</v>
      </c>
      <c r="H1626" t="s">
        <v>166</v>
      </c>
    </row>
    <row r="1627" spans="1:8">
      <c r="A1627">
        <f>_xlfn.XLOOKUP(C1627,'pu holds'!Y:Y,'pu holds'!V:V)</f>
        <v>0</v>
      </c>
      <c r="B1627">
        <f xml:space="preserve"> IF('sets &amp; selections ( - 10%)'!$W$39&gt;0,'sets &amp; selections ( - 10%)'!$W$39,0)</f>
        <v>0</v>
      </c>
      <c r="C1627" s="46" t="s">
        <v>902</v>
      </c>
      <c r="D1627">
        <f t="shared" si="123"/>
        <v>0</v>
      </c>
      <c r="E1627">
        <v>10082</v>
      </c>
      <c r="F1627">
        <f t="shared" si="121"/>
        <v>0</v>
      </c>
      <c r="G1627" t="str">
        <f t="shared" si="122"/>
        <v>BP.GR</v>
      </c>
    </row>
    <row r="1628" spans="1:8">
      <c r="A1628">
        <f>_xlfn.XLOOKUP(C1628,'pu holds'!Y:Y,'pu holds'!V:V)</f>
        <v>0</v>
      </c>
      <c r="B1628">
        <f>_xlfn.XLOOKUP(H1628,'sets &amp; selections ( - 10%)'!Z:Z,'sets &amp; selections ( - 10%)'!W:W,0)</f>
        <v>0</v>
      </c>
      <c r="C1628" s="47" t="s">
        <v>904</v>
      </c>
      <c r="D1628">
        <f t="shared" si="123"/>
        <v>0</v>
      </c>
      <c r="E1628">
        <v>10082</v>
      </c>
      <c r="F1628">
        <f t="shared" si="121"/>
        <v>0</v>
      </c>
      <c r="G1628" t="str">
        <f t="shared" si="122"/>
        <v>BP.GR</v>
      </c>
      <c r="H1628" t="s">
        <v>166</v>
      </c>
    </row>
    <row r="1629" spans="1:8">
      <c r="A1629">
        <f>_xlfn.XLOOKUP(C1629,'pu holds'!Y:Y,'pu holds'!V:V)</f>
        <v>0</v>
      </c>
      <c r="B1629">
        <f>_xlfn.XLOOKUP(H1629,'sets &amp; selections ( - 10%)'!Z:Z,'sets &amp; selections ( - 10%)'!W:W,0)</f>
        <v>0</v>
      </c>
      <c r="C1629" s="46" t="s">
        <v>906</v>
      </c>
      <c r="D1629">
        <f t="shared" si="123"/>
        <v>0</v>
      </c>
      <c r="E1629">
        <v>10082</v>
      </c>
      <c r="F1629">
        <f t="shared" si="121"/>
        <v>0</v>
      </c>
      <c r="G1629" t="str">
        <f t="shared" si="122"/>
        <v>BP.GR</v>
      </c>
      <c r="H1629" t="s">
        <v>166</v>
      </c>
    </row>
    <row r="1630" spans="1:8">
      <c r="A1630">
        <f>_xlfn.XLOOKUP(C1630,'pu holds'!Y:Y,'pu holds'!V:V)</f>
        <v>0</v>
      </c>
      <c r="B1630">
        <f>_xlfn.XLOOKUP(H1630,'sets &amp; selections ( - 10%)'!Z:Z,'sets &amp; selections ( - 10%)'!W:W,0)</f>
        <v>0</v>
      </c>
      <c r="C1630" s="47" t="s">
        <v>908</v>
      </c>
      <c r="D1630">
        <f t="shared" si="123"/>
        <v>0</v>
      </c>
      <c r="E1630">
        <v>10082</v>
      </c>
      <c r="F1630">
        <f t="shared" si="121"/>
        <v>0</v>
      </c>
      <c r="G1630" t="str">
        <f t="shared" si="122"/>
        <v>BP.GR</v>
      </c>
      <c r="H1630" t="s">
        <v>166</v>
      </c>
    </row>
    <row r="1631" spans="1:8">
      <c r="A1631">
        <f>_xlfn.XLOOKUP(C1631,macros!Y:Y,macros!G:G)</f>
        <v>0</v>
      </c>
      <c r="B1631">
        <f>_xlfn.XLOOKUP(H1631,'sets &amp; selections ( - 10%)'!Z:Z,'sets &amp; selections ( - 10%)'!H:H,0)</f>
        <v>0</v>
      </c>
      <c r="C1631" s="123" t="s">
        <v>625</v>
      </c>
      <c r="D1631">
        <f t="shared" si="123"/>
        <v>0</v>
      </c>
      <c r="E1631">
        <v>10084</v>
      </c>
      <c r="F1631">
        <f t="shared" si="121"/>
        <v>0</v>
      </c>
      <c r="G1631" t="str">
        <f t="shared" si="122"/>
        <v>BP.VM</v>
      </c>
      <c r="H1631" s="525" t="s">
        <v>150</v>
      </c>
    </row>
    <row r="1632" spans="1:8">
      <c r="A1632">
        <f>_xlfn.XLOOKUP(C1632,macros!Y:Y,macros!G:G)</f>
        <v>0</v>
      </c>
      <c r="B1632">
        <f>_xlfn.XLOOKUP(H1632,'sets &amp; selections ( - 10%)'!Z:Z,'sets &amp; selections ( - 10%)'!H:H,0)</f>
        <v>0</v>
      </c>
      <c r="C1632" s="46" t="s">
        <v>627</v>
      </c>
      <c r="D1632">
        <f t="shared" si="123"/>
        <v>0</v>
      </c>
      <c r="E1632">
        <v>10084</v>
      </c>
      <c r="F1632">
        <f t="shared" si="121"/>
        <v>0</v>
      </c>
      <c r="G1632" t="str">
        <f t="shared" si="122"/>
        <v>BP.VM</v>
      </c>
      <c r="H1632" s="525" t="s">
        <v>150</v>
      </c>
    </row>
    <row r="1633" spans="1:8">
      <c r="A1633">
        <f>_xlfn.XLOOKUP(C1633,macros!Y:Y,macros!G:G)</f>
        <v>0</v>
      </c>
      <c r="B1633">
        <f>_xlfn.XLOOKUP(H1633,'sets &amp; selections ( - 10%)'!Z:Z,'sets &amp; selections ( - 10%)'!H:H,0)</f>
        <v>0</v>
      </c>
      <c r="C1633" s="47" t="s">
        <v>629</v>
      </c>
      <c r="D1633">
        <f t="shared" si="123"/>
        <v>0</v>
      </c>
      <c r="E1633">
        <v>10084</v>
      </c>
      <c r="F1633">
        <f t="shared" si="121"/>
        <v>0</v>
      </c>
      <c r="G1633" t="str">
        <f t="shared" si="122"/>
        <v>BP.VM</v>
      </c>
      <c r="H1633" s="525" t="s">
        <v>150</v>
      </c>
    </row>
    <row r="1634" spans="1:8">
      <c r="A1634">
        <f>_xlfn.XLOOKUP(C1634,macros!Y:Y,macros!G:G)</f>
        <v>0</v>
      </c>
      <c r="B1634">
        <f>_xlfn.XLOOKUP(H1634,'sets &amp; selections ( - 10%)'!Z:Z,'sets &amp; selections ( - 10%)'!H:H,0)</f>
        <v>0</v>
      </c>
      <c r="C1634" s="46" t="s">
        <v>631</v>
      </c>
      <c r="D1634">
        <f t="shared" si="123"/>
        <v>0</v>
      </c>
      <c r="E1634">
        <v>10084</v>
      </c>
      <c r="F1634">
        <f t="shared" si="121"/>
        <v>0</v>
      </c>
      <c r="G1634" t="str">
        <f t="shared" si="122"/>
        <v>BP.VM</v>
      </c>
      <c r="H1634" s="525" t="s">
        <v>150</v>
      </c>
    </row>
    <row r="1635" spans="1:8">
      <c r="A1635">
        <f>_xlfn.XLOOKUP(C1635,macros!Y:Y,macros!G:G)</f>
        <v>0</v>
      </c>
      <c r="B1635">
        <f>_xlfn.XLOOKUP(H1635,'sets &amp; selections ( - 10%)'!Z:Z,'sets &amp; selections ( - 10%)'!H:H,0)</f>
        <v>0</v>
      </c>
      <c r="C1635" s="47" t="s">
        <v>633</v>
      </c>
      <c r="D1635">
        <f t="shared" si="123"/>
        <v>0</v>
      </c>
      <c r="E1635">
        <v>10084</v>
      </c>
      <c r="F1635">
        <f t="shared" si="121"/>
        <v>0</v>
      </c>
      <c r="G1635" t="str">
        <f t="shared" si="122"/>
        <v>BP.VM</v>
      </c>
      <c r="H1635" s="525" t="s">
        <v>150</v>
      </c>
    </row>
    <row r="1636" spans="1:8">
      <c r="A1636">
        <f>_xlfn.XLOOKUP(C1636,macros!Y:Y,macros!G:G)</f>
        <v>0</v>
      </c>
      <c r="B1636">
        <f>_xlfn.XLOOKUP(H1636,'sets &amp; selections ( - 10%)'!Z:Z,'sets &amp; selections ( - 10%)'!H:H,0)</f>
        <v>0</v>
      </c>
      <c r="C1636" s="46" t="s">
        <v>635</v>
      </c>
      <c r="D1636">
        <f t="shared" si="123"/>
        <v>0</v>
      </c>
      <c r="E1636">
        <v>10084</v>
      </c>
      <c r="F1636">
        <f t="shared" si="121"/>
        <v>0</v>
      </c>
      <c r="G1636" t="str">
        <f t="shared" si="122"/>
        <v>BP.VM</v>
      </c>
      <c r="H1636" s="525" t="s">
        <v>150</v>
      </c>
    </row>
    <row r="1637" spans="1:8">
      <c r="A1637">
        <f>_xlfn.XLOOKUP(C1637,macros!Y:Y,macros!G:G)</f>
        <v>0</v>
      </c>
      <c r="B1637">
        <f>_xlfn.XLOOKUP(H1637,'sets &amp; selections ( - 10%)'!Z:Z,'sets &amp; selections ( - 10%)'!H:H,0)</f>
        <v>0</v>
      </c>
      <c r="C1637" s="47" t="s">
        <v>637</v>
      </c>
      <c r="D1637">
        <f t="shared" si="123"/>
        <v>0</v>
      </c>
      <c r="E1637">
        <v>10084</v>
      </c>
      <c r="F1637">
        <f t="shared" si="121"/>
        <v>0</v>
      </c>
      <c r="G1637" t="str">
        <f t="shared" si="122"/>
        <v>BP.VM</v>
      </c>
      <c r="H1637" s="525" t="s">
        <v>150</v>
      </c>
    </row>
    <row r="1638" spans="1:8">
      <c r="A1638">
        <f>_xlfn.XLOOKUP(C1638,macros!Y:Y,macros!G:G)</f>
        <v>0</v>
      </c>
      <c r="B1638">
        <f>_xlfn.XLOOKUP(H1638,'sets &amp; selections ( - 10%)'!Z:Z,'sets &amp; selections ( - 10%)'!H:H,0)</f>
        <v>0</v>
      </c>
      <c r="C1638" s="46" t="s">
        <v>639</v>
      </c>
      <c r="D1638">
        <f t="shared" si="123"/>
        <v>0</v>
      </c>
      <c r="E1638">
        <v>10084</v>
      </c>
      <c r="F1638">
        <f t="shared" si="121"/>
        <v>0</v>
      </c>
      <c r="G1638" t="str">
        <f t="shared" si="122"/>
        <v>BP.VM</v>
      </c>
      <c r="H1638" s="525" t="s">
        <v>150</v>
      </c>
    </row>
    <row r="1639" spans="1:8">
      <c r="A1639">
        <f>_xlfn.XLOOKUP(C1639,macros!Y:Y,macros!H:H)</f>
        <v>0</v>
      </c>
      <c r="B1639">
        <f>_xlfn.XLOOKUP(H1639,'sets &amp; selections ( - 10%)'!Z:Z,'sets &amp; selections ( - 10%)'!I:I,0)</f>
        <v>0</v>
      </c>
      <c r="C1639" s="123" t="s">
        <v>625</v>
      </c>
      <c r="D1639">
        <f t="shared" si="123"/>
        <v>0</v>
      </c>
      <c r="E1639">
        <v>10085</v>
      </c>
      <c r="F1639">
        <f t="shared" si="121"/>
        <v>0</v>
      </c>
      <c r="G1639" t="str">
        <f t="shared" si="122"/>
        <v>BP.VM</v>
      </c>
      <c r="H1639" s="525" t="s">
        <v>150</v>
      </c>
    </row>
    <row r="1640" spans="1:8">
      <c r="A1640">
        <f>_xlfn.XLOOKUP(C1640,macros!Y:Y,macros!H:H)</f>
        <v>0</v>
      </c>
      <c r="B1640">
        <f>_xlfn.XLOOKUP(H1640,'sets &amp; selections ( - 10%)'!Z:Z,'sets &amp; selections ( - 10%)'!I:I,0)</f>
        <v>0</v>
      </c>
      <c r="C1640" s="46" t="s">
        <v>627</v>
      </c>
      <c r="D1640">
        <f t="shared" si="123"/>
        <v>0</v>
      </c>
      <c r="E1640">
        <v>10085</v>
      </c>
      <c r="F1640">
        <f t="shared" si="121"/>
        <v>0</v>
      </c>
      <c r="G1640" t="str">
        <f t="shared" si="122"/>
        <v>BP.VM</v>
      </c>
      <c r="H1640" s="525" t="s">
        <v>150</v>
      </c>
    </row>
    <row r="1641" spans="1:8">
      <c r="A1641">
        <f>_xlfn.XLOOKUP(C1641,macros!Y:Y,macros!H:H)</f>
        <v>0</v>
      </c>
      <c r="B1641">
        <f>_xlfn.XLOOKUP(H1641,'sets &amp; selections ( - 10%)'!Z:Z,'sets &amp; selections ( - 10%)'!I:I,0)</f>
        <v>0</v>
      </c>
      <c r="C1641" s="47" t="s">
        <v>629</v>
      </c>
      <c r="D1641">
        <f t="shared" si="123"/>
        <v>0</v>
      </c>
      <c r="E1641">
        <v>10085</v>
      </c>
      <c r="F1641">
        <f t="shared" si="121"/>
        <v>0</v>
      </c>
      <c r="G1641" t="str">
        <f t="shared" si="122"/>
        <v>BP.VM</v>
      </c>
      <c r="H1641" s="525" t="s">
        <v>150</v>
      </c>
    </row>
    <row r="1642" spans="1:8">
      <c r="A1642">
        <f>_xlfn.XLOOKUP(C1642,macros!Y:Y,macros!H:H)</f>
        <v>0</v>
      </c>
      <c r="B1642">
        <f>_xlfn.XLOOKUP(H1642,'sets &amp; selections ( - 10%)'!Z:Z,'sets &amp; selections ( - 10%)'!I:I,0)</f>
        <v>0</v>
      </c>
      <c r="C1642" s="46" t="s">
        <v>631</v>
      </c>
      <c r="D1642">
        <f t="shared" si="123"/>
        <v>0</v>
      </c>
      <c r="E1642">
        <v>10085</v>
      </c>
      <c r="F1642">
        <f t="shared" si="121"/>
        <v>0</v>
      </c>
      <c r="G1642" t="str">
        <f t="shared" si="122"/>
        <v>BP.VM</v>
      </c>
      <c r="H1642" s="525" t="s">
        <v>150</v>
      </c>
    </row>
    <row r="1643" spans="1:8">
      <c r="A1643">
        <f>_xlfn.XLOOKUP(C1643,macros!Y:Y,macros!H:H)</f>
        <v>0</v>
      </c>
      <c r="B1643">
        <f>_xlfn.XLOOKUP(H1643,'sets &amp; selections ( - 10%)'!Z:Z,'sets &amp; selections ( - 10%)'!I:I,0)</f>
        <v>0</v>
      </c>
      <c r="C1643" s="47" t="s">
        <v>633</v>
      </c>
      <c r="D1643">
        <f t="shared" si="123"/>
        <v>0</v>
      </c>
      <c r="E1643">
        <v>10085</v>
      </c>
      <c r="F1643">
        <f t="shared" si="121"/>
        <v>0</v>
      </c>
      <c r="G1643" t="str">
        <f t="shared" si="122"/>
        <v>BP.VM</v>
      </c>
      <c r="H1643" s="525" t="s">
        <v>150</v>
      </c>
    </row>
    <row r="1644" spans="1:8">
      <c r="A1644">
        <f>_xlfn.XLOOKUP(C1644,macros!Y:Y,macros!H:H)</f>
        <v>0</v>
      </c>
      <c r="B1644">
        <f>_xlfn.XLOOKUP(H1644,'sets &amp; selections ( - 10%)'!Z:Z,'sets &amp; selections ( - 10%)'!I:I,0)</f>
        <v>0</v>
      </c>
      <c r="C1644" s="46" t="s">
        <v>635</v>
      </c>
      <c r="D1644">
        <f t="shared" si="123"/>
        <v>0</v>
      </c>
      <c r="E1644">
        <v>10085</v>
      </c>
      <c r="F1644">
        <f t="shared" si="121"/>
        <v>0</v>
      </c>
      <c r="G1644" t="str">
        <f t="shared" si="122"/>
        <v>BP.VM</v>
      </c>
      <c r="H1644" s="525" t="s">
        <v>150</v>
      </c>
    </row>
    <row r="1645" spans="1:8">
      <c r="A1645">
        <f>_xlfn.XLOOKUP(C1645,macros!Y:Y,macros!H:H)</f>
        <v>0</v>
      </c>
      <c r="B1645">
        <f>_xlfn.XLOOKUP(H1645,'sets &amp; selections ( - 10%)'!Z:Z,'sets &amp; selections ( - 10%)'!I:I,0)</f>
        <v>0</v>
      </c>
      <c r="C1645" s="47" t="s">
        <v>637</v>
      </c>
      <c r="D1645">
        <f t="shared" si="123"/>
        <v>0</v>
      </c>
      <c r="E1645">
        <v>10085</v>
      </c>
      <c r="F1645">
        <f t="shared" si="121"/>
        <v>0</v>
      </c>
      <c r="G1645" t="str">
        <f t="shared" si="122"/>
        <v>BP.VM</v>
      </c>
      <c r="H1645" s="525" t="s">
        <v>150</v>
      </c>
    </row>
    <row r="1646" spans="1:8">
      <c r="A1646">
        <f>_xlfn.XLOOKUP(C1646,macros!Y:Y,macros!H:H)</f>
        <v>0</v>
      </c>
      <c r="B1646">
        <f>_xlfn.XLOOKUP(H1646,'sets &amp; selections ( - 10%)'!Z:Z,'sets &amp; selections ( - 10%)'!I:I,0)</f>
        <v>0</v>
      </c>
      <c r="C1646" s="46" t="s">
        <v>639</v>
      </c>
      <c r="D1646">
        <f t="shared" si="123"/>
        <v>0</v>
      </c>
      <c r="E1646">
        <v>10085</v>
      </c>
      <c r="F1646">
        <f t="shared" si="121"/>
        <v>0</v>
      </c>
      <c r="G1646" t="str">
        <f t="shared" si="122"/>
        <v>BP.VM</v>
      </c>
      <c r="H1646" s="525" t="s">
        <v>150</v>
      </c>
    </row>
    <row r="1647" spans="1:8">
      <c r="A1647">
        <f>_xlfn.XLOOKUP(C1647,macros!Y:Y,macros!I:I)</f>
        <v>0</v>
      </c>
      <c r="B1647">
        <f>_xlfn.XLOOKUP(H1647,'sets &amp; selections ( - 10%)'!Z:Z,'sets &amp; selections ( - 10%)'!J:J,0)</f>
        <v>0</v>
      </c>
      <c r="C1647" s="123" t="s">
        <v>625</v>
      </c>
      <c r="D1647">
        <f t="shared" si="123"/>
        <v>0</v>
      </c>
      <c r="E1647">
        <v>10086</v>
      </c>
      <c r="F1647">
        <f t="shared" si="121"/>
        <v>0</v>
      </c>
      <c r="G1647" t="str">
        <f t="shared" si="122"/>
        <v>BP.VM</v>
      </c>
      <c r="H1647" s="525" t="s">
        <v>150</v>
      </c>
    </row>
    <row r="1648" spans="1:8">
      <c r="A1648">
        <f>_xlfn.XLOOKUP(C1648,macros!Y:Y,macros!I:I)</f>
        <v>0</v>
      </c>
      <c r="B1648">
        <f>_xlfn.XLOOKUP(H1648,'sets &amp; selections ( - 10%)'!Z:Z,'sets &amp; selections ( - 10%)'!J:J,0)</f>
        <v>0</v>
      </c>
      <c r="C1648" s="46" t="s">
        <v>627</v>
      </c>
      <c r="D1648">
        <f t="shared" si="123"/>
        <v>0</v>
      </c>
      <c r="E1648">
        <v>10086</v>
      </c>
      <c r="F1648">
        <f t="shared" si="121"/>
        <v>0</v>
      </c>
      <c r="G1648" t="str">
        <f t="shared" si="122"/>
        <v>BP.VM</v>
      </c>
      <c r="H1648" s="525" t="s">
        <v>150</v>
      </c>
    </row>
    <row r="1649" spans="1:8">
      <c r="A1649">
        <f>_xlfn.XLOOKUP(C1649,macros!Y:Y,macros!I:I)</f>
        <v>0</v>
      </c>
      <c r="B1649">
        <f>_xlfn.XLOOKUP(H1649,'sets &amp; selections ( - 10%)'!Z:Z,'sets &amp; selections ( - 10%)'!J:J,0)</f>
        <v>0</v>
      </c>
      <c r="C1649" s="47" t="s">
        <v>629</v>
      </c>
      <c r="D1649">
        <f t="shared" si="123"/>
        <v>0</v>
      </c>
      <c r="E1649">
        <v>10086</v>
      </c>
      <c r="F1649">
        <f t="shared" si="121"/>
        <v>0</v>
      </c>
      <c r="G1649" t="str">
        <f t="shared" si="122"/>
        <v>BP.VM</v>
      </c>
      <c r="H1649" s="525" t="s">
        <v>150</v>
      </c>
    </row>
    <row r="1650" spans="1:8">
      <c r="A1650">
        <f>_xlfn.XLOOKUP(C1650,macros!Y:Y,macros!I:I)</f>
        <v>0</v>
      </c>
      <c r="B1650">
        <f>_xlfn.XLOOKUP(H1650,'sets &amp; selections ( - 10%)'!Z:Z,'sets &amp; selections ( - 10%)'!J:J,0)</f>
        <v>0</v>
      </c>
      <c r="C1650" s="46" t="s">
        <v>631</v>
      </c>
      <c r="D1650">
        <f t="shared" si="123"/>
        <v>0</v>
      </c>
      <c r="E1650">
        <v>10086</v>
      </c>
      <c r="F1650">
        <f t="shared" si="121"/>
        <v>0</v>
      </c>
      <c r="G1650" t="str">
        <f t="shared" si="122"/>
        <v>BP.VM</v>
      </c>
      <c r="H1650" s="525" t="s">
        <v>150</v>
      </c>
    </row>
    <row r="1651" spans="1:8">
      <c r="A1651">
        <f>_xlfn.XLOOKUP(C1651,macros!Y:Y,macros!I:I)</f>
        <v>0</v>
      </c>
      <c r="B1651">
        <f>_xlfn.XLOOKUP(H1651,'sets &amp; selections ( - 10%)'!Z:Z,'sets &amp; selections ( - 10%)'!J:J,0)</f>
        <v>0</v>
      </c>
      <c r="C1651" s="47" t="s">
        <v>633</v>
      </c>
      <c r="D1651">
        <f t="shared" si="123"/>
        <v>0</v>
      </c>
      <c r="E1651">
        <v>10086</v>
      </c>
      <c r="F1651">
        <f t="shared" si="121"/>
        <v>0</v>
      </c>
      <c r="G1651" t="str">
        <f t="shared" si="122"/>
        <v>BP.VM</v>
      </c>
      <c r="H1651" s="525" t="s">
        <v>150</v>
      </c>
    </row>
    <row r="1652" spans="1:8">
      <c r="A1652">
        <f>_xlfn.XLOOKUP(C1652,macros!Y:Y,macros!I:I)</f>
        <v>0</v>
      </c>
      <c r="B1652">
        <f>_xlfn.XLOOKUP(H1652,'sets &amp; selections ( - 10%)'!Z:Z,'sets &amp; selections ( - 10%)'!J:J,0)</f>
        <v>0</v>
      </c>
      <c r="C1652" s="46" t="s">
        <v>635</v>
      </c>
      <c r="D1652">
        <f t="shared" si="123"/>
        <v>0</v>
      </c>
      <c r="E1652">
        <v>10086</v>
      </c>
      <c r="F1652">
        <f t="shared" si="121"/>
        <v>0</v>
      </c>
      <c r="G1652" t="str">
        <f t="shared" si="122"/>
        <v>BP.VM</v>
      </c>
      <c r="H1652" s="525" t="s">
        <v>150</v>
      </c>
    </row>
    <row r="1653" spans="1:8">
      <c r="A1653">
        <f>_xlfn.XLOOKUP(C1653,macros!Y:Y,macros!I:I)</f>
        <v>0</v>
      </c>
      <c r="B1653">
        <f>_xlfn.XLOOKUP(H1653,'sets &amp; selections ( - 10%)'!Z:Z,'sets &amp; selections ( - 10%)'!J:J,0)</f>
        <v>0</v>
      </c>
      <c r="C1653" s="47" t="s">
        <v>637</v>
      </c>
      <c r="D1653">
        <f t="shared" si="123"/>
        <v>0</v>
      </c>
      <c r="E1653">
        <v>10086</v>
      </c>
      <c r="F1653">
        <f t="shared" si="121"/>
        <v>0</v>
      </c>
      <c r="G1653" t="str">
        <f t="shared" si="122"/>
        <v>BP.VM</v>
      </c>
      <c r="H1653" s="525" t="s">
        <v>150</v>
      </c>
    </row>
    <row r="1654" spans="1:8">
      <c r="A1654">
        <f>_xlfn.XLOOKUP(C1654,macros!Y:Y,macros!I:I)</f>
        <v>0</v>
      </c>
      <c r="B1654">
        <f>_xlfn.XLOOKUP(H1654,'sets &amp; selections ( - 10%)'!Z:Z,'sets &amp; selections ( - 10%)'!J:J,0)</f>
        <v>0</v>
      </c>
      <c r="C1654" s="46" t="s">
        <v>639</v>
      </c>
      <c r="D1654">
        <f t="shared" si="123"/>
        <v>0</v>
      </c>
      <c r="E1654">
        <v>10086</v>
      </c>
      <c r="F1654">
        <f t="shared" si="121"/>
        <v>0</v>
      </c>
      <c r="G1654" t="str">
        <f t="shared" si="122"/>
        <v>BP.VM</v>
      </c>
      <c r="H1654" s="525" t="s">
        <v>150</v>
      </c>
    </row>
    <row r="1655" spans="1:8">
      <c r="A1655">
        <f>_xlfn.XLOOKUP(C1655,macros!Y:Y,macros!J:J)</f>
        <v>0</v>
      </c>
      <c r="B1655">
        <f>_xlfn.XLOOKUP(H1655,'sets &amp; selections ( - 10%)'!Z:Z,'sets &amp; selections ( - 10%)'!K:K,0)</f>
        <v>0</v>
      </c>
      <c r="C1655" s="123" t="s">
        <v>625</v>
      </c>
      <c r="D1655">
        <f t="shared" si="123"/>
        <v>0</v>
      </c>
      <c r="E1655">
        <v>10088</v>
      </c>
      <c r="F1655">
        <f t="shared" si="121"/>
        <v>0</v>
      </c>
      <c r="G1655" t="str">
        <f t="shared" si="122"/>
        <v>BP.VM</v>
      </c>
      <c r="H1655" s="525" t="s">
        <v>150</v>
      </c>
    </row>
    <row r="1656" spans="1:8">
      <c r="A1656">
        <f>_xlfn.XLOOKUP(C1656,macros!Y:Y,macros!J:J)</f>
        <v>0</v>
      </c>
      <c r="B1656">
        <f>_xlfn.XLOOKUP(H1656,'sets &amp; selections ( - 10%)'!Z:Z,'sets &amp; selections ( - 10%)'!K:K,0)</f>
        <v>0</v>
      </c>
      <c r="C1656" s="46" t="s">
        <v>627</v>
      </c>
      <c r="D1656">
        <f t="shared" si="123"/>
        <v>0</v>
      </c>
      <c r="E1656">
        <v>10088</v>
      </c>
      <c r="F1656">
        <f t="shared" si="121"/>
        <v>0</v>
      </c>
      <c r="G1656" t="str">
        <f t="shared" si="122"/>
        <v>BP.VM</v>
      </c>
      <c r="H1656" s="525" t="s">
        <v>150</v>
      </c>
    </row>
    <row r="1657" spans="1:8">
      <c r="A1657">
        <f>_xlfn.XLOOKUP(C1657,macros!Y:Y,macros!J:J)</f>
        <v>0</v>
      </c>
      <c r="B1657">
        <f>_xlfn.XLOOKUP(H1657,'sets &amp; selections ( - 10%)'!Z:Z,'sets &amp; selections ( - 10%)'!K:K,0)</f>
        <v>0</v>
      </c>
      <c r="C1657" s="47" t="s">
        <v>629</v>
      </c>
      <c r="D1657">
        <f t="shared" si="123"/>
        <v>0</v>
      </c>
      <c r="E1657">
        <v>10088</v>
      </c>
      <c r="F1657">
        <f t="shared" si="121"/>
        <v>0</v>
      </c>
      <c r="G1657" t="str">
        <f t="shared" si="122"/>
        <v>BP.VM</v>
      </c>
      <c r="H1657" s="525" t="s">
        <v>150</v>
      </c>
    </row>
    <row r="1658" spans="1:8">
      <c r="A1658">
        <f>_xlfn.XLOOKUP(C1658,macros!Y:Y,macros!J:J)</f>
        <v>0</v>
      </c>
      <c r="B1658">
        <f>_xlfn.XLOOKUP(H1658,'sets &amp; selections ( - 10%)'!Z:Z,'sets &amp; selections ( - 10%)'!K:K,0)</f>
        <v>0</v>
      </c>
      <c r="C1658" s="46" t="s">
        <v>631</v>
      </c>
      <c r="D1658">
        <f t="shared" si="123"/>
        <v>0</v>
      </c>
      <c r="E1658">
        <v>10088</v>
      </c>
      <c r="F1658">
        <f t="shared" si="121"/>
        <v>0</v>
      </c>
      <c r="G1658" t="str">
        <f t="shared" si="122"/>
        <v>BP.VM</v>
      </c>
      <c r="H1658" s="525" t="s">
        <v>150</v>
      </c>
    </row>
    <row r="1659" spans="1:8">
      <c r="A1659">
        <f>_xlfn.XLOOKUP(C1659,macros!Y:Y,macros!J:J)</f>
        <v>0</v>
      </c>
      <c r="B1659">
        <f>_xlfn.XLOOKUP(H1659,'sets &amp; selections ( - 10%)'!Z:Z,'sets &amp; selections ( - 10%)'!K:K,0)</f>
        <v>0</v>
      </c>
      <c r="C1659" s="47" t="s">
        <v>633</v>
      </c>
      <c r="D1659">
        <f t="shared" si="123"/>
        <v>0</v>
      </c>
      <c r="E1659">
        <v>10088</v>
      </c>
      <c r="F1659">
        <f t="shared" si="121"/>
        <v>0</v>
      </c>
      <c r="G1659" t="str">
        <f t="shared" si="122"/>
        <v>BP.VM</v>
      </c>
      <c r="H1659" s="525" t="s">
        <v>150</v>
      </c>
    </row>
    <row r="1660" spans="1:8">
      <c r="A1660">
        <f>_xlfn.XLOOKUP(C1660,macros!Y:Y,macros!J:J)</f>
        <v>0</v>
      </c>
      <c r="B1660">
        <f>_xlfn.XLOOKUP(H1660,'sets &amp; selections ( - 10%)'!Z:Z,'sets &amp; selections ( - 10%)'!K:K,0)</f>
        <v>0</v>
      </c>
      <c r="C1660" s="46" t="s">
        <v>635</v>
      </c>
      <c r="D1660">
        <f t="shared" si="123"/>
        <v>0</v>
      </c>
      <c r="E1660">
        <v>10088</v>
      </c>
      <c r="F1660">
        <f t="shared" si="121"/>
        <v>0</v>
      </c>
      <c r="G1660" t="str">
        <f t="shared" si="122"/>
        <v>BP.VM</v>
      </c>
      <c r="H1660" s="525" t="s">
        <v>150</v>
      </c>
    </row>
    <row r="1661" spans="1:8">
      <c r="A1661">
        <f>_xlfn.XLOOKUP(C1661,macros!Y:Y,macros!J:J)</f>
        <v>0</v>
      </c>
      <c r="B1661">
        <f>_xlfn.XLOOKUP(H1661,'sets &amp; selections ( - 10%)'!Z:Z,'sets &amp; selections ( - 10%)'!K:K,0)</f>
        <v>0</v>
      </c>
      <c r="C1661" s="47" t="s">
        <v>637</v>
      </c>
      <c r="D1661">
        <f t="shared" si="123"/>
        <v>0</v>
      </c>
      <c r="E1661">
        <v>10088</v>
      </c>
      <c r="F1661">
        <f t="shared" si="121"/>
        <v>0</v>
      </c>
      <c r="G1661" t="str">
        <f t="shared" si="122"/>
        <v>BP.VM</v>
      </c>
      <c r="H1661" s="525" t="s">
        <v>150</v>
      </c>
    </row>
    <row r="1662" spans="1:8">
      <c r="A1662">
        <f>_xlfn.XLOOKUP(C1662,macros!Y:Y,macros!J:J)</f>
        <v>0</v>
      </c>
      <c r="B1662">
        <f>_xlfn.XLOOKUP(H1662,'sets &amp; selections ( - 10%)'!Z:Z,'sets &amp; selections ( - 10%)'!K:K,0)</f>
        <v>0</v>
      </c>
      <c r="C1662" s="46" t="s">
        <v>639</v>
      </c>
      <c r="D1662">
        <f t="shared" si="123"/>
        <v>0</v>
      </c>
      <c r="E1662">
        <v>10088</v>
      </c>
      <c r="F1662">
        <f t="shared" si="121"/>
        <v>0</v>
      </c>
      <c r="G1662" t="str">
        <f t="shared" si="122"/>
        <v>BP.VM</v>
      </c>
      <c r="H1662" s="525" t="s">
        <v>150</v>
      </c>
    </row>
    <row r="1663" spans="1:8">
      <c r="A1663">
        <f>_xlfn.XLOOKUP(C1663,macros!Y:Y,macros!K:K)</f>
        <v>0</v>
      </c>
      <c r="B1663">
        <f>_xlfn.XLOOKUP(H1663,'sets &amp; selections ( - 10%)'!Z:Z,'sets &amp; selections ( - 10%)'!L:L,0)</f>
        <v>0</v>
      </c>
      <c r="C1663" s="123" t="s">
        <v>625</v>
      </c>
      <c r="D1663">
        <f t="shared" si="123"/>
        <v>0</v>
      </c>
      <c r="E1663">
        <v>10089</v>
      </c>
      <c r="F1663">
        <f t="shared" si="121"/>
        <v>0</v>
      </c>
      <c r="G1663" t="str">
        <f t="shared" si="122"/>
        <v>BP.VM</v>
      </c>
      <c r="H1663" s="525" t="s">
        <v>150</v>
      </c>
    </row>
    <row r="1664" spans="1:8">
      <c r="A1664">
        <f>_xlfn.XLOOKUP(C1664,macros!Y:Y,macros!K:K)</f>
        <v>0</v>
      </c>
      <c r="B1664">
        <f>_xlfn.XLOOKUP(H1664,'sets &amp; selections ( - 10%)'!Z:Z,'sets &amp; selections ( - 10%)'!L:L,0)</f>
        <v>0</v>
      </c>
      <c r="C1664" s="46" t="s">
        <v>627</v>
      </c>
      <c r="D1664">
        <f t="shared" si="123"/>
        <v>0</v>
      </c>
      <c r="E1664">
        <v>10089</v>
      </c>
      <c r="F1664">
        <f t="shared" si="121"/>
        <v>0</v>
      </c>
      <c r="G1664" t="str">
        <f t="shared" si="122"/>
        <v>BP.VM</v>
      </c>
      <c r="H1664" s="525" t="s">
        <v>150</v>
      </c>
    </row>
    <row r="1665" spans="1:8">
      <c r="A1665">
        <f>_xlfn.XLOOKUP(C1665,macros!Y:Y,macros!K:K)</f>
        <v>0</v>
      </c>
      <c r="B1665">
        <f>_xlfn.XLOOKUP(H1665,'sets &amp; selections ( - 10%)'!Z:Z,'sets &amp; selections ( - 10%)'!L:L,0)</f>
        <v>0</v>
      </c>
      <c r="C1665" s="47" t="s">
        <v>629</v>
      </c>
      <c r="D1665">
        <f t="shared" si="123"/>
        <v>0</v>
      </c>
      <c r="E1665">
        <v>10089</v>
      </c>
      <c r="F1665">
        <f t="shared" si="121"/>
        <v>0</v>
      </c>
      <c r="G1665" t="str">
        <f t="shared" si="122"/>
        <v>BP.VM</v>
      </c>
      <c r="H1665" s="525" t="s">
        <v>150</v>
      </c>
    </row>
    <row r="1666" spans="1:8">
      <c r="A1666">
        <f>_xlfn.XLOOKUP(C1666,macros!Y:Y,macros!K:K)</f>
        <v>0</v>
      </c>
      <c r="B1666">
        <f>_xlfn.XLOOKUP(H1666,'sets &amp; selections ( - 10%)'!Z:Z,'sets &amp; selections ( - 10%)'!L:L,0)</f>
        <v>0</v>
      </c>
      <c r="C1666" s="46" t="s">
        <v>631</v>
      </c>
      <c r="D1666">
        <f t="shared" si="123"/>
        <v>0</v>
      </c>
      <c r="E1666">
        <v>10089</v>
      </c>
      <c r="F1666">
        <f t="shared" si="121"/>
        <v>0</v>
      </c>
      <c r="G1666" t="str">
        <f t="shared" si="122"/>
        <v>BP.VM</v>
      </c>
      <c r="H1666" s="525" t="s">
        <v>150</v>
      </c>
    </row>
    <row r="1667" spans="1:8">
      <c r="A1667">
        <f>_xlfn.XLOOKUP(C1667,macros!Y:Y,macros!K:K)</f>
        <v>0</v>
      </c>
      <c r="B1667">
        <f>_xlfn.XLOOKUP(H1667,'sets &amp; selections ( - 10%)'!Z:Z,'sets &amp; selections ( - 10%)'!L:L,0)</f>
        <v>0</v>
      </c>
      <c r="C1667" s="47" t="s">
        <v>633</v>
      </c>
      <c r="D1667">
        <f t="shared" si="123"/>
        <v>0</v>
      </c>
      <c r="E1667">
        <v>10089</v>
      </c>
      <c r="F1667">
        <f t="shared" ref="F1667:F1730" si="124">IF(B1667&gt;0,10*B1667/D1667,0)</f>
        <v>0</v>
      </c>
      <c r="G1667" t="str">
        <f t="shared" ref="G1667:G1730" si="125">LEFT(C1667,5)</f>
        <v>BP.VM</v>
      </c>
      <c r="H1667" s="525" t="s">
        <v>150</v>
      </c>
    </row>
    <row r="1668" spans="1:8">
      <c r="A1668">
        <f>_xlfn.XLOOKUP(C1668,macros!Y:Y,macros!K:K)</f>
        <v>0</v>
      </c>
      <c r="B1668">
        <f>_xlfn.XLOOKUP(H1668,'sets &amp; selections ( - 10%)'!Z:Z,'sets &amp; selections ( - 10%)'!L:L,0)</f>
        <v>0</v>
      </c>
      <c r="C1668" s="46" t="s">
        <v>635</v>
      </c>
      <c r="D1668">
        <f t="shared" si="123"/>
        <v>0</v>
      </c>
      <c r="E1668">
        <v>10089</v>
      </c>
      <c r="F1668">
        <f t="shared" si="124"/>
        <v>0</v>
      </c>
      <c r="G1668" t="str">
        <f t="shared" si="125"/>
        <v>BP.VM</v>
      </c>
      <c r="H1668" s="525" t="s">
        <v>150</v>
      </c>
    </row>
    <row r="1669" spans="1:8">
      <c r="A1669">
        <f>_xlfn.XLOOKUP(C1669,macros!Y:Y,macros!K:K)</f>
        <v>0</v>
      </c>
      <c r="B1669">
        <f>_xlfn.XLOOKUP(H1669,'sets &amp; selections ( - 10%)'!Z:Z,'sets &amp; selections ( - 10%)'!L:L,0)</f>
        <v>0</v>
      </c>
      <c r="C1669" s="47" t="s">
        <v>637</v>
      </c>
      <c r="D1669">
        <f t="shared" si="123"/>
        <v>0</v>
      </c>
      <c r="E1669">
        <v>10089</v>
      </c>
      <c r="F1669">
        <f t="shared" si="124"/>
        <v>0</v>
      </c>
      <c r="G1669" t="str">
        <f t="shared" si="125"/>
        <v>BP.VM</v>
      </c>
      <c r="H1669" s="525" t="s">
        <v>150</v>
      </c>
    </row>
    <row r="1670" spans="1:8">
      <c r="A1670">
        <f>_xlfn.XLOOKUP(C1670,macros!Y:Y,macros!K:K)</f>
        <v>0</v>
      </c>
      <c r="B1670">
        <f>_xlfn.XLOOKUP(H1670,'sets &amp; selections ( - 10%)'!Z:Z,'sets &amp; selections ( - 10%)'!L:L,0)</f>
        <v>0</v>
      </c>
      <c r="C1670" s="46" t="s">
        <v>639</v>
      </c>
      <c r="D1670">
        <f t="shared" si="123"/>
        <v>0</v>
      </c>
      <c r="E1670">
        <v>10089</v>
      </c>
      <c r="F1670">
        <f t="shared" si="124"/>
        <v>0</v>
      </c>
      <c r="G1670" t="str">
        <f t="shared" si="125"/>
        <v>BP.VM</v>
      </c>
      <c r="H1670" s="525" t="s">
        <v>150</v>
      </c>
    </row>
    <row r="1671" spans="1:8">
      <c r="A1671">
        <f>_xlfn.XLOOKUP(C1671,macros!Y:Y,macros!L:L)</f>
        <v>0</v>
      </c>
      <c r="B1671">
        <f>_xlfn.XLOOKUP(H1671,'sets &amp; selections ( - 10%)'!Z:Z,'sets &amp; selections ( - 10%)'!M:M,0)</f>
        <v>0</v>
      </c>
      <c r="C1671" s="123" t="s">
        <v>625</v>
      </c>
      <c r="D1671">
        <f t="shared" si="123"/>
        <v>0</v>
      </c>
      <c r="E1671">
        <v>10090</v>
      </c>
      <c r="F1671">
        <f t="shared" si="124"/>
        <v>0</v>
      </c>
      <c r="G1671" t="str">
        <f t="shared" si="125"/>
        <v>BP.VM</v>
      </c>
      <c r="H1671" s="525" t="s">
        <v>150</v>
      </c>
    </row>
    <row r="1672" spans="1:8">
      <c r="A1672">
        <f>_xlfn.XLOOKUP(C1672,macros!Y:Y,macros!L:L)</f>
        <v>0</v>
      </c>
      <c r="B1672">
        <f>_xlfn.XLOOKUP(H1672,'sets &amp; selections ( - 10%)'!Z:Z,'sets &amp; selections ( - 10%)'!M:M,0)</f>
        <v>0</v>
      </c>
      <c r="C1672" s="46" t="s">
        <v>627</v>
      </c>
      <c r="D1672">
        <f t="shared" si="123"/>
        <v>0</v>
      </c>
      <c r="E1672">
        <v>10090</v>
      </c>
      <c r="F1672">
        <f t="shared" si="124"/>
        <v>0</v>
      </c>
      <c r="G1672" t="str">
        <f t="shared" si="125"/>
        <v>BP.VM</v>
      </c>
      <c r="H1672" s="525" t="s">
        <v>150</v>
      </c>
    </row>
    <row r="1673" spans="1:8">
      <c r="A1673">
        <f>_xlfn.XLOOKUP(C1673,macros!Y:Y,macros!L:L)</f>
        <v>0</v>
      </c>
      <c r="B1673">
        <f>_xlfn.XLOOKUP(H1673,'sets &amp; selections ( - 10%)'!Z:Z,'sets &amp; selections ( - 10%)'!M:M,0)</f>
        <v>0</v>
      </c>
      <c r="C1673" s="47" t="s">
        <v>629</v>
      </c>
      <c r="D1673">
        <f t="shared" si="123"/>
        <v>0</v>
      </c>
      <c r="E1673">
        <v>10090</v>
      </c>
      <c r="F1673">
        <f t="shared" si="124"/>
        <v>0</v>
      </c>
      <c r="G1673" t="str">
        <f t="shared" si="125"/>
        <v>BP.VM</v>
      </c>
      <c r="H1673" s="525" t="s">
        <v>150</v>
      </c>
    </row>
    <row r="1674" spans="1:8">
      <c r="A1674">
        <f>_xlfn.XLOOKUP(C1674,macros!Y:Y,macros!L:L)</f>
        <v>0</v>
      </c>
      <c r="B1674">
        <f>_xlfn.XLOOKUP(H1674,'sets &amp; selections ( - 10%)'!Z:Z,'sets &amp; selections ( - 10%)'!M:M,0)</f>
        <v>0</v>
      </c>
      <c r="C1674" s="46" t="s">
        <v>631</v>
      </c>
      <c r="D1674">
        <f t="shared" si="123"/>
        <v>0</v>
      </c>
      <c r="E1674">
        <v>10090</v>
      </c>
      <c r="F1674">
        <f t="shared" si="124"/>
        <v>0</v>
      </c>
      <c r="G1674" t="str">
        <f t="shared" si="125"/>
        <v>BP.VM</v>
      </c>
      <c r="H1674" s="525" t="s">
        <v>150</v>
      </c>
    </row>
    <row r="1675" spans="1:8">
      <c r="A1675">
        <f>_xlfn.XLOOKUP(C1675,macros!Y:Y,macros!L:L)</f>
        <v>0</v>
      </c>
      <c r="B1675">
        <f>_xlfn.XLOOKUP(H1675,'sets &amp; selections ( - 10%)'!Z:Z,'sets &amp; selections ( - 10%)'!M:M,0)</f>
        <v>0</v>
      </c>
      <c r="C1675" s="47" t="s">
        <v>633</v>
      </c>
      <c r="D1675">
        <f t="shared" si="123"/>
        <v>0</v>
      </c>
      <c r="E1675">
        <v>10090</v>
      </c>
      <c r="F1675">
        <f t="shared" si="124"/>
        <v>0</v>
      </c>
      <c r="G1675" t="str">
        <f t="shared" si="125"/>
        <v>BP.VM</v>
      </c>
      <c r="H1675" s="525" t="s">
        <v>150</v>
      </c>
    </row>
    <row r="1676" spans="1:8">
      <c r="A1676">
        <f>_xlfn.XLOOKUP(C1676,macros!Y:Y,macros!L:L)</f>
        <v>0</v>
      </c>
      <c r="B1676">
        <f>_xlfn.XLOOKUP(H1676,'sets &amp; selections ( - 10%)'!Z:Z,'sets &amp; selections ( - 10%)'!M:M,0)</f>
        <v>0</v>
      </c>
      <c r="C1676" s="46" t="s">
        <v>635</v>
      </c>
      <c r="D1676">
        <f t="shared" si="123"/>
        <v>0</v>
      </c>
      <c r="E1676">
        <v>10090</v>
      </c>
      <c r="F1676">
        <f t="shared" si="124"/>
        <v>0</v>
      </c>
      <c r="G1676" t="str">
        <f t="shared" si="125"/>
        <v>BP.VM</v>
      </c>
      <c r="H1676" s="525" t="s">
        <v>150</v>
      </c>
    </row>
    <row r="1677" spans="1:8">
      <c r="A1677">
        <f>_xlfn.XLOOKUP(C1677,macros!Y:Y,macros!L:L)</f>
        <v>0</v>
      </c>
      <c r="B1677">
        <f>_xlfn.XLOOKUP(H1677,'sets &amp; selections ( - 10%)'!Z:Z,'sets &amp; selections ( - 10%)'!M:M,0)</f>
        <v>0</v>
      </c>
      <c r="C1677" s="47" t="s">
        <v>637</v>
      </c>
      <c r="D1677">
        <f t="shared" si="123"/>
        <v>0</v>
      </c>
      <c r="E1677">
        <v>10090</v>
      </c>
      <c r="F1677">
        <f t="shared" si="124"/>
        <v>0</v>
      </c>
      <c r="G1677" t="str">
        <f t="shared" si="125"/>
        <v>BP.VM</v>
      </c>
      <c r="H1677" s="525" t="s">
        <v>150</v>
      </c>
    </row>
    <row r="1678" spans="1:8">
      <c r="A1678">
        <f>_xlfn.XLOOKUP(C1678,macros!Y:Y,macros!L:L)</f>
        <v>0</v>
      </c>
      <c r="B1678">
        <f>_xlfn.XLOOKUP(H1678,'sets &amp; selections ( - 10%)'!Z:Z,'sets &amp; selections ( - 10%)'!M:M,0)</f>
        <v>0</v>
      </c>
      <c r="C1678" s="46" t="s">
        <v>639</v>
      </c>
      <c r="D1678">
        <f t="shared" si="123"/>
        <v>0</v>
      </c>
      <c r="E1678">
        <v>10090</v>
      </c>
      <c r="F1678">
        <f t="shared" si="124"/>
        <v>0</v>
      </c>
      <c r="G1678" t="str">
        <f t="shared" si="125"/>
        <v>BP.VM</v>
      </c>
      <c r="H1678" s="525" t="s">
        <v>150</v>
      </c>
    </row>
    <row r="1679" spans="1:8">
      <c r="A1679">
        <f>_xlfn.XLOOKUP(C1679,macros!Y:Y,macros!M:M)</f>
        <v>0</v>
      </c>
      <c r="B1679">
        <f>_xlfn.XLOOKUP(H1679,'sets &amp; selections ( - 10%)'!Z:Z,'sets &amp; selections ( - 10%)'!N:N,0)</f>
        <v>0</v>
      </c>
      <c r="C1679" s="123" t="s">
        <v>625</v>
      </c>
      <c r="D1679">
        <f t="shared" si="123"/>
        <v>0</v>
      </c>
      <c r="E1679">
        <v>10091</v>
      </c>
      <c r="F1679">
        <f t="shared" si="124"/>
        <v>0</v>
      </c>
      <c r="G1679" t="str">
        <f t="shared" si="125"/>
        <v>BP.VM</v>
      </c>
      <c r="H1679" s="525" t="s">
        <v>150</v>
      </c>
    </row>
    <row r="1680" spans="1:8">
      <c r="A1680">
        <f>_xlfn.XLOOKUP(C1680,macros!Y:Y,macros!M:M)</f>
        <v>0</v>
      </c>
      <c r="B1680">
        <f>_xlfn.XLOOKUP(H1680,'sets &amp; selections ( - 10%)'!Z:Z,'sets &amp; selections ( - 10%)'!N:N,0)</f>
        <v>0</v>
      </c>
      <c r="C1680" s="46" t="s">
        <v>627</v>
      </c>
      <c r="D1680">
        <f t="shared" si="123"/>
        <v>0</v>
      </c>
      <c r="E1680">
        <v>10091</v>
      </c>
      <c r="F1680">
        <f t="shared" si="124"/>
        <v>0</v>
      </c>
      <c r="G1680" t="str">
        <f t="shared" si="125"/>
        <v>BP.VM</v>
      </c>
      <c r="H1680" s="525" t="s">
        <v>150</v>
      </c>
    </row>
    <row r="1681" spans="1:8">
      <c r="A1681">
        <f>_xlfn.XLOOKUP(C1681,macros!Y:Y,macros!M:M)</f>
        <v>0</v>
      </c>
      <c r="B1681">
        <f>_xlfn.XLOOKUP(H1681,'sets &amp; selections ( - 10%)'!Z:Z,'sets &amp; selections ( - 10%)'!N:N,0)</f>
        <v>0</v>
      </c>
      <c r="C1681" s="47" t="s">
        <v>629</v>
      </c>
      <c r="D1681">
        <f t="shared" si="123"/>
        <v>0</v>
      </c>
      <c r="E1681">
        <v>10091</v>
      </c>
      <c r="F1681">
        <f t="shared" si="124"/>
        <v>0</v>
      </c>
      <c r="G1681" t="str">
        <f t="shared" si="125"/>
        <v>BP.VM</v>
      </c>
      <c r="H1681" s="525" t="s">
        <v>150</v>
      </c>
    </row>
    <row r="1682" spans="1:8">
      <c r="A1682">
        <f>_xlfn.XLOOKUP(C1682,macros!Y:Y,macros!M:M)</f>
        <v>0</v>
      </c>
      <c r="B1682">
        <f>_xlfn.XLOOKUP(H1682,'sets &amp; selections ( - 10%)'!Z:Z,'sets &amp; selections ( - 10%)'!N:N,0)</f>
        <v>0</v>
      </c>
      <c r="C1682" s="46" t="s">
        <v>631</v>
      </c>
      <c r="D1682">
        <f t="shared" si="123"/>
        <v>0</v>
      </c>
      <c r="E1682">
        <v>10091</v>
      </c>
      <c r="F1682">
        <f t="shared" si="124"/>
        <v>0</v>
      </c>
      <c r="G1682" t="str">
        <f t="shared" si="125"/>
        <v>BP.VM</v>
      </c>
      <c r="H1682" s="525" t="s">
        <v>150</v>
      </c>
    </row>
    <row r="1683" spans="1:8">
      <c r="A1683">
        <f>_xlfn.XLOOKUP(C1683,macros!Y:Y,macros!M:M)</f>
        <v>0</v>
      </c>
      <c r="B1683">
        <f>_xlfn.XLOOKUP(H1683,'sets &amp; selections ( - 10%)'!Z:Z,'sets &amp; selections ( - 10%)'!N:N,0)</f>
        <v>0</v>
      </c>
      <c r="C1683" s="47" t="s">
        <v>633</v>
      </c>
      <c r="D1683">
        <f t="shared" ref="D1683:D1746" si="126">SUM(A1683:B1683)</f>
        <v>0</v>
      </c>
      <c r="E1683">
        <v>10091</v>
      </c>
      <c r="F1683">
        <f t="shared" si="124"/>
        <v>0</v>
      </c>
      <c r="G1683" t="str">
        <f t="shared" si="125"/>
        <v>BP.VM</v>
      </c>
      <c r="H1683" s="525" t="s">
        <v>150</v>
      </c>
    </row>
    <row r="1684" spans="1:8">
      <c r="A1684">
        <f>_xlfn.XLOOKUP(C1684,macros!Y:Y,macros!M:M)</f>
        <v>0</v>
      </c>
      <c r="B1684">
        <f>_xlfn.XLOOKUP(H1684,'sets &amp; selections ( - 10%)'!Z:Z,'sets &amp; selections ( - 10%)'!N:N,0)</f>
        <v>0</v>
      </c>
      <c r="C1684" s="46" t="s">
        <v>635</v>
      </c>
      <c r="D1684">
        <f t="shared" si="126"/>
        <v>0</v>
      </c>
      <c r="E1684">
        <v>10091</v>
      </c>
      <c r="F1684">
        <f t="shared" si="124"/>
        <v>0</v>
      </c>
      <c r="G1684" t="str">
        <f t="shared" si="125"/>
        <v>BP.VM</v>
      </c>
      <c r="H1684" s="525" t="s">
        <v>150</v>
      </c>
    </row>
    <row r="1685" spans="1:8">
      <c r="A1685">
        <f>_xlfn.XLOOKUP(C1685,macros!Y:Y,macros!M:M)</f>
        <v>0</v>
      </c>
      <c r="B1685">
        <f>_xlfn.XLOOKUP(H1685,'sets &amp; selections ( - 10%)'!Z:Z,'sets &amp; selections ( - 10%)'!N:N,0)</f>
        <v>0</v>
      </c>
      <c r="C1685" s="47" t="s">
        <v>637</v>
      </c>
      <c r="D1685">
        <f t="shared" si="126"/>
        <v>0</v>
      </c>
      <c r="E1685">
        <v>10091</v>
      </c>
      <c r="F1685">
        <f t="shared" si="124"/>
        <v>0</v>
      </c>
      <c r="G1685" t="str">
        <f t="shared" si="125"/>
        <v>BP.VM</v>
      </c>
      <c r="H1685" s="525" t="s">
        <v>150</v>
      </c>
    </row>
    <row r="1686" spans="1:8">
      <c r="A1686">
        <f>_xlfn.XLOOKUP(C1686,macros!Y:Y,macros!M:M)</f>
        <v>0</v>
      </c>
      <c r="B1686">
        <f>_xlfn.XLOOKUP(H1686,'sets &amp; selections ( - 10%)'!Z:Z,'sets &amp; selections ( - 10%)'!N:N,0)</f>
        <v>0</v>
      </c>
      <c r="C1686" s="46" t="s">
        <v>639</v>
      </c>
      <c r="D1686">
        <f t="shared" si="126"/>
        <v>0</v>
      </c>
      <c r="E1686">
        <v>10091</v>
      </c>
      <c r="F1686">
        <f t="shared" si="124"/>
        <v>0</v>
      </c>
      <c r="G1686" t="str">
        <f t="shared" si="125"/>
        <v>BP.VM</v>
      </c>
      <c r="H1686" s="525" t="s">
        <v>150</v>
      </c>
    </row>
    <row r="1687" spans="1:8">
      <c r="A1687" t="str">
        <f>_xlfn.XLOOKUP(C1687,macros!Y:Y,macros!N:N)</f>
        <v>-</v>
      </c>
      <c r="B1687">
        <f>_xlfn.XLOOKUP(H1687,'sets &amp; selections ( - 10%)'!Z:Z,'sets &amp; selections ( - 10%)'!O:O,0)</f>
        <v>0</v>
      </c>
      <c r="C1687" s="123" t="s">
        <v>625</v>
      </c>
      <c r="D1687">
        <f t="shared" si="126"/>
        <v>0</v>
      </c>
      <c r="E1687">
        <v>10093</v>
      </c>
      <c r="F1687">
        <f t="shared" si="124"/>
        <v>0</v>
      </c>
      <c r="G1687" t="str">
        <f t="shared" si="125"/>
        <v>BP.VM</v>
      </c>
      <c r="H1687" s="525" t="s">
        <v>150</v>
      </c>
    </row>
    <row r="1688" spans="1:8">
      <c r="A1688" t="str">
        <f>_xlfn.XLOOKUP(C1688,macros!Y:Y,macros!N:N)</f>
        <v>-</v>
      </c>
      <c r="B1688">
        <f>_xlfn.XLOOKUP(H1688,'sets &amp; selections ( - 10%)'!Z:Z,'sets &amp; selections ( - 10%)'!O:O,0)</f>
        <v>0</v>
      </c>
      <c r="C1688" s="46" t="s">
        <v>627</v>
      </c>
      <c r="D1688">
        <f t="shared" si="126"/>
        <v>0</v>
      </c>
      <c r="E1688">
        <v>10093</v>
      </c>
      <c r="F1688">
        <f t="shared" si="124"/>
        <v>0</v>
      </c>
      <c r="G1688" t="str">
        <f t="shared" si="125"/>
        <v>BP.VM</v>
      </c>
      <c r="H1688" s="525" t="s">
        <v>150</v>
      </c>
    </row>
    <row r="1689" spans="1:8">
      <c r="A1689" t="str">
        <f>_xlfn.XLOOKUP(C1689,macros!Y:Y,macros!N:N)</f>
        <v>-</v>
      </c>
      <c r="B1689">
        <f>_xlfn.XLOOKUP(H1689,'sets &amp; selections ( - 10%)'!Z:Z,'sets &amp; selections ( - 10%)'!O:O,0)</f>
        <v>0</v>
      </c>
      <c r="C1689" s="47" t="s">
        <v>629</v>
      </c>
      <c r="D1689">
        <f t="shared" si="126"/>
        <v>0</v>
      </c>
      <c r="E1689">
        <v>10093</v>
      </c>
      <c r="F1689">
        <f t="shared" si="124"/>
        <v>0</v>
      </c>
      <c r="G1689" t="str">
        <f t="shared" si="125"/>
        <v>BP.VM</v>
      </c>
      <c r="H1689" s="525" t="s">
        <v>150</v>
      </c>
    </row>
    <row r="1690" spans="1:8">
      <c r="A1690" t="str">
        <f>_xlfn.XLOOKUP(C1690,macros!Y:Y,macros!N:N)</f>
        <v>-</v>
      </c>
      <c r="B1690">
        <f>_xlfn.XLOOKUP(H1690,'sets &amp; selections ( - 10%)'!Z:Z,'sets &amp; selections ( - 10%)'!O:O,0)</f>
        <v>0</v>
      </c>
      <c r="C1690" s="46" t="s">
        <v>631</v>
      </c>
      <c r="D1690">
        <f t="shared" si="126"/>
        <v>0</v>
      </c>
      <c r="E1690">
        <v>10093</v>
      </c>
      <c r="F1690">
        <f t="shared" si="124"/>
        <v>0</v>
      </c>
      <c r="G1690" t="str">
        <f t="shared" si="125"/>
        <v>BP.VM</v>
      </c>
      <c r="H1690" s="525" t="s">
        <v>150</v>
      </c>
    </row>
    <row r="1691" spans="1:8">
      <c r="A1691" t="str">
        <f>_xlfn.XLOOKUP(C1691,macros!Y:Y,macros!N:N)</f>
        <v>-</v>
      </c>
      <c r="B1691">
        <f>_xlfn.XLOOKUP(H1691,'sets &amp; selections ( - 10%)'!Z:Z,'sets &amp; selections ( - 10%)'!O:O,0)</f>
        <v>0</v>
      </c>
      <c r="C1691" s="47" t="s">
        <v>633</v>
      </c>
      <c r="D1691">
        <f t="shared" si="126"/>
        <v>0</v>
      </c>
      <c r="E1691">
        <v>10093</v>
      </c>
      <c r="F1691">
        <f t="shared" si="124"/>
        <v>0</v>
      </c>
      <c r="G1691" t="str">
        <f t="shared" si="125"/>
        <v>BP.VM</v>
      </c>
      <c r="H1691" s="525" t="s">
        <v>150</v>
      </c>
    </row>
    <row r="1692" spans="1:8">
      <c r="A1692" t="str">
        <f>_xlfn.XLOOKUP(C1692,macros!Y:Y,macros!N:N)</f>
        <v>-</v>
      </c>
      <c r="B1692">
        <f>_xlfn.XLOOKUP(H1692,'sets &amp; selections ( - 10%)'!Z:Z,'sets &amp; selections ( - 10%)'!O:O,0)</f>
        <v>0</v>
      </c>
      <c r="C1692" s="46" t="s">
        <v>635</v>
      </c>
      <c r="D1692">
        <f t="shared" si="126"/>
        <v>0</v>
      </c>
      <c r="E1692">
        <v>10093</v>
      </c>
      <c r="F1692">
        <f t="shared" si="124"/>
        <v>0</v>
      </c>
      <c r="G1692" t="str">
        <f t="shared" si="125"/>
        <v>BP.VM</v>
      </c>
      <c r="H1692" s="525" t="s">
        <v>150</v>
      </c>
    </row>
    <row r="1693" spans="1:8">
      <c r="A1693" t="str">
        <f>_xlfn.XLOOKUP(C1693,macros!Y:Y,macros!N:N)</f>
        <v>-</v>
      </c>
      <c r="B1693">
        <f>_xlfn.XLOOKUP(H1693,'sets &amp; selections ( - 10%)'!Z:Z,'sets &amp; selections ( - 10%)'!O:O,0)</f>
        <v>0</v>
      </c>
      <c r="C1693" s="47" t="s">
        <v>637</v>
      </c>
      <c r="D1693">
        <f t="shared" si="126"/>
        <v>0</v>
      </c>
      <c r="E1693">
        <v>10093</v>
      </c>
      <c r="F1693">
        <f t="shared" si="124"/>
        <v>0</v>
      </c>
      <c r="G1693" t="str">
        <f t="shared" si="125"/>
        <v>BP.VM</v>
      </c>
      <c r="H1693" s="525" t="s">
        <v>150</v>
      </c>
    </row>
    <row r="1694" spans="1:8">
      <c r="A1694" t="str">
        <f>_xlfn.XLOOKUP(C1694,macros!Y:Y,macros!N:N)</f>
        <v>-</v>
      </c>
      <c r="B1694">
        <f>_xlfn.XLOOKUP(H1694,'sets &amp; selections ( - 10%)'!Z:Z,'sets &amp; selections ( - 10%)'!O:O,0)</f>
        <v>0</v>
      </c>
      <c r="C1694" s="46" t="s">
        <v>639</v>
      </c>
      <c r="D1694">
        <f t="shared" si="126"/>
        <v>0</v>
      </c>
      <c r="E1694">
        <v>10093</v>
      </c>
      <c r="F1694">
        <f t="shared" si="124"/>
        <v>0</v>
      </c>
      <c r="G1694" t="str">
        <f t="shared" si="125"/>
        <v>BP.VM</v>
      </c>
      <c r="H1694" s="525" t="s">
        <v>150</v>
      </c>
    </row>
    <row r="1695" spans="1:8">
      <c r="A1695" t="str">
        <f>_xlfn.XLOOKUP(C1695,macros!Y:Y,macros!O:O)</f>
        <v>-</v>
      </c>
      <c r="B1695">
        <f>_xlfn.XLOOKUP(H1695,'sets &amp; selections ( - 10%)'!Z:Z,'sets &amp; selections ( - 10%)'!P:P,0)</f>
        <v>0</v>
      </c>
      <c r="C1695" s="123" t="s">
        <v>625</v>
      </c>
      <c r="D1695">
        <f t="shared" si="126"/>
        <v>0</v>
      </c>
      <c r="E1695">
        <v>10092</v>
      </c>
      <c r="F1695">
        <f t="shared" si="124"/>
        <v>0</v>
      </c>
      <c r="G1695" t="str">
        <f t="shared" si="125"/>
        <v>BP.VM</v>
      </c>
      <c r="H1695" s="525" t="s">
        <v>150</v>
      </c>
    </row>
    <row r="1696" spans="1:8">
      <c r="A1696" t="str">
        <f>_xlfn.XLOOKUP(C1696,macros!Y:Y,macros!O:O)</f>
        <v>-</v>
      </c>
      <c r="B1696">
        <f>_xlfn.XLOOKUP(H1696,'sets &amp; selections ( - 10%)'!Z:Z,'sets &amp; selections ( - 10%)'!P:P,0)</f>
        <v>0</v>
      </c>
      <c r="C1696" s="46" t="s">
        <v>627</v>
      </c>
      <c r="D1696">
        <f t="shared" si="126"/>
        <v>0</v>
      </c>
      <c r="E1696">
        <v>10092</v>
      </c>
      <c r="F1696">
        <f t="shared" si="124"/>
        <v>0</v>
      </c>
      <c r="G1696" t="str">
        <f t="shared" si="125"/>
        <v>BP.VM</v>
      </c>
      <c r="H1696" s="525" t="s">
        <v>150</v>
      </c>
    </row>
    <row r="1697" spans="1:8">
      <c r="A1697" t="str">
        <f>_xlfn.XLOOKUP(C1697,macros!Y:Y,macros!O:O)</f>
        <v>-</v>
      </c>
      <c r="B1697">
        <f>_xlfn.XLOOKUP(H1697,'sets &amp; selections ( - 10%)'!Z:Z,'sets &amp; selections ( - 10%)'!P:P,0)</f>
        <v>0</v>
      </c>
      <c r="C1697" s="47" t="s">
        <v>629</v>
      </c>
      <c r="D1697">
        <f t="shared" si="126"/>
        <v>0</v>
      </c>
      <c r="E1697">
        <v>10092</v>
      </c>
      <c r="F1697">
        <f t="shared" si="124"/>
        <v>0</v>
      </c>
      <c r="G1697" t="str">
        <f t="shared" si="125"/>
        <v>BP.VM</v>
      </c>
      <c r="H1697" s="525" t="s">
        <v>150</v>
      </c>
    </row>
    <row r="1698" spans="1:8">
      <c r="A1698" t="str">
        <f>_xlfn.XLOOKUP(C1698,macros!Y:Y,macros!O:O)</f>
        <v>-</v>
      </c>
      <c r="B1698">
        <f>_xlfn.XLOOKUP(H1698,'sets &amp; selections ( - 10%)'!Z:Z,'sets &amp; selections ( - 10%)'!P:P,0)</f>
        <v>0</v>
      </c>
      <c r="C1698" s="46" t="s">
        <v>631</v>
      </c>
      <c r="D1698">
        <f t="shared" si="126"/>
        <v>0</v>
      </c>
      <c r="E1698">
        <v>10092</v>
      </c>
      <c r="F1698">
        <f t="shared" si="124"/>
        <v>0</v>
      </c>
      <c r="G1698" t="str">
        <f t="shared" si="125"/>
        <v>BP.VM</v>
      </c>
      <c r="H1698" s="525" t="s">
        <v>150</v>
      </c>
    </row>
    <row r="1699" spans="1:8">
      <c r="A1699" t="str">
        <f>_xlfn.XLOOKUP(C1699,macros!Y:Y,macros!O:O)</f>
        <v>-</v>
      </c>
      <c r="B1699">
        <f>_xlfn.XLOOKUP(H1699,'sets &amp; selections ( - 10%)'!Z:Z,'sets &amp; selections ( - 10%)'!P:P,0)</f>
        <v>0</v>
      </c>
      <c r="C1699" s="47" t="s">
        <v>633</v>
      </c>
      <c r="D1699">
        <f t="shared" si="126"/>
        <v>0</v>
      </c>
      <c r="E1699">
        <v>10092</v>
      </c>
      <c r="F1699">
        <f t="shared" si="124"/>
        <v>0</v>
      </c>
      <c r="G1699" t="str">
        <f t="shared" si="125"/>
        <v>BP.VM</v>
      </c>
      <c r="H1699" s="525" t="s">
        <v>150</v>
      </c>
    </row>
    <row r="1700" spans="1:8">
      <c r="A1700" t="str">
        <f>_xlfn.XLOOKUP(C1700,macros!Y:Y,macros!O:O)</f>
        <v>-</v>
      </c>
      <c r="B1700">
        <f>_xlfn.XLOOKUP(H1700,'sets &amp; selections ( - 10%)'!Z:Z,'sets &amp; selections ( - 10%)'!P:P,0)</f>
        <v>0</v>
      </c>
      <c r="C1700" s="46" t="s">
        <v>635</v>
      </c>
      <c r="D1700">
        <f t="shared" si="126"/>
        <v>0</v>
      </c>
      <c r="E1700">
        <v>10092</v>
      </c>
      <c r="F1700">
        <f t="shared" si="124"/>
        <v>0</v>
      </c>
      <c r="G1700" t="str">
        <f t="shared" si="125"/>
        <v>BP.VM</v>
      </c>
      <c r="H1700" s="525" t="s">
        <v>150</v>
      </c>
    </row>
    <row r="1701" spans="1:8">
      <c r="A1701" t="str">
        <f>_xlfn.XLOOKUP(C1701,macros!Y:Y,macros!O:O)</f>
        <v>-</v>
      </c>
      <c r="B1701">
        <f>_xlfn.XLOOKUP(H1701,'sets &amp; selections ( - 10%)'!Z:Z,'sets &amp; selections ( - 10%)'!P:P,0)</f>
        <v>0</v>
      </c>
      <c r="C1701" s="47" t="s">
        <v>637</v>
      </c>
      <c r="D1701">
        <f t="shared" si="126"/>
        <v>0</v>
      </c>
      <c r="E1701">
        <v>10092</v>
      </c>
      <c r="F1701">
        <f t="shared" si="124"/>
        <v>0</v>
      </c>
      <c r="G1701" t="str">
        <f t="shared" si="125"/>
        <v>BP.VM</v>
      </c>
      <c r="H1701" s="525" t="s">
        <v>150</v>
      </c>
    </row>
    <row r="1702" spans="1:8">
      <c r="A1702" t="str">
        <f>_xlfn.XLOOKUP(C1702,macros!Y:Y,macros!O:O)</f>
        <v>-</v>
      </c>
      <c r="B1702">
        <f>_xlfn.XLOOKUP(H1702,'sets &amp; selections ( - 10%)'!Z:Z,'sets &amp; selections ( - 10%)'!P:P,0)</f>
        <v>0</v>
      </c>
      <c r="C1702" s="46" t="s">
        <v>639</v>
      </c>
      <c r="D1702">
        <f t="shared" si="126"/>
        <v>0</v>
      </c>
      <c r="E1702">
        <v>10092</v>
      </c>
      <c r="F1702">
        <f t="shared" si="124"/>
        <v>0</v>
      </c>
      <c r="G1702" t="str">
        <f t="shared" si="125"/>
        <v>BP.VM</v>
      </c>
      <c r="H1702" s="525" t="s">
        <v>150</v>
      </c>
    </row>
    <row r="1703" spans="1:8">
      <c r="A1703">
        <f>_xlfn.XLOOKUP(C1703,macros!Y:Y,macros!P:P)</f>
        <v>0</v>
      </c>
      <c r="B1703">
        <f>_xlfn.XLOOKUP(H1703,'sets &amp; selections ( - 10%)'!Z:Z,'sets &amp; selections ( - 10%)'!Q:Q,0)</f>
        <v>0</v>
      </c>
      <c r="C1703" s="123" t="s">
        <v>625</v>
      </c>
      <c r="D1703">
        <f t="shared" si="126"/>
        <v>0</v>
      </c>
      <c r="E1703">
        <v>10094</v>
      </c>
      <c r="F1703">
        <f t="shared" si="124"/>
        <v>0</v>
      </c>
      <c r="G1703" t="str">
        <f t="shared" si="125"/>
        <v>BP.VM</v>
      </c>
      <c r="H1703" s="525" t="s">
        <v>150</v>
      </c>
    </row>
    <row r="1704" spans="1:8">
      <c r="A1704">
        <f>_xlfn.XLOOKUP(C1704,macros!Y:Y,macros!P:P)</f>
        <v>0</v>
      </c>
      <c r="B1704">
        <f>_xlfn.XLOOKUP(H1704,'sets &amp; selections ( - 10%)'!Z:Z,'sets &amp; selections ( - 10%)'!Q:Q,0)</f>
        <v>0</v>
      </c>
      <c r="C1704" s="46" t="s">
        <v>627</v>
      </c>
      <c r="D1704">
        <f t="shared" si="126"/>
        <v>0</v>
      </c>
      <c r="E1704">
        <v>10094</v>
      </c>
      <c r="F1704">
        <f t="shared" si="124"/>
        <v>0</v>
      </c>
      <c r="G1704" t="str">
        <f t="shared" si="125"/>
        <v>BP.VM</v>
      </c>
      <c r="H1704" s="525" t="s">
        <v>150</v>
      </c>
    </row>
    <row r="1705" spans="1:8">
      <c r="A1705">
        <f>_xlfn.XLOOKUP(C1705,macros!Y:Y,macros!P:P)</f>
        <v>0</v>
      </c>
      <c r="B1705">
        <f>_xlfn.XLOOKUP(H1705,'sets &amp; selections ( - 10%)'!Z:Z,'sets &amp; selections ( - 10%)'!Q:Q,0)</f>
        <v>0</v>
      </c>
      <c r="C1705" s="47" t="s">
        <v>629</v>
      </c>
      <c r="D1705">
        <f t="shared" si="126"/>
        <v>0</v>
      </c>
      <c r="E1705">
        <v>10094</v>
      </c>
      <c r="F1705">
        <f t="shared" si="124"/>
        <v>0</v>
      </c>
      <c r="G1705" t="str">
        <f t="shared" si="125"/>
        <v>BP.VM</v>
      </c>
      <c r="H1705" s="525" t="s">
        <v>150</v>
      </c>
    </row>
    <row r="1706" spans="1:8">
      <c r="A1706">
        <f>_xlfn.XLOOKUP(C1706,macros!Y:Y,macros!P:P)</f>
        <v>0</v>
      </c>
      <c r="B1706">
        <f>_xlfn.XLOOKUP(H1706,'sets &amp; selections ( - 10%)'!Z:Z,'sets &amp; selections ( - 10%)'!Q:Q,0)</f>
        <v>0</v>
      </c>
      <c r="C1706" s="46" t="s">
        <v>631</v>
      </c>
      <c r="D1706">
        <f t="shared" si="126"/>
        <v>0</v>
      </c>
      <c r="E1706">
        <v>10094</v>
      </c>
      <c r="F1706">
        <f t="shared" si="124"/>
        <v>0</v>
      </c>
      <c r="G1706" t="str">
        <f t="shared" si="125"/>
        <v>BP.VM</v>
      </c>
      <c r="H1706" s="525" t="s">
        <v>150</v>
      </c>
    </row>
    <row r="1707" spans="1:8">
      <c r="A1707">
        <f>_xlfn.XLOOKUP(C1707,macros!Y:Y,macros!P:P)</f>
        <v>0</v>
      </c>
      <c r="B1707">
        <f>_xlfn.XLOOKUP(H1707,'sets &amp; selections ( - 10%)'!Z:Z,'sets &amp; selections ( - 10%)'!Q:Q,0)</f>
        <v>0</v>
      </c>
      <c r="C1707" s="47" t="s">
        <v>633</v>
      </c>
      <c r="D1707">
        <f t="shared" si="126"/>
        <v>0</v>
      </c>
      <c r="E1707">
        <v>10094</v>
      </c>
      <c r="F1707">
        <f t="shared" si="124"/>
        <v>0</v>
      </c>
      <c r="G1707" t="str">
        <f t="shared" si="125"/>
        <v>BP.VM</v>
      </c>
      <c r="H1707" s="525" t="s">
        <v>150</v>
      </c>
    </row>
    <row r="1708" spans="1:8">
      <c r="A1708">
        <f>_xlfn.XLOOKUP(C1708,macros!Y:Y,macros!P:P)</f>
        <v>0</v>
      </c>
      <c r="B1708">
        <f>_xlfn.XLOOKUP(H1708,'sets &amp; selections ( - 10%)'!Z:Z,'sets &amp; selections ( - 10%)'!Q:Q,0)</f>
        <v>0</v>
      </c>
      <c r="C1708" s="46" t="s">
        <v>635</v>
      </c>
      <c r="D1708">
        <f t="shared" si="126"/>
        <v>0</v>
      </c>
      <c r="E1708">
        <v>10094</v>
      </c>
      <c r="F1708">
        <f t="shared" si="124"/>
        <v>0</v>
      </c>
      <c r="G1708" t="str">
        <f t="shared" si="125"/>
        <v>BP.VM</v>
      </c>
      <c r="H1708" s="525" t="s">
        <v>150</v>
      </c>
    </row>
    <row r="1709" spans="1:8">
      <c r="A1709">
        <f>_xlfn.XLOOKUP(C1709,macros!Y:Y,macros!P:P)</f>
        <v>0</v>
      </c>
      <c r="B1709">
        <f>_xlfn.XLOOKUP(H1709,'sets &amp; selections ( - 10%)'!Z:Z,'sets &amp; selections ( - 10%)'!Q:Q,0)</f>
        <v>0</v>
      </c>
      <c r="C1709" s="47" t="s">
        <v>637</v>
      </c>
      <c r="D1709">
        <f t="shared" si="126"/>
        <v>0</v>
      </c>
      <c r="E1709">
        <v>10094</v>
      </c>
      <c r="F1709">
        <f t="shared" si="124"/>
        <v>0</v>
      </c>
      <c r="G1709" t="str">
        <f t="shared" si="125"/>
        <v>BP.VM</v>
      </c>
      <c r="H1709" s="525" t="s">
        <v>150</v>
      </c>
    </row>
    <row r="1710" spans="1:8">
      <c r="A1710">
        <f>_xlfn.XLOOKUP(C1710,macros!Y:Y,macros!P:P)</f>
        <v>0</v>
      </c>
      <c r="B1710">
        <f>_xlfn.XLOOKUP(H1710,'sets &amp; selections ( - 10%)'!Z:Z,'sets &amp; selections ( - 10%)'!Q:Q,0)</f>
        <v>0</v>
      </c>
      <c r="C1710" s="46" t="s">
        <v>639</v>
      </c>
      <c r="D1710">
        <f t="shared" si="126"/>
        <v>0</v>
      </c>
      <c r="E1710">
        <v>10094</v>
      </c>
      <c r="F1710">
        <f t="shared" si="124"/>
        <v>0</v>
      </c>
      <c r="G1710" t="str">
        <f t="shared" si="125"/>
        <v>BP.VM</v>
      </c>
      <c r="H1710" s="525" t="s">
        <v>150</v>
      </c>
    </row>
    <row r="1711" spans="1:8">
      <c r="A1711">
        <f>_xlfn.XLOOKUP(C1711,macros!Y:Y,macros!Q:Q)</f>
        <v>0</v>
      </c>
      <c r="B1711">
        <f>_xlfn.XLOOKUP(H1711,'sets &amp; selections ( - 10%)'!Z:Z,'sets &amp; selections ( - 10%)'!R:R,0)</f>
        <v>0</v>
      </c>
      <c r="C1711" s="123" t="s">
        <v>625</v>
      </c>
      <c r="D1711">
        <f t="shared" si="126"/>
        <v>0</v>
      </c>
      <c r="E1711">
        <v>10095</v>
      </c>
      <c r="F1711">
        <f t="shared" si="124"/>
        <v>0</v>
      </c>
      <c r="G1711" t="str">
        <f t="shared" si="125"/>
        <v>BP.VM</v>
      </c>
      <c r="H1711" s="525" t="s">
        <v>150</v>
      </c>
    </row>
    <row r="1712" spans="1:8">
      <c r="A1712">
        <f>_xlfn.XLOOKUP(C1712,macros!Y:Y,macros!Q:Q)</f>
        <v>0</v>
      </c>
      <c r="B1712">
        <f>_xlfn.XLOOKUP(H1712,'sets &amp; selections ( - 10%)'!Z:Z,'sets &amp; selections ( - 10%)'!R:R,0)</f>
        <v>0</v>
      </c>
      <c r="C1712" s="46" t="s">
        <v>627</v>
      </c>
      <c r="D1712">
        <f t="shared" si="126"/>
        <v>0</v>
      </c>
      <c r="E1712">
        <v>10095</v>
      </c>
      <c r="F1712">
        <f t="shared" si="124"/>
        <v>0</v>
      </c>
      <c r="G1712" t="str">
        <f t="shared" si="125"/>
        <v>BP.VM</v>
      </c>
      <c r="H1712" s="525" t="s">
        <v>150</v>
      </c>
    </row>
    <row r="1713" spans="1:8">
      <c r="A1713">
        <f>_xlfn.XLOOKUP(C1713,macros!Y:Y,macros!Q:Q)</f>
        <v>0</v>
      </c>
      <c r="B1713">
        <f>_xlfn.XLOOKUP(H1713,'sets &amp; selections ( - 10%)'!Z:Z,'sets &amp; selections ( - 10%)'!R:R,0)</f>
        <v>0</v>
      </c>
      <c r="C1713" s="47" t="s">
        <v>629</v>
      </c>
      <c r="D1713">
        <f t="shared" si="126"/>
        <v>0</v>
      </c>
      <c r="E1713">
        <v>10095</v>
      </c>
      <c r="F1713">
        <f t="shared" si="124"/>
        <v>0</v>
      </c>
      <c r="G1713" t="str">
        <f t="shared" si="125"/>
        <v>BP.VM</v>
      </c>
      <c r="H1713" s="525" t="s">
        <v>150</v>
      </c>
    </row>
    <row r="1714" spans="1:8">
      <c r="A1714">
        <f>_xlfn.XLOOKUP(C1714,macros!Y:Y,macros!Q:Q)</f>
        <v>0</v>
      </c>
      <c r="B1714">
        <f>_xlfn.XLOOKUP(H1714,'sets &amp; selections ( - 10%)'!Z:Z,'sets &amp; selections ( - 10%)'!R:R,0)</f>
        <v>0</v>
      </c>
      <c r="C1714" s="46" t="s">
        <v>631</v>
      </c>
      <c r="D1714">
        <f t="shared" si="126"/>
        <v>0</v>
      </c>
      <c r="E1714">
        <v>10095</v>
      </c>
      <c r="F1714">
        <f t="shared" si="124"/>
        <v>0</v>
      </c>
      <c r="G1714" t="str">
        <f t="shared" si="125"/>
        <v>BP.VM</v>
      </c>
      <c r="H1714" s="525" t="s">
        <v>150</v>
      </c>
    </row>
    <row r="1715" spans="1:8">
      <c r="A1715">
        <f>_xlfn.XLOOKUP(C1715,macros!Y:Y,macros!Q:Q)</f>
        <v>0</v>
      </c>
      <c r="B1715">
        <f>_xlfn.XLOOKUP(H1715,'sets &amp; selections ( - 10%)'!Z:Z,'sets &amp; selections ( - 10%)'!R:R,0)</f>
        <v>0</v>
      </c>
      <c r="C1715" s="47" t="s">
        <v>633</v>
      </c>
      <c r="D1715">
        <f t="shared" si="126"/>
        <v>0</v>
      </c>
      <c r="E1715">
        <v>10095</v>
      </c>
      <c r="F1715">
        <f t="shared" si="124"/>
        <v>0</v>
      </c>
      <c r="G1715" t="str">
        <f t="shared" si="125"/>
        <v>BP.VM</v>
      </c>
      <c r="H1715" s="525" t="s">
        <v>150</v>
      </c>
    </row>
    <row r="1716" spans="1:8">
      <c r="A1716">
        <f>_xlfn.XLOOKUP(C1716,macros!Y:Y,macros!Q:Q)</f>
        <v>0</v>
      </c>
      <c r="B1716">
        <f>_xlfn.XLOOKUP(H1716,'sets &amp; selections ( - 10%)'!Z:Z,'sets &amp; selections ( - 10%)'!R:R,0)</f>
        <v>0</v>
      </c>
      <c r="C1716" s="46" t="s">
        <v>635</v>
      </c>
      <c r="D1716">
        <f t="shared" si="126"/>
        <v>0</v>
      </c>
      <c r="E1716">
        <v>10095</v>
      </c>
      <c r="F1716">
        <f t="shared" si="124"/>
        <v>0</v>
      </c>
      <c r="G1716" t="str">
        <f t="shared" si="125"/>
        <v>BP.VM</v>
      </c>
      <c r="H1716" s="525" t="s">
        <v>150</v>
      </c>
    </row>
    <row r="1717" spans="1:8">
      <c r="A1717">
        <f>_xlfn.XLOOKUP(C1717,macros!Y:Y,macros!Q:Q)</f>
        <v>0</v>
      </c>
      <c r="B1717">
        <f>_xlfn.XLOOKUP(H1717,'sets &amp; selections ( - 10%)'!Z:Z,'sets &amp; selections ( - 10%)'!R:R,0)</f>
        <v>0</v>
      </c>
      <c r="C1717" s="47" t="s">
        <v>637</v>
      </c>
      <c r="D1717">
        <f t="shared" si="126"/>
        <v>0</v>
      </c>
      <c r="E1717">
        <v>10095</v>
      </c>
      <c r="F1717">
        <f t="shared" si="124"/>
        <v>0</v>
      </c>
      <c r="G1717" t="str">
        <f t="shared" si="125"/>
        <v>BP.VM</v>
      </c>
      <c r="H1717" s="525" t="s">
        <v>150</v>
      </c>
    </row>
    <row r="1718" spans="1:8">
      <c r="A1718">
        <f>_xlfn.XLOOKUP(C1718,macros!Y:Y,macros!Q:Q)</f>
        <v>0</v>
      </c>
      <c r="B1718">
        <f>_xlfn.XLOOKUP(H1718,'sets &amp; selections ( - 10%)'!Z:Z,'sets &amp; selections ( - 10%)'!R:R,0)</f>
        <v>0</v>
      </c>
      <c r="C1718" s="46" t="s">
        <v>639</v>
      </c>
      <c r="D1718">
        <f t="shared" si="126"/>
        <v>0</v>
      </c>
      <c r="E1718">
        <v>10095</v>
      </c>
      <c r="F1718">
        <f t="shared" si="124"/>
        <v>0</v>
      </c>
      <c r="G1718" t="str">
        <f t="shared" si="125"/>
        <v>BP.VM</v>
      </c>
      <c r="H1718" s="525" t="s">
        <v>150</v>
      </c>
    </row>
    <row r="1719" spans="1:8">
      <c r="A1719" t="str">
        <f>_xlfn.XLOOKUP(C1719,macros!Y:Y,macros!S:S)</f>
        <v>-</v>
      </c>
      <c r="B1719">
        <f>_xlfn.XLOOKUP(H1719,'sets &amp; selections ( - 10%)'!Z:Z,'sets &amp; selections ( - 10%)'!T:T,0)</f>
        <v>0</v>
      </c>
      <c r="C1719" s="123" t="s">
        <v>625</v>
      </c>
      <c r="D1719">
        <f t="shared" si="126"/>
        <v>0</v>
      </c>
      <c r="E1719">
        <v>10081</v>
      </c>
      <c r="F1719">
        <f t="shared" si="124"/>
        <v>0</v>
      </c>
      <c r="G1719" t="str">
        <f t="shared" si="125"/>
        <v>BP.VM</v>
      </c>
      <c r="H1719" s="525" t="s">
        <v>150</v>
      </c>
    </row>
    <row r="1720" spans="1:8">
      <c r="A1720" t="str">
        <f>_xlfn.XLOOKUP(C1720,macros!Y:Y,macros!S:S)</f>
        <v>-</v>
      </c>
      <c r="B1720">
        <f>_xlfn.XLOOKUP(H1720,'sets &amp; selections ( - 10%)'!Z:Z,'sets &amp; selections ( - 10%)'!T:T,0)</f>
        <v>0</v>
      </c>
      <c r="C1720" s="46" t="s">
        <v>627</v>
      </c>
      <c r="D1720">
        <f t="shared" si="126"/>
        <v>0</v>
      </c>
      <c r="E1720">
        <v>10081</v>
      </c>
      <c r="F1720">
        <f t="shared" si="124"/>
        <v>0</v>
      </c>
      <c r="G1720" t="str">
        <f t="shared" si="125"/>
        <v>BP.VM</v>
      </c>
      <c r="H1720" s="525" t="s">
        <v>150</v>
      </c>
    </row>
    <row r="1721" spans="1:8">
      <c r="A1721" t="str">
        <f>_xlfn.XLOOKUP(C1721,macros!Y:Y,macros!S:S)</f>
        <v>-</v>
      </c>
      <c r="B1721">
        <f>_xlfn.XLOOKUP(H1721,'sets &amp; selections ( - 10%)'!Z:Z,'sets &amp; selections ( - 10%)'!T:T,0)</f>
        <v>0</v>
      </c>
      <c r="C1721" s="47" t="s">
        <v>629</v>
      </c>
      <c r="D1721">
        <f t="shared" si="126"/>
        <v>0</v>
      </c>
      <c r="E1721">
        <v>10081</v>
      </c>
      <c r="F1721">
        <f t="shared" si="124"/>
        <v>0</v>
      </c>
      <c r="G1721" t="str">
        <f t="shared" si="125"/>
        <v>BP.VM</v>
      </c>
      <c r="H1721" s="525" t="s">
        <v>150</v>
      </c>
    </row>
    <row r="1722" spans="1:8">
      <c r="A1722" t="str">
        <f>_xlfn.XLOOKUP(C1722,macros!Y:Y,macros!S:S)</f>
        <v>-</v>
      </c>
      <c r="B1722">
        <f>_xlfn.XLOOKUP(H1722,'sets &amp; selections ( - 10%)'!Z:Z,'sets &amp; selections ( - 10%)'!T:T,0)</f>
        <v>0</v>
      </c>
      <c r="C1722" s="46" t="s">
        <v>631</v>
      </c>
      <c r="D1722">
        <f t="shared" si="126"/>
        <v>0</v>
      </c>
      <c r="E1722">
        <v>10081</v>
      </c>
      <c r="F1722">
        <f t="shared" si="124"/>
        <v>0</v>
      </c>
      <c r="G1722" t="str">
        <f t="shared" si="125"/>
        <v>BP.VM</v>
      </c>
      <c r="H1722" s="525" t="s">
        <v>150</v>
      </c>
    </row>
    <row r="1723" spans="1:8">
      <c r="A1723" t="str">
        <f>_xlfn.XLOOKUP(C1723,macros!Y:Y,macros!S:S)</f>
        <v>-</v>
      </c>
      <c r="B1723">
        <f>_xlfn.XLOOKUP(H1723,'sets &amp; selections ( - 10%)'!Z:Z,'sets &amp; selections ( - 10%)'!T:T,0)</f>
        <v>0</v>
      </c>
      <c r="C1723" s="47" t="s">
        <v>633</v>
      </c>
      <c r="D1723">
        <f t="shared" si="126"/>
        <v>0</v>
      </c>
      <c r="E1723">
        <v>10081</v>
      </c>
      <c r="F1723">
        <f t="shared" si="124"/>
        <v>0</v>
      </c>
      <c r="G1723" t="str">
        <f t="shared" si="125"/>
        <v>BP.VM</v>
      </c>
      <c r="H1723" s="525" t="s">
        <v>150</v>
      </c>
    </row>
    <row r="1724" spans="1:8">
      <c r="A1724" t="str">
        <f>_xlfn.XLOOKUP(C1724,macros!Y:Y,macros!S:S)</f>
        <v>-</v>
      </c>
      <c r="B1724">
        <f>_xlfn.XLOOKUP(H1724,'sets &amp; selections ( - 10%)'!Z:Z,'sets &amp; selections ( - 10%)'!T:T,0)</f>
        <v>0</v>
      </c>
      <c r="C1724" s="46" t="s">
        <v>635</v>
      </c>
      <c r="D1724">
        <f t="shared" si="126"/>
        <v>0</v>
      </c>
      <c r="E1724">
        <v>10081</v>
      </c>
      <c r="F1724">
        <f t="shared" si="124"/>
        <v>0</v>
      </c>
      <c r="G1724" t="str">
        <f t="shared" si="125"/>
        <v>BP.VM</v>
      </c>
      <c r="H1724" s="525" t="s">
        <v>150</v>
      </c>
    </row>
    <row r="1725" spans="1:8">
      <c r="A1725" t="str">
        <f>_xlfn.XLOOKUP(C1725,macros!Y:Y,macros!S:S)</f>
        <v>-</v>
      </c>
      <c r="B1725">
        <f>_xlfn.XLOOKUP(H1725,'sets &amp; selections ( - 10%)'!Z:Z,'sets &amp; selections ( - 10%)'!T:T,0)</f>
        <v>0</v>
      </c>
      <c r="C1725" s="47" t="s">
        <v>637</v>
      </c>
      <c r="D1725">
        <f t="shared" si="126"/>
        <v>0</v>
      </c>
      <c r="E1725">
        <v>10081</v>
      </c>
      <c r="F1725">
        <f t="shared" si="124"/>
        <v>0</v>
      </c>
      <c r="G1725" t="str">
        <f t="shared" si="125"/>
        <v>BP.VM</v>
      </c>
      <c r="H1725" s="525" t="s">
        <v>150</v>
      </c>
    </row>
    <row r="1726" spans="1:8">
      <c r="A1726" t="str">
        <f>_xlfn.XLOOKUP(C1726,macros!Y:Y,macros!S:S)</f>
        <v>-</v>
      </c>
      <c r="B1726">
        <f>_xlfn.XLOOKUP(H1726,'sets &amp; selections ( - 10%)'!Z:Z,'sets &amp; selections ( - 10%)'!T:T,0)</f>
        <v>0</v>
      </c>
      <c r="C1726" s="46" t="s">
        <v>639</v>
      </c>
      <c r="D1726">
        <f t="shared" si="126"/>
        <v>0</v>
      </c>
      <c r="E1726">
        <v>10081</v>
      </c>
      <c r="F1726">
        <f t="shared" si="124"/>
        <v>0</v>
      </c>
      <c r="G1726" t="str">
        <f t="shared" si="125"/>
        <v>BP.VM</v>
      </c>
      <c r="H1726" s="525" t="s">
        <v>150</v>
      </c>
    </row>
    <row r="1727" spans="1:8">
      <c r="A1727" t="str">
        <f>_xlfn.XLOOKUP(C1727,macros!Y:Y,macros!T:T)</f>
        <v>-</v>
      </c>
      <c r="B1727">
        <f>_xlfn.XLOOKUP(H1727,'sets &amp; selections ( - 10%)'!Z:Z,'sets &amp; selections ( - 10%)'!U:U,0)</f>
        <v>0</v>
      </c>
      <c r="C1727" s="123" t="s">
        <v>625</v>
      </c>
      <c r="D1727">
        <f t="shared" si="126"/>
        <v>0</v>
      </c>
      <c r="E1727">
        <v>10097</v>
      </c>
      <c r="F1727">
        <f t="shared" si="124"/>
        <v>0</v>
      </c>
      <c r="G1727" t="str">
        <f t="shared" si="125"/>
        <v>BP.VM</v>
      </c>
      <c r="H1727" s="525" t="s">
        <v>150</v>
      </c>
    </row>
    <row r="1728" spans="1:8">
      <c r="A1728" t="str">
        <f>_xlfn.XLOOKUP(C1728,macros!Y:Y,macros!T:T)</f>
        <v>-</v>
      </c>
      <c r="B1728">
        <f>_xlfn.XLOOKUP(H1728,'sets &amp; selections ( - 10%)'!Z:Z,'sets &amp; selections ( - 10%)'!U:U,0)</f>
        <v>0</v>
      </c>
      <c r="C1728" s="46" t="s">
        <v>627</v>
      </c>
      <c r="D1728">
        <f t="shared" si="126"/>
        <v>0</v>
      </c>
      <c r="E1728">
        <v>10097</v>
      </c>
      <c r="F1728">
        <f t="shared" si="124"/>
        <v>0</v>
      </c>
      <c r="G1728" t="str">
        <f t="shared" si="125"/>
        <v>BP.VM</v>
      </c>
      <c r="H1728" s="525" t="s">
        <v>150</v>
      </c>
    </row>
    <row r="1729" spans="1:8">
      <c r="A1729" t="str">
        <f>_xlfn.XLOOKUP(C1729,macros!Y:Y,macros!T:T)</f>
        <v>-</v>
      </c>
      <c r="B1729">
        <f>_xlfn.XLOOKUP(H1729,'sets &amp; selections ( - 10%)'!Z:Z,'sets &amp; selections ( - 10%)'!U:U,0)</f>
        <v>0</v>
      </c>
      <c r="C1729" s="47" t="s">
        <v>629</v>
      </c>
      <c r="D1729">
        <f t="shared" si="126"/>
        <v>0</v>
      </c>
      <c r="E1729">
        <v>10097</v>
      </c>
      <c r="F1729">
        <f t="shared" si="124"/>
        <v>0</v>
      </c>
      <c r="G1729" t="str">
        <f t="shared" si="125"/>
        <v>BP.VM</v>
      </c>
      <c r="H1729" s="525" t="s">
        <v>150</v>
      </c>
    </row>
    <row r="1730" spans="1:8">
      <c r="A1730" t="str">
        <f>_xlfn.XLOOKUP(C1730,macros!Y:Y,macros!T:T)</f>
        <v>-</v>
      </c>
      <c r="B1730">
        <f>_xlfn.XLOOKUP(H1730,'sets &amp; selections ( - 10%)'!Z:Z,'sets &amp; selections ( - 10%)'!U:U,0)</f>
        <v>0</v>
      </c>
      <c r="C1730" s="46" t="s">
        <v>631</v>
      </c>
      <c r="D1730">
        <f t="shared" si="126"/>
        <v>0</v>
      </c>
      <c r="E1730">
        <v>10097</v>
      </c>
      <c r="F1730">
        <f t="shared" si="124"/>
        <v>0</v>
      </c>
      <c r="G1730" t="str">
        <f t="shared" si="125"/>
        <v>BP.VM</v>
      </c>
      <c r="H1730" s="525" t="s">
        <v>150</v>
      </c>
    </row>
    <row r="1731" spans="1:8">
      <c r="A1731" t="str">
        <f>_xlfn.XLOOKUP(C1731,macros!Y:Y,macros!T:T)</f>
        <v>-</v>
      </c>
      <c r="B1731">
        <f>_xlfn.XLOOKUP(H1731,'sets &amp; selections ( - 10%)'!Z:Z,'sets &amp; selections ( - 10%)'!U:U,0)</f>
        <v>0</v>
      </c>
      <c r="C1731" s="47" t="s">
        <v>633</v>
      </c>
      <c r="D1731">
        <f t="shared" si="126"/>
        <v>0</v>
      </c>
      <c r="E1731">
        <v>10097</v>
      </c>
      <c r="F1731">
        <f t="shared" ref="F1731:F1794" si="127">IF(B1731&gt;0,10*B1731/D1731,0)</f>
        <v>0</v>
      </c>
      <c r="G1731" t="str">
        <f t="shared" ref="G1731:G1794" si="128">LEFT(C1731,5)</f>
        <v>BP.VM</v>
      </c>
      <c r="H1731" s="525" t="s">
        <v>150</v>
      </c>
    </row>
    <row r="1732" spans="1:8">
      <c r="A1732" t="str">
        <f>_xlfn.XLOOKUP(C1732,macros!Y:Y,macros!T:T)</f>
        <v>-</v>
      </c>
      <c r="B1732">
        <f>_xlfn.XLOOKUP(H1732,'sets &amp; selections ( - 10%)'!Z:Z,'sets &amp; selections ( - 10%)'!U:U,0)</f>
        <v>0</v>
      </c>
      <c r="C1732" s="46" t="s">
        <v>635</v>
      </c>
      <c r="D1732">
        <f t="shared" si="126"/>
        <v>0</v>
      </c>
      <c r="E1732">
        <v>10097</v>
      </c>
      <c r="F1732">
        <f t="shared" si="127"/>
        <v>0</v>
      </c>
      <c r="G1732" t="str">
        <f t="shared" si="128"/>
        <v>BP.VM</v>
      </c>
      <c r="H1732" s="525" t="s">
        <v>150</v>
      </c>
    </row>
    <row r="1733" spans="1:8">
      <c r="A1733" t="str">
        <f>_xlfn.XLOOKUP(C1733,macros!Y:Y,macros!T:T)</f>
        <v>-</v>
      </c>
      <c r="B1733">
        <f>_xlfn.XLOOKUP(H1733,'sets &amp; selections ( - 10%)'!Z:Z,'sets &amp; selections ( - 10%)'!U:U,0)</f>
        <v>0</v>
      </c>
      <c r="C1733" s="47" t="s">
        <v>637</v>
      </c>
      <c r="D1733">
        <f t="shared" si="126"/>
        <v>0</v>
      </c>
      <c r="E1733">
        <v>10097</v>
      </c>
      <c r="F1733">
        <f t="shared" si="127"/>
        <v>0</v>
      </c>
      <c r="G1733" t="str">
        <f t="shared" si="128"/>
        <v>BP.VM</v>
      </c>
      <c r="H1733" s="525" t="s">
        <v>150</v>
      </c>
    </row>
    <row r="1734" spans="1:8">
      <c r="A1734" t="str">
        <f>_xlfn.XLOOKUP(C1734,macros!Y:Y,macros!T:T)</f>
        <v>-</v>
      </c>
      <c r="B1734">
        <f>_xlfn.XLOOKUP(H1734,'sets &amp; selections ( - 10%)'!Z:Z,'sets &amp; selections ( - 10%)'!U:U,0)</f>
        <v>0</v>
      </c>
      <c r="C1734" s="46" t="s">
        <v>639</v>
      </c>
      <c r="D1734">
        <f t="shared" si="126"/>
        <v>0</v>
      </c>
      <c r="E1734">
        <v>10097</v>
      </c>
      <c r="F1734">
        <f t="shared" si="127"/>
        <v>0</v>
      </c>
      <c r="G1734" t="str">
        <f t="shared" si="128"/>
        <v>BP.VM</v>
      </c>
      <c r="H1734" s="525" t="s">
        <v>150</v>
      </c>
    </row>
    <row r="1735" spans="1:8">
      <c r="A1735">
        <f>_xlfn.XLOOKUP(C1735,macros!Y:Y,macros!U:U)</f>
        <v>0</v>
      </c>
      <c r="B1735">
        <f>_xlfn.XLOOKUP(H1735,'sets &amp; selections ( - 10%)'!Z:Z,'sets &amp; selections ( - 10%)'!V:V,0)</f>
        <v>0</v>
      </c>
      <c r="C1735" s="123" t="s">
        <v>625</v>
      </c>
      <c r="D1735">
        <f t="shared" si="126"/>
        <v>0</v>
      </c>
      <c r="E1735">
        <v>10083</v>
      </c>
      <c r="F1735">
        <f t="shared" si="127"/>
        <v>0</v>
      </c>
      <c r="G1735" t="str">
        <f t="shared" si="128"/>
        <v>BP.VM</v>
      </c>
      <c r="H1735" s="525" t="s">
        <v>150</v>
      </c>
    </row>
    <row r="1736" spans="1:8">
      <c r="A1736">
        <f>_xlfn.XLOOKUP(C1736,macros!Y:Y,macros!U:U)</f>
        <v>0</v>
      </c>
      <c r="B1736">
        <f>_xlfn.XLOOKUP(H1736,'sets &amp; selections ( - 10%)'!Z:Z,'sets &amp; selections ( - 10%)'!V:V,0)</f>
        <v>0</v>
      </c>
      <c r="C1736" s="46" t="s">
        <v>627</v>
      </c>
      <c r="D1736">
        <f t="shared" si="126"/>
        <v>0</v>
      </c>
      <c r="E1736">
        <v>10083</v>
      </c>
      <c r="F1736">
        <f t="shared" si="127"/>
        <v>0</v>
      </c>
      <c r="G1736" t="str">
        <f t="shared" si="128"/>
        <v>BP.VM</v>
      </c>
      <c r="H1736" s="525" t="s">
        <v>150</v>
      </c>
    </row>
    <row r="1737" spans="1:8">
      <c r="A1737">
        <f>_xlfn.XLOOKUP(C1737,macros!Y:Y,macros!U:U)</f>
        <v>0</v>
      </c>
      <c r="B1737">
        <f>_xlfn.XLOOKUP(H1737,'sets &amp; selections ( - 10%)'!Z:Z,'sets &amp; selections ( - 10%)'!V:V,0)</f>
        <v>0</v>
      </c>
      <c r="C1737" s="47" t="s">
        <v>629</v>
      </c>
      <c r="D1737">
        <f t="shared" si="126"/>
        <v>0</v>
      </c>
      <c r="E1737">
        <v>10083</v>
      </c>
      <c r="F1737">
        <f t="shared" si="127"/>
        <v>0</v>
      </c>
      <c r="G1737" t="str">
        <f t="shared" si="128"/>
        <v>BP.VM</v>
      </c>
      <c r="H1737" s="525" t="s">
        <v>150</v>
      </c>
    </row>
    <row r="1738" spans="1:8">
      <c r="A1738">
        <f>_xlfn.XLOOKUP(C1738,macros!Y:Y,macros!U:U)</f>
        <v>0</v>
      </c>
      <c r="B1738">
        <f>_xlfn.XLOOKUP(H1738,'sets &amp; selections ( - 10%)'!Z:Z,'sets &amp; selections ( - 10%)'!V:V,0)</f>
        <v>0</v>
      </c>
      <c r="C1738" s="46" t="s">
        <v>631</v>
      </c>
      <c r="D1738">
        <f t="shared" si="126"/>
        <v>0</v>
      </c>
      <c r="E1738">
        <v>10083</v>
      </c>
      <c r="F1738">
        <f t="shared" si="127"/>
        <v>0</v>
      </c>
      <c r="G1738" t="str">
        <f t="shared" si="128"/>
        <v>BP.VM</v>
      </c>
      <c r="H1738" s="525" t="s">
        <v>150</v>
      </c>
    </row>
    <row r="1739" spans="1:8">
      <c r="A1739">
        <f>_xlfn.XLOOKUP(C1739,macros!Y:Y,macros!U:U)</f>
        <v>0</v>
      </c>
      <c r="B1739">
        <f>_xlfn.XLOOKUP(H1739,'sets &amp; selections ( - 10%)'!Z:Z,'sets &amp; selections ( - 10%)'!V:V,0)</f>
        <v>0</v>
      </c>
      <c r="C1739" s="47" t="s">
        <v>633</v>
      </c>
      <c r="D1739">
        <f t="shared" si="126"/>
        <v>0</v>
      </c>
      <c r="E1739">
        <v>10083</v>
      </c>
      <c r="F1739">
        <f t="shared" si="127"/>
        <v>0</v>
      </c>
      <c r="G1739" t="str">
        <f t="shared" si="128"/>
        <v>BP.VM</v>
      </c>
      <c r="H1739" s="525" t="s">
        <v>150</v>
      </c>
    </row>
    <row r="1740" spans="1:8">
      <c r="A1740">
        <f>_xlfn.XLOOKUP(C1740,macros!Y:Y,macros!U:U)</f>
        <v>0</v>
      </c>
      <c r="B1740">
        <f>_xlfn.XLOOKUP(H1740,'sets &amp; selections ( - 10%)'!Z:Z,'sets &amp; selections ( - 10%)'!V:V,0)</f>
        <v>0</v>
      </c>
      <c r="C1740" s="46" t="s">
        <v>635</v>
      </c>
      <c r="D1740">
        <f t="shared" si="126"/>
        <v>0</v>
      </c>
      <c r="E1740">
        <v>10083</v>
      </c>
      <c r="F1740">
        <f t="shared" si="127"/>
        <v>0</v>
      </c>
      <c r="G1740" t="str">
        <f t="shared" si="128"/>
        <v>BP.VM</v>
      </c>
      <c r="H1740" s="525" t="s">
        <v>150</v>
      </c>
    </row>
    <row r="1741" spans="1:8">
      <c r="A1741">
        <f>_xlfn.XLOOKUP(C1741,macros!Y:Y,macros!U:U)</f>
        <v>0</v>
      </c>
      <c r="B1741">
        <f>_xlfn.XLOOKUP(H1741,'sets &amp; selections ( - 10%)'!Z:Z,'sets &amp; selections ( - 10%)'!V:V,0)</f>
        <v>0</v>
      </c>
      <c r="C1741" s="47" t="s">
        <v>637</v>
      </c>
      <c r="D1741">
        <f t="shared" si="126"/>
        <v>0</v>
      </c>
      <c r="E1741">
        <v>10083</v>
      </c>
      <c r="F1741">
        <f t="shared" si="127"/>
        <v>0</v>
      </c>
      <c r="G1741" t="str">
        <f t="shared" si="128"/>
        <v>BP.VM</v>
      </c>
      <c r="H1741" s="525" t="s">
        <v>150</v>
      </c>
    </row>
    <row r="1742" spans="1:8">
      <c r="A1742">
        <f>_xlfn.XLOOKUP(C1742,macros!Y:Y,macros!U:U)</f>
        <v>0</v>
      </c>
      <c r="B1742">
        <f>_xlfn.XLOOKUP(H1742,'sets &amp; selections ( - 10%)'!Z:Z,'sets &amp; selections ( - 10%)'!V:V,0)</f>
        <v>0</v>
      </c>
      <c r="C1742" s="46" t="s">
        <v>639</v>
      </c>
      <c r="D1742">
        <f t="shared" si="126"/>
        <v>0</v>
      </c>
      <c r="E1742">
        <v>10083</v>
      </c>
      <c r="F1742">
        <f t="shared" si="127"/>
        <v>0</v>
      </c>
      <c r="G1742" t="str">
        <f t="shared" si="128"/>
        <v>BP.VM</v>
      </c>
      <c r="H1742" s="525" t="s">
        <v>150</v>
      </c>
    </row>
    <row r="1743" spans="1:8">
      <c r="A1743">
        <f>_xlfn.XLOOKUP(C1743,macros!Y:Y,macros!V:V)</f>
        <v>0</v>
      </c>
      <c r="B1743">
        <f>_xlfn.XLOOKUP(H1743,'sets &amp; selections ( - 10%)'!Z:Z,'sets &amp; selections ( - 10%)'!W:W,0)</f>
        <v>0</v>
      </c>
      <c r="C1743" s="123" t="s">
        <v>625</v>
      </c>
      <c r="D1743">
        <f t="shared" si="126"/>
        <v>0</v>
      </c>
      <c r="E1743">
        <v>10082</v>
      </c>
      <c r="F1743">
        <f t="shared" si="127"/>
        <v>0</v>
      </c>
      <c r="G1743" t="str">
        <f t="shared" si="128"/>
        <v>BP.VM</v>
      </c>
      <c r="H1743" s="525" t="s">
        <v>150</v>
      </c>
    </row>
    <row r="1744" spans="1:8">
      <c r="A1744">
        <f>_xlfn.XLOOKUP(C1744,macros!Y:Y,macros!V:V)</f>
        <v>0</v>
      </c>
      <c r="B1744">
        <f>_xlfn.XLOOKUP(H1744,'sets &amp; selections ( - 10%)'!Z:Z,'sets &amp; selections ( - 10%)'!W:W,0)</f>
        <v>0</v>
      </c>
      <c r="C1744" s="46" t="s">
        <v>627</v>
      </c>
      <c r="D1744">
        <f t="shared" si="126"/>
        <v>0</v>
      </c>
      <c r="E1744">
        <v>10082</v>
      </c>
      <c r="F1744">
        <f t="shared" si="127"/>
        <v>0</v>
      </c>
      <c r="G1744" t="str">
        <f t="shared" si="128"/>
        <v>BP.VM</v>
      </c>
      <c r="H1744" s="525" t="s">
        <v>150</v>
      </c>
    </row>
    <row r="1745" spans="1:8">
      <c r="A1745">
        <f>_xlfn.XLOOKUP(C1745,macros!Y:Y,macros!V:V)</f>
        <v>0</v>
      </c>
      <c r="B1745">
        <f>_xlfn.XLOOKUP(H1745,'sets &amp; selections ( - 10%)'!Z:Z,'sets &amp; selections ( - 10%)'!W:W,0)</f>
        <v>0</v>
      </c>
      <c r="C1745" s="47" t="s">
        <v>629</v>
      </c>
      <c r="D1745">
        <f t="shared" si="126"/>
        <v>0</v>
      </c>
      <c r="E1745">
        <v>10082</v>
      </c>
      <c r="F1745">
        <f t="shared" si="127"/>
        <v>0</v>
      </c>
      <c r="G1745" t="str">
        <f t="shared" si="128"/>
        <v>BP.VM</v>
      </c>
      <c r="H1745" s="525" t="s">
        <v>150</v>
      </c>
    </row>
    <row r="1746" spans="1:8">
      <c r="A1746">
        <f>_xlfn.XLOOKUP(C1746,macros!Y:Y,macros!V:V)</f>
        <v>0</v>
      </c>
      <c r="B1746">
        <f>_xlfn.XLOOKUP(H1746,'sets &amp; selections ( - 10%)'!Z:Z,'sets &amp; selections ( - 10%)'!W:W,0)</f>
        <v>0</v>
      </c>
      <c r="C1746" s="46" t="s">
        <v>631</v>
      </c>
      <c r="D1746">
        <f t="shared" si="126"/>
        <v>0</v>
      </c>
      <c r="E1746">
        <v>10082</v>
      </c>
      <c r="F1746">
        <f t="shared" si="127"/>
        <v>0</v>
      </c>
      <c r="G1746" t="str">
        <f t="shared" si="128"/>
        <v>BP.VM</v>
      </c>
      <c r="H1746" s="525" t="s">
        <v>150</v>
      </c>
    </row>
    <row r="1747" spans="1:8">
      <c r="A1747">
        <f>_xlfn.XLOOKUP(C1747,macros!Y:Y,macros!V:V)</f>
        <v>0</v>
      </c>
      <c r="B1747">
        <f>_xlfn.XLOOKUP(H1747,'sets &amp; selections ( - 10%)'!Z:Z,'sets &amp; selections ( - 10%)'!W:W,0)</f>
        <v>0</v>
      </c>
      <c r="C1747" s="47" t="s">
        <v>633</v>
      </c>
      <c r="D1747">
        <f t="shared" ref="D1747:D1810" si="129">SUM(A1747:B1747)</f>
        <v>0</v>
      </c>
      <c r="E1747">
        <v>10082</v>
      </c>
      <c r="F1747">
        <f t="shared" si="127"/>
        <v>0</v>
      </c>
      <c r="G1747" t="str">
        <f t="shared" si="128"/>
        <v>BP.VM</v>
      </c>
      <c r="H1747" s="525" t="s">
        <v>150</v>
      </c>
    </row>
    <row r="1748" spans="1:8">
      <c r="A1748">
        <f>_xlfn.XLOOKUP(C1748,macros!Y:Y,macros!V:V)</f>
        <v>0</v>
      </c>
      <c r="B1748">
        <f>_xlfn.XLOOKUP(H1748,'sets &amp; selections ( - 10%)'!Z:Z,'sets &amp; selections ( - 10%)'!W:W,0)</f>
        <v>0</v>
      </c>
      <c r="C1748" s="46" t="s">
        <v>635</v>
      </c>
      <c r="D1748">
        <f t="shared" si="129"/>
        <v>0</v>
      </c>
      <c r="E1748">
        <v>10082</v>
      </c>
      <c r="F1748">
        <f t="shared" si="127"/>
        <v>0</v>
      </c>
      <c r="G1748" t="str">
        <f t="shared" si="128"/>
        <v>BP.VM</v>
      </c>
      <c r="H1748" s="525" t="s">
        <v>150</v>
      </c>
    </row>
    <row r="1749" spans="1:8">
      <c r="A1749">
        <f>_xlfn.XLOOKUP(C1749,macros!Y:Y,macros!V:V)</f>
        <v>0</v>
      </c>
      <c r="B1749">
        <f>_xlfn.XLOOKUP(H1749,'sets &amp; selections ( - 10%)'!Z:Z,'sets &amp; selections ( - 10%)'!W:W,0)</f>
        <v>0</v>
      </c>
      <c r="C1749" s="47" t="s">
        <v>637</v>
      </c>
      <c r="D1749">
        <f t="shared" si="129"/>
        <v>0</v>
      </c>
      <c r="E1749">
        <v>10082</v>
      </c>
      <c r="F1749">
        <f t="shared" si="127"/>
        <v>0</v>
      </c>
      <c r="G1749" t="str">
        <f t="shared" si="128"/>
        <v>BP.VM</v>
      </c>
      <c r="H1749" s="525" t="s">
        <v>150</v>
      </c>
    </row>
    <row r="1750" spans="1:8">
      <c r="A1750">
        <f>_xlfn.XLOOKUP(C1750,macros!Y:Y,macros!V:V)</f>
        <v>0</v>
      </c>
      <c r="B1750">
        <f>_xlfn.XLOOKUP(H1750,'sets &amp; selections ( - 10%)'!Z:Z,'sets &amp; selections ( - 10%)'!W:W,0)</f>
        <v>0</v>
      </c>
      <c r="C1750" s="46" t="s">
        <v>639</v>
      </c>
      <c r="D1750">
        <f t="shared" si="129"/>
        <v>0</v>
      </c>
      <c r="E1750">
        <v>10082</v>
      </c>
      <c r="F1750">
        <f t="shared" si="127"/>
        <v>0</v>
      </c>
      <c r="G1750" t="str">
        <f t="shared" si="128"/>
        <v>BP.VM</v>
      </c>
      <c r="H1750" s="525" t="s">
        <v>150</v>
      </c>
    </row>
    <row r="1751" spans="1:8">
      <c r="A1751">
        <f>_xlfn.XLOOKUP(C1751,macros!Y:Y,macros!G:G)</f>
        <v>0</v>
      </c>
      <c r="B1751">
        <f>_xlfn.XLOOKUP(H1751,'sets &amp; selections ( - 10%)'!Z:Z,'sets &amp; selections ( - 10%)'!H:H,0)</f>
        <v>0</v>
      </c>
      <c r="C1751" s="123" t="s">
        <v>641</v>
      </c>
      <c r="D1751">
        <f t="shared" si="129"/>
        <v>0</v>
      </c>
      <c r="E1751">
        <v>10124</v>
      </c>
      <c r="F1751">
        <f t="shared" si="127"/>
        <v>0</v>
      </c>
      <c r="G1751" t="str">
        <f t="shared" si="128"/>
        <v>BP.VM</v>
      </c>
      <c r="H1751" s="525" t="s">
        <v>152</v>
      </c>
    </row>
    <row r="1752" spans="1:8">
      <c r="A1752">
        <f>_xlfn.XLOOKUP(C1752,macros!Y:Y,macros!G:G)</f>
        <v>0</v>
      </c>
      <c r="B1752">
        <f>_xlfn.XLOOKUP(H1752,'sets &amp; selections ( - 10%)'!Z:Z,'sets &amp; selections ( - 10%)'!H:H,0)</f>
        <v>0</v>
      </c>
      <c r="C1752" s="46" t="s">
        <v>642</v>
      </c>
      <c r="D1752">
        <f t="shared" si="129"/>
        <v>0</v>
      </c>
      <c r="E1752">
        <v>10124</v>
      </c>
      <c r="F1752">
        <f t="shared" si="127"/>
        <v>0</v>
      </c>
      <c r="G1752" t="str">
        <f t="shared" si="128"/>
        <v>BP.VM</v>
      </c>
      <c r="H1752" s="525" t="s">
        <v>152</v>
      </c>
    </row>
    <row r="1753" spans="1:8">
      <c r="A1753">
        <f>_xlfn.XLOOKUP(C1753,macros!Y:Y,macros!G:G)</f>
        <v>0</v>
      </c>
      <c r="B1753">
        <f>_xlfn.XLOOKUP(H1753,'sets &amp; selections ( - 10%)'!Z:Z,'sets &amp; selections ( - 10%)'!H:H,0)</f>
        <v>0</v>
      </c>
      <c r="C1753" s="47" t="s">
        <v>643</v>
      </c>
      <c r="D1753">
        <f t="shared" si="129"/>
        <v>0</v>
      </c>
      <c r="E1753">
        <v>10124</v>
      </c>
      <c r="F1753">
        <f t="shared" si="127"/>
        <v>0</v>
      </c>
      <c r="G1753" t="str">
        <f t="shared" si="128"/>
        <v>BP.VM</v>
      </c>
      <c r="H1753" s="525" t="s">
        <v>152</v>
      </c>
    </row>
    <row r="1754" spans="1:8">
      <c r="A1754">
        <f>_xlfn.XLOOKUP(C1754,macros!Y:Y,macros!G:G)</f>
        <v>0</v>
      </c>
      <c r="B1754">
        <f>_xlfn.XLOOKUP(H1754,'sets &amp; selections ( - 10%)'!Z:Z,'sets &amp; selections ( - 10%)'!H:H,0)</f>
        <v>0</v>
      </c>
      <c r="C1754" s="46" t="s">
        <v>644</v>
      </c>
      <c r="D1754">
        <f t="shared" si="129"/>
        <v>0</v>
      </c>
      <c r="E1754">
        <v>10124</v>
      </c>
      <c r="F1754">
        <f t="shared" si="127"/>
        <v>0</v>
      </c>
      <c r="G1754" t="str">
        <f t="shared" si="128"/>
        <v>BP.VM</v>
      </c>
      <c r="H1754" s="525" t="s">
        <v>152</v>
      </c>
    </row>
    <row r="1755" spans="1:8">
      <c r="A1755">
        <f>_xlfn.XLOOKUP(C1755,macros!Y:Y,macros!G:G)</f>
        <v>0</v>
      </c>
      <c r="B1755">
        <f>_xlfn.XLOOKUP(H1755,'sets &amp; selections ( - 10%)'!Z:Z,'sets &amp; selections ( - 10%)'!H:H,0)</f>
        <v>0</v>
      </c>
      <c r="C1755" s="47" t="s">
        <v>645</v>
      </c>
      <c r="D1755">
        <f t="shared" si="129"/>
        <v>0</v>
      </c>
      <c r="E1755">
        <v>10124</v>
      </c>
      <c r="F1755">
        <f t="shared" si="127"/>
        <v>0</v>
      </c>
      <c r="G1755" t="str">
        <f t="shared" si="128"/>
        <v>BP.VM</v>
      </c>
      <c r="H1755" s="525" t="s">
        <v>152</v>
      </c>
    </row>
    <row r="1756" spans="1:8">
      <c r="A1756">
        <f>_xlfn.XLOOKUP(C1756,macros!Y:Y,macros!G:G)</f>
        <v>0</v>
      </c>
      <c r="B1756">
        <f>_xlfn.XLOOKUP(H1756,'sets &amp; selections ( - 10%)'!Z:Z,'sets &amp; selections ( - 10%)'!H:H,0)</f>
        <v>0</v>
      </c>
      <c r="C1756" s="46" t="s">
        <v>646</v>
      </c>
      <c r="D1756">
        <f t="shared" si="129"/>
        <v>0</v>
      </c>
      <c r="E1756">
        <v>10124</v>
      </c>
      <c r="F1756">
        <f t="shared" si="127"/>
        <v>0</v>
      </c>
      <c r="G1756" t="str">
        <f t="shared" si="128"/>
        <v>BP.VM</v>
      </c>
      <c r="H1756" s="525" t="s">
        <v>152</v>
      </c>
    </row>
    <row r="1757" spans="1:8">
      <c r="A1757">
        <f>_xlfn.XLOOKUP(C1757,macros!Y:Y,macros!G:G)</f>
        <v>0</v>
      </c>
      <c r="B1757">
        <f>_xlfn.XLOOKUP(H1757,'sets &amp; selections ( - 10%)'!Z:Z,'sets &amp; selections ( - 10%)'!H:H,0)</f>
        <v>0</v>
      </c>
      <c r="C1757" s="47" t="s">
        <v>647</v>
      </c>
      <c r="D1757">
        <f t="shared" si="129"/>
        <v>0</v>
      </c>
      <c r="E1757">
        <v>10124</v>
      </c>
      <c r="F1757">
        <f t="shared" si="127"/>
        <v>0</v>
      </c>
      <c r="G1757" t="str">
        <f t="shared" si="128"/>
        <v>BP.VM</v>
      </c>
      <c r="H1757" s="525" t="s">
        <v>152</v>
      </c>
    </row>
    <row r="1758" spans="1:8">
      <c r="A1758">
        <f>_xlfn.XLOOKUP(C1758,macros!Y:Y,macros!G:G)</f>
        <v>0</v>
      </c>
      <c r="B1758">
        <f>_xlfn.XLOOKUP(H1758,'sets &amp; selections ( - 10%)'!Z:Z,'sets &amp; selections ( - 10%)'!H:H,0)</f>
        <v>0</v>
      </c>
      <c r="C1758" s="46" t="s">
        <v>648</v>
      </c>
      <c r="D1758">
        <f t="shared" si="129"/>
        <v>0</v>
      </c>
      <c r="E1758">
        <v>10124</v>
      </c>
      <c r="F1758">
        <f t="shared" si="127"/>
        <v>0</v>
      </c>
      <c r="G1758" t="str">
        <f t="shared" si="128"/>
        <v>BP.VM</v>
      </c>
      <c r="H1758" s="525" t="s">
        <v>152</v>
      </c>
    </row>
    <row r="1759" spans="1:8">
      <c r="A1759">
        <f>_xlfn.XLOOKUP(C1759,macros!Y:Y,macros!H:H)</f>
        <v>0</v>
      </c>
      <c r="B1759">
        <f>_xlfn.XLOOKUP(H1759,'sets &amp; selections ( - 10%)'!Z:Z,'sets &amp; selections ( - 10%)'!I:I,0)</f>
        <v>0</v>
      </c>
      <c r="C1759" s="123" t="s">
        <v>641</v>
      </c>
      <c r="D1759">
        <f t="shared" si="129"/>
        <v>0</v>
      </c>
      <c r="E1759">
        <v>10125</v>
      </c>
      <c r="F1759">
        <f t="shared" si="127"/>
        <v>0</v>
      </c>
      <c r="G1759" t="str">
        <f t="shared" si="128"/>
        <v>BP.VM</v>
      </c>
      <c r="H1759" s="525" t="s">
        <v>152</v>
      </c>
    </row>
    <row r="1760" spans="1:8">
      <c r="A1760">
        <f>_xlfn.XLOOKUP(C1760,macros!Y:Y,macros!H:H)</f>
        <v>0</v>
      </c>
      <c r="B1760">
        <f>_xlfn.XLOOKUP(H1760,'sets &amp; selections ( - 10%)'!Z:Z,'sets &amp; selections ( - 10%)'!I:I,0)</f>
        <v>0</v>
      </c>
      <c r="C1760" s="46" t="s">
        <v>642</v>
      </c>
      <c r="D1760">
        <f t="shared" si="129"/>
        <v>0</v>
      </c>
      <c r="E1760">
        <v>10125</v>
      </c>
      <c r="F1760">
        <f t="shared" si="127"/>
        <v>0</v>
      </c>
      <c r="G1760" t="str">
        <f t="shared" si="128"/>
        <v>BP.VM</v>
      </c>
      <c r="H1760" s="525" t="s">
        <v>152</v>
      </c>
    </row>
    <row r="1761" spans="1:8">
      <c r="A1761">
        <f>_xlfn.XLOOKUP(C1761,macros!Y:Y,macros!H:H)</f>
        <v>0</v>
      </c>
      <c r="B1761">
        <f>_xlfn.XLOOKUP(H1761,'sets &amp; selections ( - 10%)'!Z:Z,'sets &amp; selections ( - 10%)'!I:I,0)</f>
        <v>0</v>
      </c>
      <c r="C1761" s="47" t="s">
        <v>643</v>
      </c>
      <c r="D1761">
        <f t="shared" si="129"/>
        <v>0</v>
      </c>
      <c r="E1761">
        <v>10125</v>
      </c>
      <c r="F1761">
        <f t="shared" si="127"/>
        <v>0</v>
      </c>
      <c r="G1761" t="str">
        <f t="shared" si="128"/>
        <v>BP.VM</v>
      </c>
      <c r="H1761" s="525" t="s">
        <v>152</v>
      </c>
    </row>
    <row r="1762" spans="1:8">
      <c r="A1762">
        <f>_xlfn.XLOOKUP(C1762,macros!Y:Y,macros!H:H)</f>
        <v>0</v>
      </c>
      <c r="B1762">
        <f>_xlfn.XLOOKUP(H1762,'sets &amp; selections ( - 10%)'!Z:Z,'sets &amp; selections ( - 10%)'!I:I,0)</f>
        <v>0</v>
      </c>
      <c r="C1762" s="46" t="s">
        <v>644</v>
      </c>
      <c r="D1762">
        <f t="shared" si="129"/>
        <v>0</v>
      </c>
      <c r="E1762">
        <v>10125</v>
      </c>
      <c r="F1762">
        <f t="shared" si="127"/>
        <v>0</v>
      </c>
      <c r="G1762" t="str">
        <f t="shared" si="128"/>
        <v>BP.VM</v>
      </c>
      <c r="H1762" s="525" t="s">
        <v>152</v>
      </c>
    </row>
    <row r="1763" spans="1:8">
      <c r="A1763">
        <f>_xlfn.XLOOKUP(C1763,macros!Y:Y,macros!H:H)</f>
        <v>0</v>
      </c>
      <c r="B1763">
        <f>_xlfn.XLOOKUP(H1763,'sets &amp; selections ( - 10%)'!Z:Z,'sets &amp; selections ( - 10%)'!I:I,0)</f>
        <v>0</v>
      </c>
      <c r="C1763" s="47" t="s">
        <v>645</v>
      </c>
      <c r="D1763">
        <f t="shared" si="129"/>
        <v>0</v>
      </c>
      <c r="E1763">
        <v>10125</v>
      </c>
      <c r="F1763">
        <f t="shared" si="127"/>
        <v>0</v>
      </c>
      <c r="G1763" t="str">
        <f t="shared" si="128"/>
        <v>BP.VM</v>
      </c>
      <c r="H1763" s="525" t="s">
        <v>152</v>
      </c>
    </row>
    <row r="1764" spans="1:8">
      <c r="A1764">
        <f>_xlfn.XLOOKUP(C1764,macros!Y:Y,macros!H:H)</f>
        <v>0</v>
      </c>
      <c r="B1764">
        <f>_xlfn.XLOOKUP(H1764,'sets &amp; selections ( - 10%)'!Z:Z,'sets &amp; selections ( - 10%)'!I:I,0)</f>
        <v>0</v>
      </c>
      <c r="C1764" s="46" t="s">
        <v>646</v>
      </c>
      <c r="D1764">
        <f t="shared" si="129"/>
        <v>0</v>
      </c>
      <c r="E1764">
        <v>10125</v>
      </c>
      <c r="F1764">
        <f t="shared" si="127"/>
        <v>0</v>
      </c>
      <c r="G1764" t="str">
        <f t="shared" si="128"/>
        <v>BP.VM</v>
      </c>
      <c r="H1764" s="525" t="s">
        <v>152</v>
      </c>
    </row>
    <row r="1765" spans="1:8">
      <c r="A1765">
        <f>_xlfn.XLOOKUP(C1765,macros!Y:Y,macros!H:H)</f>
        <v>0</v>
      </c>
      <c r="B1765">
        <f>_xlfn.XLOOKUP(H1765,'sets &amp; selections ( - 10%)'!Z:Z,'sets &amp; selections ( - 10%)'!I:I,0)</f>
        <v>0</v>
      </c>
      <c r="C1765" s="47" t="s">
        <v>647</v>
      </c>
      <c r="D1765">
        <f t="shared" si="129"/>
        <v>0</v>
      </c>
      <c r="E1765">
        <v>10125</v>
      </c>
      <c r="F1765">
        <f t="shared" si="127"/>
        <v>0</v>
      </c>
      <c r="G1765" t="str">
        <f t="shared" si="128"/>
        <v>BP.VM</v>
      </c>
      <c r="H1765" s="525" t="s">
        <v>152</v>
      </c>
    </row>
    <row r="1766" spans="1:8">
      <c r="A1766">
        <f>_xlfn.XLOOKUP(C1766,macros!Y:Y,macros!H:H)</f>
        <v>0</v>
      </c>
      <c r="B1766">
        <f>_xlfn.XLOOKUP(H1766,'sets &amp; selections ( - 10%)'!Z:Z,'sets &amp; selections ( - 10%)'!I:I,0)</f>
        <v>0</v>
      </c>
      <c r="C1766" s="46" t="s">
        <v>648</v>
      </c>
      <c r="D1766">
        <f t="shared" si="129"/>
        <v>0</v>
      </c>
      <c r="E1766">
        <v>10125</v>
      </c>
      <c r="F1766">
        <f t="shared" si="127"/>
        <v>0</v>
      </c>
      <c r="G1766" t="str">
        <f t="shared" si="128"/>
        <v>BP.VM</v>
      </c>
      <c r="H1766" s="525" t="s">
        <v>152</v>
      </c>
    </row>
    <row r="1767" spans="1:8">
      <c r="A1767">
        <f>_xlfn.XLOOKUP(C1767,macros!Y:Y,macros!I:I)</f>
        <v>0</v>
      </c>
      <c r="B1767">
        <f>_xlfn.XLOOKUP(H1767,'sets &amp; selections ( - 10%)'!Z:Z,'sets &amp; selections ( - 10%)'!J:J,0)</f>
        <v>0</v>
      </c>
      <c r="C1767" s="123" t="s">
        <v>641</v>
      </c>
      <c r="D1767">
        <f t="shared" si="129"/>
        <v>0</v>
      </c>
      <c r="E1767">
        <v>10127</v>
      </c>
      <c r="F1767">
        <f t="shared" si="127"/>
        <v>0</v>
      </c>
      <c r="G1767" t="str">
        <f t="shared" si="128"/>
        <v>BP.VM</v>
      </c>
      <c r="H1767" s="525" t="s">
        <v>152</v>
      </c>
    </row>
    <row r="1768" spans="1:8">
      <c r="A1768">
        <f>_xlfn.XLOOKUP(C1768,macros!Y:Y,macros!I:I)</f>
        <v>0</v>
      </c>
      <c r="B1768">
        <f>_xlfn.XLOOKUP(H1768,'sets &amp; selections ( - 10%)'!Z:Z,'sets &amp; selections ( - 10%)'!J:J,0)</f>
        <v>0</v>
      </c>
      <c r="C1768" s="46" t="s">
        <v>642</v>
      </c>
      <c r="D1768">
        <f t="shared" si="129"/>
        <v>0</v>
      </c>
      <c r="E1768">
        <v>10127</v>
      </c>
      <c r="F1768">
        <f t="shared" si="127"/>
        <v>0</v>
      </c>
      <c r="G1768" t="str">
        <f t="shared" si="128"/>
        <v>BP.VM</v>
      </c>
      <c r="H1768" s="525" t="s">
        <v>152</v>
      </c>
    </row>
    <row r="1769" spans="1:8">
      <c r="A1769">
        <f>_xlfn.XLOOKUP(C1769,macros!Y:Y,macros!I:I)</f>
        <v>0</v>
      </c>
      <c r="B1769">
        <f>_xlfn.XLOOKUP(H1769,'sets &amp; selections ( - 10%)'!Z:Z,'sets &amp; selections ( - 10%)'!J:J,0)</f>
        <v>0</v>
      </c>
      <c r="C1769" s="47" t="s">
        <v>643</v>
      </c>
      <c r="D1769">
        <f t="shared" si="129"/>
        <v>0</v>
      </c>
      <c r="E1769">
        <v>10127</v>
      </c>
      <c r="F1769">
        <f t="shared" si="127"/>
        <v>0</v>
      </c>
      <c r="G1769" t="str">
        <f t="shared" si="128"/>
        <v>BP.VM</v>
      </c>
      <c r="H1769" s="525" t="s">
        <v>152</v>
      </c>
    </row>
    <row r="1770" spans="1:8">
      <c r="A1770">
        <f>_xlfn.XLOOKUP(C1770,macros!Y:Y,macros!I:I)</f>
        <v>0</v>
      </c>
      <c r="B1770">
        <f>_xlfn.XLOOKUP(H1770,'sets &amp; selections ( - 10%)'!Z:Z,'sets &amp; selections ( - 10%)'!J:J,0)</f>
        <v>0</v>
      </c>
      <c r="C1770" s="46" t="s">
        <v>644</v>
      </c>
      <c r="D1770">
        <f t="shared" si="129"/>
        <v>0</v>
      </c>
      <c r="E1770">
        <v>10127</v>
      </c>
      <c r="F1770">
        <f t="shared" si="127"/>
        <v>0</v>
      </c>
      <c r="G1770" t="str">
        <f t="shared" si="128"/>
        <v>BP.VM</v>
      </c>
      <c r="H1770" s="525" t="s">
        <v>152</v>
      </c>
    </row>
    <row r="1771" spans="1:8">
      <c r="A1771">
        <f>_xlfn.XLOOKUP(C1771,macros!Y:Y,macros!I:I)</f>
        <v>0</v>
      </c>
      <c r="B1771">
        <f>_xlfn.XLOOKUP(H1771,'sets &amp; selections ( - 10%)'!Z:Z,'sets &amp; selections ( - 10%)'!J:J,0)</f>
        <v>0</v>
      </c>
      <c r="C1771" s="47" t="s">
        <v>645</v>
      </c>
      <c r="D1771">
        <f t="shared" si="129"/>
        <v>0</v>
      </c>
      <c r="E1771">
        <v>10127</v>
      </c>
      <c r="F1771">
        <f t="shared" si="127"/>
        <v>0</v>
      </c>
      <c r="G1771" t="str">
        <f t="shared" si="128"/>
        <v>BP.VM</v>
      </c>
      <c r="H1771" s="525" t="s">
        <v>152</v>
      </c>
    </row>
    <row r="1772" spans="1:8">
      <c r="A1772">
        <f>_xlfn.XLOOKUP(C1772,macros!Y:Y,macros!I:I)</f>
        <v>0</v>
      </c>
      <c r="B1772">
        <f>_xlfn.XLOOKUP(H1772,'sets &amp; selections ( - 10%)'!Z:Z,'sets &amp; selections ( - 10%)'!J:J,0)</f>
        <v>0</v>
      </c>
      <c r="C1772" s="46" t="s">
        <v>646</v>
      </c>
      <c r="D1772">
        <f t="shared" si="129"/>
        <v>0</v>
      </c>
      <c r="E1772">
        <v>10127</v>
      </c>
      <c r="F1772">
        <f t="shared" si="127"/>
        <v>0</v>
      </c>
      <c r="G1772" t="str">
        <f t="shared" si="128"/>
        <v>BP.VM</v>
      </c>
      <c r="H1772" s="525" t="s">
        <v>152</v>
      </c>
    </row>
    <row r="1773" spans="1:8">
      <c r="A1773">
        <f>_xlfn.XLOOKUP(C1773,macros!Y:Y,macros!I:I)</f>
        <v>0</v>
      </c>
      <c r="B1773">
        <f>_xlfn.XLOOKUP(H1773,'sets &amp; selections ( - 10%)'!Z:Z,'sets &amp; selections ( - 10%)'!J:J,0)</f>
        <v>0</v>
      </c>
      <c r="C1773" s="47" t="s">
        <v>647</v>
      </c>
      <c r="D1773">
        <f t="shared" si="129"/>
        <v>0</v>
      </c>
      <c r="E1773">
        <v>10127</v>
      </c>
      <c r="F1773">
        <f t="shared" si="127"/>
        <v>0</v>
      </c>
      <c r="G1773" t="str">
        <f t="shared" si="128"/>
        <v>BP.VM</v>
      </c>
      <c r="H1773" s="525" t="s">
        <v>152</v>
      </c>
    </row>
    <row r="1774" spans="1:8">
      <c r="A1774">
        <f>_xlfn.XLOOKUP(C1774,macros!Y:Y,macros!I:I)</f>
        <v>0</v>
      </c>
      <c r="B1774">
        <f>_xlfn.XLOOKUP(H1774,'sets &amp; selections ( - 10%)'!Z:Z,'sets &amp; selections ( - 10%)'!J:J,0)</f>
        <v>0</v>
      </c>
      <c r="C1774" s="46" t="s">
        <v>648</v>
      </c>
      <c r="D1774">
        <f t="shared" si="129"/>
        <v>0</v>
      </c>
      <c r="E1774">
        <v>10127</v>
      </c>
      <c r="F1774">
        <f t="shared" si="127"/>
        <v>0</v>
      </c>
      <c r="G1774" t="str">
        <f t="shared" si="128"/>
        <v>BP.VM</v>
      </c>
      <c r="H1774" s="525" t="s">
        <v>152</v>
      </c>
    </row>
    <row r="1775" spans="1:8">
      <c r="A1775">
        <f>_xlfn.XLOOKUP(C1775,macros!Y:Y,macros!J:J)</f>
        <v>0</v>
      </c>
      <c r="B1775">
        <f>_xlfn.XLOOKUP(H1775,'sets &amp; selections ( - 10%)'!Z:Z,'sets &amp; selections ( - 10%)'!K:K,0)</f>
        <v>0</v>
      </c>
      <c r="C1775" s="123" t="s">
        <v>641</v>
      </c>
      <c r="D1775">
        <f t="shared" si="129"/>
        <v>0</v>
      </c>
      <c r="E1775">
        <v>10129</v>
      </c>
      <c r="F1775">
        <f t="shared" si="127"/>
        <v>0</v>
      </c>
      <c r="G1775" t="str">
        <f t="shared" si="128"/>
        <v>BP.VM</v>
      </c>
      <c r="H1775" s="525" t="s">
        <v>152</v>
      </c>
    </row>
    <row r="1776" spans="1:8">
      <c r="A1776">
        <f>_xlfn.XLOOKUP(C1776,macros!Y:Y,macros!J:J)</f>
        <v>0</v>
      </c>
      <c r="B1776">
        <f>_xlfn.XLOOKUP(H1776,'sets &amp; selections ( - 10%)'!Z:Z,'sets &amp; selections ( - 10%)'!K:K,0)</f>
        <v>0</v>
      </c>
      <c r="C1776" s="46" t="s">
        <v>642</v>
      </c>
      <c r="D1776">
        <f t="shared" si="129"/>
        <v>0</v>
      </c>
      <c r="E1776">
        <v>10129</v>
      </c>
      <c r="F1776">
        <f t="shared" si="127"/>
        <v>0</v>
      </c>
      <c r="G1776" t="str">
        <f t="shared" si="128"/>
        <v>BP.VM</v>
      </c>
      <c r="H1776" s="525" t="s">
        <v>152</v>
      </c>
    </row>
    <row r="1777" spans="1:8">
      <c r="A1777">
        <f>_xlfn.XLOOKUP(C1777,macros!Y:Y,macros!J:J)</f>
        <v>0</v>
      </c>
      <c r="B1777">
        <f>_xlfn.XLOOKUP(H1777,'sets &amp; selections ( - 10%)'!Z:Z,'sets &amp; selections ( - 10%)'!K:K,0)</f>
        <v>0</v>
      </c>
      <c r="C1777" s="47" t="s">
        <v>643</v>
      </c>
      <c r="D1777">
        <f t="shared" si="129"/>
        <v>0</v>
      </c>
      <c r="E1777">
        <v>10129</v>
      </c>
      <c r="F1777">
        <f t="shared" si="127"/>
        <v>0</v>
      </c>
      <c r="G1777" t="str">
        <f t="shared" si="128"/>
        <v>BP.VM</v>
      </c>
      <c r="H1777" s="525" t="s">
        <v>152</v>
      </c>
    </row>
    <row r="1778" spans="1:8">
      <c r="A1778">
        <f>_xlfn.XLOOKUP(C1778,macros!Y:Y,macros!J:J)</f>
        <v>0</v>
      </c>
      <c r="B1778">
        <f>_xlfn.XLOOKUP(H1778,'sets &amp; selections ( - 10%)'!Z:Z,'sets &amp; selections ( - 10%)'!K:K,0)</f>
        <v>0</v>
      </c>
      <c r="C1778" s="46" t="s">
        <v>644</v>
      </c>
      <c r="D1778">
        <f t="shared" si="129"/>
        <v>0</v>
      </c>
      <c r="E1778">
        <v>10129</v>
      </c>
      <c r="F1778">
        <f t="shared" si="127"/>
        <v>0</v>
      </c>
      <c r="G1778" t="str">
        <f t="shared" si="128"/>
        <v>BP.VM</v>
      </c>
      <c r="H1778" s="525" t="s">
        <v>152</v>
      </c>
    </row>
    <row r="1779" spans="1:8">
      <c r="A1779">
        <f>_xlfn.XLOOKUP(C1779,macros!Y:Y,macros!J:J)</f>
        <v>0</v>
      </c>
      <c r="B1779">
        <f>_xlfn.XLOOKUP(H1779,'sets &amp; selections ( - 10%)'!Z:Z,'sets &amp; selections ( - 10%)'!K:K,0)</f>
        <v>0</v>
      </c>
      <c r="C1779" s="47" t="s">
        <v>645</v>
      </c>
      <c r="D1779">
        <f t="shared" si="129"/>
        <v>0</v>
      </c>
      <c r="E1779">
        <v>10129</v>
      </c>
      <c r="F1779">
        <f t="shared" si="127"/>
        <v>0</v>
      </c>
      <c r="G1779" t="str">
        <f t="shared" si="128"/>
        <v>BP.VM</v>
      </c>
      <c r="H1779" s="525" t="s">
        <v>152</v>
      </c>
    </row>
    <row r="1780" spans="1:8">
      <c r="A1780">
        <f>_xlfn.XLOOKUP(C1780,macros!Y:Y,macros!J:J)</f>
        <v>0</v>
      </c>
      <c r="B1780">
        <f>_xlfn.XLOOKUP(H1780,'sets &amp; selections ( - 10%)'!Z:Z,'sets &amp; selections ( - 10%)'!K:K,0)</f>
        <v>0</v>
      </c>
      <c r="C1780" s="46" t="s">
        <v>646</v>
      </c>
      <c r="D1780">
        <f t="shared" si="129"/>
        <v>0</v>
      </c>
      <c r="E1780">
        <v>10129</v>
      </c>
      <c r="F1780">
        <f t="shared" si="127"/>
        <v>0</v>
      </c>
      <c r="G1780" t="str">
        <f t="shared" si="128"/>
        <v>BP.VM</v>
      </c>
      <c r="H1780" s="525" t="s">
        <v>152</v>
      </c>
    </row>
    <row r="1781" spans="1:8">
      <c r="A1781">
        <f>_xlfn.XLOOKUP(C1781,macros!Y:Y,macros!J:J)</f>
        <v>0</v>
      </c>
      <c r="B1781">
        <f>_xlfn.XLOOKUP(H1781,'sets &amp; selections ( - 10%)'!Z:Z,'sets &amp; selections ( - 10%)'!K:K,0)</f>
        <v>0</v>
      </c>
      <c r="C1781" s="47" t="s">
        <v>647</v>
      </c>
      <c r="D1781">
        <f t="shared" si="129"/>
        <v>0</v>
      </c>
      <c r="E1781">
        <v>10129</v>
      </c>
      <c r="F1781">
        <f t="shared" si="127"/>
        <v>0</v>
      </c>
      <c r="G1781" t="str">
        <f t="shared" si="128"/>
        <v>BP.VM</v>
      </c>
      <c r="H1781" s="525" t="s">
        <v>152</v>
      </c>
    </row>
    <row r="1782" spans="1:8">
      <c r="A1782">
        <f>_xlfn.XLOOKUP(C1782,macros!Y:Y,macros!J:J)</f>
        <v>0</v>
      </c>
      <c r="B1782">
        <f>_xlfn.XLOOKUP(H1782,'sets &amp; selections ( - 10%)'!Z:Z,'sets &amp; selections ( - 10%)'!K:K,0)</f>
        <v>0</v>
      </c>
      <c r="C1782" s="46" t="s">
        <v>648</v>
      </c>
      <c r="D1782">
        <f t="shared" si="129"/>
        <v>0</v>
      </c>
      <c r="E1782">
        <v>10129</v>
      </c>
      <c r="F1782">
        <f t="shared" si="127"/>
        <v>0</v>
      </c>
      <c r="G1782" t="str">
        <f t="shared" si="128"/>
        <v>BP.VM</v>
      </c>
      <c r="H1782" s="525" t="s">
        <v>152</v>
      </c>
    </row>
    <row r="1783" spans="1:8">
      <c r="A1783">
        <f>_xlfn.XLOOKUP(C1783,macros!Y:Y,macros!K:K)</f>
        <v>0</v>
      </c>
      <c r="B1783">
        <f>_xlfn.XLOOKUP(H1783,'sets &amp; selections ( - 10%)'!Z:Z,'sets &amp; selections ( - 10%)'!L:L,0)</f>
        <v>0</v>
      </c>
      <c r="C1783" s="123" t="s">
        <v>641</v>
      </c>
      <c r="D1783">
        <f t="shared" si="129"/>
        <v>0</v>
      </c>
      <c r="E1783">
        <v>10130</v>
      </c>
      <c r="F1783">
        <f t="shared" si="127"/>
        <v>0</v>
      </c>
      <c r="G1783" t="str">
        <f t="shared" si="128"/>
        <v>BP.VM</v>
      </c>
      <c r="H1783" s="525" t="s">
        <v>152</v>
      </c>
    </row>
    <row r="1784" spans="1:8">
      <c r="A1784">
        <f>_xlfn.XLOOKUP(C1784,macros!Y:Y,macros!K:K)</f>
        <v>0</v>
      </c>
      <c r="B1784">
        <f>_xlfn.XLOOKUP(H1784,'sets &amp; selections ( - 10%)'!Z:Z,'sets &amp; selections ( - 10%)'!L:L,0)</f>
        <v>0</v>
      </c>
      <c r="C1784" s="46" t="s">
        <v>642</v>
      </c>
      <c r="D1784">
        <f t="shared" si="129"/>
        <v>0</v>
      </c>
      <c r="E1784">
        <v>10130</v>
      </c>
      <c r="F1784">
        <f t="shared" si="127"/>
        <v>0</v>
      </c>
      <c r="G1784" t="str">
        <f t="shared" si="128"/>
        <v>BP.VM</v>
      </c>
      <c r="H1784" s="525" t="s">
        <v>152</v>
      </c>
    </row>
    <row r="1785" spans="1:8">
      <c r="A1785">
        <f>_xlfn.XLOOKUP(C1785,macros!Y:Y,macros!K:K)</f>
        <v>0</v>
      </c>
      <c r="B1785">
        <f>_xlfn.XLOOKUP(H1785,'sets &amp; selections ( - 10%)'!Z:Z,'sets &amp; selections ( - 10%)'!L:L,0)</f>
        <v>0</v>
      </c>
      <c r="C1785" s="47" t="s">
        <v>643</v>
      </c>
      <c r="D1785">
        <f t="shared" si="129"/>
        <v>0</v>
      </c>
      <c r="E1785">
        <v>10130</v>
      </c>
      <c r="F1785">
        <f t="shared" si="127"/>
        <v>0</v>
      </c>
      <c r="G1785" t="str">
        <f t="shared" si="128"/>
        <v>BP.VM</v>
      </c>
      <c r="H1785" s="525" t="s">
        <v>152</v>
      </c>
    </row>
    <row r="1786" spans="1:8">
      <c r="A1786">
        <f>_xlfn.XLOOKUP(C1786,macros!Y:Y,macros!K:K)</f>
        <v>0</v>
      </c>
      <c r="B1786">
        <f>_xlfn.XLOOKUP(H1786,'sets &amp; selections ( - 10%)'!Z:Z,'sets &amp; selections ( - 10%)'!L:L,0)</f>
        <v>0</v>
      </c>
      <c r="C1786" s="46" t="s">
        <v>644</v>
      </c>
      <c r="D1786">
        <f t="shared" si="129"/>
        <v>0</v>
      </c>
      <c r="E1786">
        <v>10130</v>
      </c>
      <c r="F1786">
        <f t="shared" si="127"/>
        <v>0</v>
      </c>
      <c r="G1786" t="str">
        <f t="shared" si="128"/>
        <v>BP.VM</v>
      </c>
      <c r="H1786" s="525" t="s">
        <v>152</v>
      </c>
    </row>
    <row r="1787" spans="1:8">
      <c r="A1787">
        <f>_xlfn.XLOOKUP(C1787,macros!Y:Y,macros!K:K)</f>
        <v>0</v>
      </c>
      <c r="B1787">
        <f>_xlfn.XLOOKUP(H1787,'sets &amp; selections ( - 10%)'!Z:Z,'sets &amp; selections ( - 10%)'!L:L,0)</f>
        <v>0</v>
      </c>
      <c r="C1787" s="47" t="s">
        <v>645</v>
      </c>
      <c r="D1787">
        <f t="shared" si="129"/>
        <v>0</v>
      </c>
      <c r="E1787">
        <v>10130</v>
      </c>
      <c r="F1787">
        <f t="shared" si="127"/>
        <v>0</v>
      </c>
      <c r="G1787" t="str">
        <f t="shared" si="128"/>
        <v>BP.VM</v>
      </c>
      <c r="H1787" s="525" t="s">
        <v>152</v>
      </c>
    </row>
    <row r="1788" spans="1:8">
      <c r="A1788">
        <f>_xlfn.XLOOKUP(C1788,macros!Y:Y,macros!K:K)</f>
        <v>0</v>
      </c>
      <c r="B1788">
        <f>_xlfn.XLOOKUP(H1788,'sets &amp; selections ( - 10%)'!Z:Z,'sets &amp; selections ( - 10%)'!L:L,0)</f>
        <v>0</v>
      </c>
      <c r="C1788" s="46" t="s">
        <v>646</v>
      </c>
      <c r="D1788">
        <f t="shared" si="129"/>
        <v>0</v>
      </c>
      <c r="E1788">
        <v>10130</v>
      </c>
      <c r="F1788">
        <f t="shared" si="127"/>
        <v>0</v>
      </c>
      <c r="G1788" t="str">
        <f t="shared" si="128"/>
        <v>BP.VM</v>
      </c>
      <c r="H1788" s="525" t="s">
        <v>152</v>
      </c>
    </row>
    <row r="1789" spans="1:8">
      <c r="A1789">
        <f>_xlfn.XLOOKUP(C1789,macros!Y:Y,macros!K:K)</f>
        <v>0</v>
      </c>
      <c r="B1789">
        <f>_xlfn.XLOOKUP(H1789,'sets &amp; selections ( - 10%)'!Z:Z,'sets &amp; selections ( - 10%)'!L:L,0)</f>
        <v>0</v>
      </c>
      <c r="C1789" s="47" t="s">
        <v>647</v>
      </c>
      <c r="D1789">
        <f t="shared" si="129"/>
        <v>0</v>
      </c>
      <c r="E1789">
        <v>10130</v>
      </c>
      <c r="F1789">
        <f t="shared" si="127"/>
        <v>0</v>
      </c>
      <c r="G1789" t="str">
        <f t="shared" si="128"/>
        <v>BP.VM</v>
      </c>
      <c r="H1789" s="525" t="s">
        <v>152</v>
      </c>
    </row>
    <row r="1790" spans="1:8">
      <c r="A1790">
        <f>_xlfn.XLOOKUP(C1790,macros!Y:Y,macros!K:K)</f>
        <v>0</v>
      </c>
      <c r="B1790">
        <f>_xlfn.XLOOKUP(H1790,'sets &amp; selections ( - 10%)'!Z:Z,'sets &amp; selections ( - 10%)'!L:L,0)</f>
        <v>0</v>
      </c>
      <c r="C1790" s="46" t="s">
        <v>648</v>
      </c>
      <c r="D1790">
        <f t="shared" si="129"/>
        <v>0</v>
      </c>
      <c r="E1790">
        <v>10130</v>
      </c>
      <c r="F1790">
        <f t="shared" si="127"/>
        <v>0</v>
      </c>
      <c r="G1790" t="str">
        <f t="shared" si="128"/>
        <v>BP.VM</v>
      </c>
      <c r="H1790" s="525" t="s">
        <v>152</v>
      </c>
    </row>
    <row r="1791" spans="1:8">
      <c r="A1791">
        <f>_xlfn.XLOOKUP(C1791,macros!Y:Y,macros!L:L)</f>
        <v>0</v>
      </c>
      <c r="B1791">
        <f>_xlfn.XLOOKUP(H1791,'sets &amp; selections ( - 10%)'!Z:Z,'sets &amp; selections ( - 10%)'!M:M,0)</f>
        <v>0</v>
      </c>
      <c r="C1791" s="123" t="s">
        <v>641</v>
      </c>
      <c r="D1791">
        <f t="shared" si="129"/>
        <v>0</v>
      </c>
      <c r="E1791">
        <v>10139</v>
      </c>
      <c r="F1791">
        <f t="shared" si="127"/>
        <v>0</v>
      </c>
      <c r="G1791" t="str">
        <f t="shared" si="128"/>
        <v>BP.VM</v>
      </c>
      <c r="H1791" s="525" t="s">
        <v>152</v>
      </c>
    </row>
    <row r="1792" spans="1:8">
      <c r="A1792">
        <f>_xlfn.XLOOKUP(C1792,macros!Y:Y,macros!L:L)</f>
        <v>0</v>
      </c>
      <c r="B1792">
        <f>_xlfn.XLOOKUP(H1792,'sets &amp; selections ( - 10%)'!Z:Z,'sets &amp; selections ( - 10%)'!M:M,0)</f>
        <v>0</v>
      </c>
      <c r="C1792" s="46" t="s">
        <v>642</v>
      </c>
      <c r="D1792">
        <f t="shared" si="129"/>
        <v>0</v>
      </c>
      <c r="E1792">
        <v>10139</v>
      </c>
      <c r="F1792">
        <f t="shared" si="127"/>
        <v>0</v>
      </c>
      <c r="G1792" t="str">
        <f t="shared" si="128"/>
        <v>BP.VM</v>
      </c>
      <c r="H1792" s="525" t="s">
        <v>152</v>
      </c>
    </row>
    <row r="1793" spans="1:8">
      <c r="A1793">
        <f>_xlfn.XLOOKUP(C1793,macros!Y:Y,macros!L:L)</f>
        <v>0</v>
      </c>
      <c r="B1793">
        <f>_xlfn.XLOOKUP(H1793,'sets &amp; selections ( - 10%)'!Z:Z,'sets &amp; selections ( - 10%)'!M:M,0)</f>
        <v>0</v>
      </c>
      <c r="C1793" s="47" t="s">
        <v>643</v>
      </c>
      <c r="D1793">
        <f t="shared" si="129"/>
        <v>0</v>
      </c>
      <c r="E1793">
        <v>10139</v>
      </c>
      <c r="F1793">
        <f t="shared" si="127"/>
        <v>0</v>
      </c>
      <c r="G1793" t="str">
        <f t="shared" si="128"/>
        <v>BP.VM</v>
      </c>
      <c r="H1793" s="525" t="s">
        <v>152</v>
      </c>
    </row>
    <row r="1794" spans="1:8">
      <c r="A1794">
        <f>_xlfn.XLOOKUP(C1794,macros!Y:Y,macros!L:L)</f>
        <v>0</v>
      </c>
      <c r="B1794">
        <f>_xlfn.XLOOKUP(H1794,'sets &amp; selections ( - 10%)'!Z:Z,'sets &amp; selections ( - 10%)'!M:M,0)</f>
        <v>0</v>
      </c>
      <c r="C1794" s="46" t="s">
        <v>644</v>
      </c>
      <c r="D1794">
        <f t="shared" si="129"/>
        <v>0</v>
      </c>
      <c r="E1794">
        <v>10139</v>
      </c>
      <c r="F1794">
        <f t="shared" si="127"/>
        <v>0</v>
      </c>
      <c r="G1794" t="str">
        <f t="shared" si="128"/>
        <v>BP.VM</v>
      </c>
      <c r="H1794" s="525" t="s">
        <v>152</v>
      </c>
    </row>
    <row r="1795" spans="1:8">
      <c r="A1795">
        <f>_xlfn.XLOOKUP(C1795,macros!Y:Y,macros!L:L)</f>
        <v>0</v>
      </c>
      <c r="B1795">
        <f>_xlfn.XLOOKUP(H1795,'sets &amp; selections ( - 10%)'!Z:Z,'sets &amp; selections ( - 10%)'!M:M,0)</f>
        <v>0</v>
      </c>
      <c r="C1795" s="47" t="s">
        <v>645</v>
      </c>
      <c r="D1795">
        <f t="shared" si="129"/>
        <v>0</v>
      </c>
      <c r="E1795">
        <v>10139</v>
      </c>
      <c r="F1795">
        <f t="shared" ref="F1795:F1858" si="130">IF(B1795&gt;0,10*B1795/D1795,0)</f>
        <v>0</v>
      </c>
      <c r="G1795" t="str">
        <f t="shared" ref="G1795:G1858" si="131">LEFT(C1795,5)</f>
        <v>BP.VM</v>
      </c>
      <c r="H1795" s="525" t="s">
        <v>152</v>
      </c>
    </row>
    <row r="1796" spans="1:8">
      <c r="A1796">
        <f>_xlfn.XLOOKUP(C1796,macros!Y:Y,macros!L:L)</f>
        <v>0</v>
      </c>
      <c r="B1796">
        <f>_xlfn.XLOOKUP(H1796,'sets &amp; selections ( - 10%)'!Z:Z,'sets &amp; selections ( - 10%)'!M:M,0)</f>
        <v>0</v>
      </c>
      <c r="C1796" s="46" t="s">
        <v>646</v>
      </c>
      <c r="D1796">
        <f t="shared" si="129"/>
        <v>0</v>
      </c>
      <c r="E1796">
        <v>10139</v>
      </c>
      <c r="F1796">
        <f t="shared" si="130"/>
        <v>0</v>
      </c>
      <c r="G1796" t="str">
        <f t="shared" si="131"/>
        <v>BP.VM</v>
      </c>
      <c r="H1796" s="525" t="s">
        <v>152</v>
      </c>
    </row>
    <row r="1797" spans="1:8">
      <c r="A1797">
        <f>_xlfn.XLOOKUP(C1797,macros!Y:Y,macros!L:L)</f>
        <v>0</v>
      </c>
      <c r="B1797">
        <f>_xlfn.XLOOKUP(H1797,'sets &amp; selections ( - 10%)'!Z:Z,'sets &amp; selections ( - 10%)'!M:M,0)</f>
        <v>0</v>
      </c>
      <c r="C1797" s="47" t="s">
        <v>647</v>
      </c>
      <c r="D1797">
        <f t="shared" si="129"/>
        <v>0</v>
      </c>
      <c r="E1797">
        <v>10139</v>
      </c>
      <c r="F1797">
        <f t="shared" si="130"/>
        <v>0</v>
      </c>
      <c r="G1797" t="str">
        <f t="shared" si="131"/>
        <v>BP.VM</v>
      </c>
      <c r="H1797" s="525" t="s">
        <v>152</v>
      </c>
    </row>
    <row r="1798" spans="1:8">
      <c r="A1798">
        <f>_xlfn.XLOOKUP(C1798,macros!Y:Y,macros!L:L)</f>
        <v>0</v>
      </c>
      <c r="B1798">
        <f>_xlfn.XLOOKUP(H1798,'sets &amp; selections ( - 10%)'!Z:Z,'sets &amp; selections ( - 10%)'!M:M,0)</f>
        <v>0</v>
      </c>
      <c r="C1798" s="46" t="s">
        <v>648</v>
      </c>
      <c r="D1798">
        <f t="shared" si="129"/>
        <v>0</v>
      </c>
      <c r="E1798">
        <v>10139</v>
      </c>
      <c r="F1798">
        <f t="shared" si="130"/>
        <v>0</v>
      </c>
      <c r="G1798" t="str">
        <f t="shared" si="131"/>
        <v>BP.VM</v>
      </c>
      <c r="H1798" s="525" t="s">
        <v>152</v>
      </c>
    </row>
    <row r="1799" spans="1:8">
      <c r="A1799">
        <f>_xlfn.XLOOKUP(C1799,macros!Y:Y,macros!M:M)</f>
        <v>0</v>
      </c>
      <c r="B1799">
        <f>_xlfn.XLOOKUP(H1799,'sets &amp; selections ( - 10%)'!Z:Z,'sets &amp; selections ( - 10%)'!N:N,0)</f>
        <v>0</v>
      </c>
      <c r="C1799" s="123" t="s">
        <v>641</v>
      </c>
      <c r="D1799">
        <f t="shared" si="129"/>
        <v>0</v>
      </c>
      <c r="E1799">
        <v>10131</v>
      </c>
      <c r="F1799">
        <f t="shared" si="130"/>
        <v>0</v>
      </c>
      <c r="G1799" t="str">
        <f t="shared" si="131"/>
        <v>BP.VM</v>
      </c>
      <c r="H1799" s="525" t="s">
        <v>152</v>
      </c>
    </row>
    <row r="1800" spans="1:8">
      <c r="A1800">
        <f>_xlfn.XLOOKUP(C1800,macros!Y:Y,macros!M:M)</f>
        <v>0</v>
      </c>
      <c r="B1800">
        <f>_xlfn.XLOOKUP(H1800,'sets &amp; selections ( - 10%)'!Z:Z,'sets &amp; selections ( - 10%)'!N:N,0)</f>
        <v>0</v>
      </c>
      <c r="C1800" s="46" t="s">
        <v>642</v>
      </c>
      <c r="D1800">
        <f t="shared" si="129"/>
        <v>0</v>
      </c>
      <c r="E1800">
        <v>10131</v>
      </c>
      <c r="F1800">
        <f t="shared" si="130"/>
        <v>0</v>
      </c>
      <c r="G1800" t="str">
        <f t="shared" si="131"/>
        <v>BP.VM</v>
      </c>
      <c r="H1800" s="525" t="s">
        <v>152</v>
      </c>
    </row>
    <row r="1801" spans="1:8">
      <c r="A1801">
        <f>_xlfn.XLOOKUP(C1801,macros!Y:Y,macros!M:M)</f>
        <v>0</v>
      </c>
      <c r="B1801">
        <f>_xlfn.XLOOKUP(H1801,'sets &amp; selections ( - 10%)'!Z:Z,'sets &amp; selections ( - 10%)'!N:N,0)</f>
        <v>0</v>
      </c>
      <c r="C1801" s="47" t="s">
        <v>643</v>
      </c>
      <c r="D1801">
        <f t="shared" si="129"/>
        <v>0</v>
      </c>
      <c r="E1801">
        <v>10131</v>
      </c>
      <c r="F1801">
        <f t="shared" si="130"/>
        <v>0</v>
      </c>
      <c r="G1801" t="str">
        <f t="shared" si="131"/>
        <v>BP.VM</v>
      </c>
      <c r="H1801" s="525" t="s">
        <v>152</v>
      </c>
    </row>
    <row r="1802" spans="1:8">
      <c r="A1802">
        <f>_xlfn.XLOOKUP(C1802,macros!Y:Y,macros!M:M)</f>
        <v>0</v>
      </c>
      <c r="B1802">
        <f>_xlfn.XLOOKUP(H1802,'sets &amp; selections ( - 10%)'!Z:Z,'sets &amp; selections ( - 10%)'!N:N,0)</f>
        <v>0</v>
      </c>
      <c r="C1802" s="46" t="s">
        <v>644</v>
      </c>
      <c r="D1802">
        <f t="shared" si="129"/>
        <v>0</v>
      </c>
      <c r="E1802">
        <v>10131</v>
      </c>
      <c r="F1802">
        <f t="shared" si="130"/>
        <v>0</v>
      </c>
      <c r="G1802" t="str">
        <f t="shared" si="131"/>
        <v>BP.VM</v>
      </c>
      <c r="H1802" s="525" t="s">
        <v>152</v>
      </c>
    </row>
    <row r="1803" spans="1:8">
      <c r="A1803">
        <f>_xlfn.XLOOKUP(C1803,macros!Y:Y,macros!M:M)</f>
        <v>0</v>
      </c>
      <c r="B1803">
        <f>_xlfn.XLOOKUP(H1803,'sets &amp; selections ( - 10%)'!Z:Z,'sets &amp; selections ( - 10%)'!N:N,0)</f>
        <v>0</v>
      </c>
      <c r="C1803" s="47" t="s">
        <v>645</v>
      </c>
      <c r="D1803">
        <f t="shared" si="129"/>
        <v>0</v>
      </c>
      <c r="E1803">
        <v>10131</v>
      </c>
      <c r="F1803">
        <f t="shared" si="130"/>
        <v>0</v>
      </c>
      <c r="G1803" t="str">
        <f t="shared" si="131"/>
        <v>BP.VM</v>
      </c>
      <c r="H1803" s="525" t="s">
        <v>152</v>
      </c>
    </row>
    <row r="1804" spans="1:8">
      <c r="A1804">
        <f>_xlfn.XLOOKUP(C1804,macros!Y:Y,macros!M:M)</f>
        <v>0</v>
      </c>
      <c r="B1804">
        <f>_xlfn.XLOOKUP(H1804,'sets &amp; selections ( - 10%)'!Z:Z,'sets &amp; selections ( - 10%)'!N:N,0)</f>
        <v>0</v>
      </c>
      <c r="C1804" s="46" t="s">
        <v>646</v>
      </c>
      <c r="D1804">
        <f t="shared" si="129"/>
        <v>0</v>
      </c>
      <c r="E1804">
        <v>10131</v>
      </c>
      <c r="F1804">
        <f t="shared" si="130"/>
        <v>0</v>
      </c>
      <c r="G1804" t="str">
        <f t="shared" si="131"/>
        <v>BP.VM</v>
      </c>
      <c r="H1804" s="525" t="s">
        <v>152</v>
      </c>
    </row>
    <row r="1805" spans="1:8">
      <c r="A1805">
        <f>_xlfn.XLOOKUP(C1805,macros!Y:Y,macros!M:M)</f>
        <v>0</v>
      </c>
      <c r="B1805">
        <f>_xlfn.XLOOKUP(H1805,'sets &amp; selections ( - 10%)'!Z:Z,'sets &amp; selections ( - 10%)'!N:N,0)</f>
        <v>0</v>
      </c>
      <c r="C1805" s="47" t="s">
        <v>647</v>
      </c>
      <c r="D1805">
        <f t="shared" si="129"/>
        <v>0</v>
      </c>
      <c r="E1805">
        <v>10131</v>
      </c>
      <c r="F1805">
        <f t="shared" si="130"/>
        <v>0</v>
      </c>
      <c r="G1805" t="str">
        <f t="shared" si="131"/>
        <v>BP.VM</v>
      </c>
      <c r="H1805" s="525" t="s">
        <v>152</v>
      </c>
    </row>
    <row r="1806" spans="1:8">
      <c r="A1806">
        <f>_xlfn.XLOOKUP(C1806,macros!Y:Y,macros!M:M)</f>
        <v>0</v>
      </c>
      <c r="B1806">
        <f>_xlfn.XLOOKUP(H1806,'sets &amp; selections ( - 10%)'!Z:Z,'sets &amp; selections ( - 10%)'!N:N,0)</f>
        <v>0</v>
      </c>
      <c r="C1806" s="46" t="s">
        <v>648</v>
      </c>
      <c r="D1806">
        <f t="shared" si="129"/>
        <v>0</v>
      </c>
      <c r="E1806">
        <v>10131</v>
      </c>
      <c r="F1806">
        <f t="shared" si="130"/>
        <v>0</v>
      </c>
      <c r="G1806" t="str">
        <f t="shared" si="131"/>
        <v>BP.VM</v>
      </c>
      <c r="H1806" s="525" t="s">
        <v>152</v>
      </c>
    </row>
    <row r="1807" spans="1:8">
      <c r="A1807" t="str">
        <f>_xlfn.XLOOKUP(C1807,macros!Y:Y,macros!N:N)</f>
        <v>-</v>
      </c>
      <c r="B1807">
        <f>_xlfn.XLOOKUP(H1807,'sets &amp; selections ( - 10%)'!Z:Z,'sets &amp; selections ( - 10%)'!O:O,0)</f>
        <v>0</v>
      </c>
      <c r="C1807" s="123" t="s">
        <v>641</v>
      </c>
      <c r="D1807">
        <f t="shared" si="129"/>
        <v>0</v>
      </c>
      <c r="E1807">
        <v>10140</v>
      </c>
      <c r="F1807">
        <f t="shared" si="130"/>
        <v>0</v>
      </c>
      <c r="G1807" t="str">
        <f t="shared" si="131"/>
        <v>BP.VM</v>
      </c>
      <c r="H1807" s="525" t="s">
        <v>152</v>
      </c>
    </row>
    <row r="1808" spans="1:8">
      <c r="A1808" t="str">
        <f>_xlfn.XLOOKUP(C1808,macros!Y:Y,macros!N:N)</f>
        <v>-</v>
      </c>
      <c r="B1808">
        <f>_xlfn.XLOOKUP(H1808,'sets &amp; selections ( - 10%)'!Z:Z,'sets &amp; selections ( - 10%)'!O:O,0)</f>
        <v>0</v>
      </c>
      <c r="C1808" s="46" t="s">
        <v>642</v>
      </c>
      <c r="D1808">
        <f t="shared" si="129"/>
        <v>0</v>
      </c>
      <c r="E1808">
        <v>10140</v>
      </c>
      <c r="F1808">
        <f t="shared" si="130"/>
        <v>0</v>
      </c>
      <c r="G1808" t="str">
        <f t="shared" si="131"/>
        <v>BP.VM</v>
      </c>
      <c r="H1808" s="525" t="s">
        <v>152</v>
      </c>
    </row>
    <row r="1809" spans="1:8">
      <c r="A1809" t="str">
        <f>_xlfn.XLOOKUP(C1809,macros!Y:Y,macros!N:N)</f>
        <v>-</v>
      </c>
      <c r="B1809">
        <f>_xlfn.XLOOKUP(H1809,'sets &amp; selections ( - 10%)'!Z:Z,'sets &amp; selections ( - 10%)'!O:O,0)</f>
        <v>0</v>
      </c>
      <c r="C1809" s="47" t="s">
        <v>643</v>
      </c>
      <c r="D1809">
        <f t="shared" si="129"/>
        <v>0</v>
      </c>
      <c r="E1809">
        <v>10140</v>
      </c>
      <c r="F1809">
        <f t="shared" si="130"/>
        <v>0</v>
      </c>
      <c r="G1809" t="str">
        <f t="shared" si="131"/>
        <v>BP.VM</v>
      </c>
      <c r="H1809" s="525" t="s">
        <v>152</v>
      </c>
    </row>
    <row r="1810" spans="1:8">
      <c r="A1810" t="str">
        <f>_xlfn.XLOOKUP(C1810,macros!Y:Y,macros!N:N)</f>
        <v>-</v>
      </c>
      <c r="B1810">
        <f>_xlfn.XLOOKUP(H1810,'sets &amp; selections ( - 10%)'!Z:Z,'sets &amp; selections ( - 10%)'!O:O,0)</f>
        <v>0</v>
      </c>
      <c r="C1810" s="46" t="s">
        <v>644</v>
      </c>
      <c r="D1810">
        <f t="shared" si="129"/>
        <v>0</v>
      </c>
      <c r="E1810">
        <v>10140</v>
      </c>
      <c r="F1810">
        <f t="shared" si="130"/>
        <v>0</v>
      </c>
      <c r="G1810" t="str">
        <f t="shared" si="131"/>
        <v>BP.VM</v>
      </c>
      <c r="H1810" s="525" t="s">
        <v>152</v>
      </c>
    </row>
    <row r="1811" spans="1:8">
      <c r="A1811" t="str">
        <f>_xlfn.XLOOKUP(C1811,macros!Y:Y,macros!N:N)</f>
        <v>-</v>
      </c>
      <c r="B1811">
        <f>_xlfn.XLOOKUP(H1811,'sets &amp; selections ( - 10%)'!Z:Z,'sets &amp; selections ( - 10%)'!O:O,0)</f>
        <v>0</v>
      </c>
      <c r="C1811" s="47" t="s">
        <v>645</v>
      </c>
      <c r="D1811">
        <f t="shared" ref="D1811:D1874" si="132">SUM(A1811:B1811)</f>
        <v>0</v>
      </c>
      <c r="E1811">
        <v>10140</v>
      </c>
      <c r="F1811">
        <f t="shared" si="130"/>
        <v>0</v>
      </c>
      <c r="G1811" t="str">
        <f t="shared" si="131"/>
        <v>BP.VM</v>
      </c>
      <c r="H1811" s="525" t="s">
        <v>152</v>
      </c>
    </row>
    <row r="1812" spans="1:8">
      <c r="A1812" t="str">
        <f>_xlfn.XLOOKUP(C1812,macros!Y:Y,macros!N:N)</f>
        <v>-</v>
      </c>
      <c r="B1812">
        <f>_xlfn.XLOOKUP(H1812,'sets &amp; selections ( - 10%)'!Z:Z,'sets &amp; selections ( - 10%)'!O:O,0)</f>
        <v>0</v>
      </c>
      <c r="C1812" s="46" t="s">
        <v>646</v>
      </c>
      <c r="D1812">
        <f t="shared" si="132"/>
        <v>0</v>
      </c>
      <c r="E1812">
        <v>10140</v>
      </c>
      <c r="F1812">
        <f t="shared" si="130"/>
        <v>0</v>
      </c>
      <c r="G1812" t="str">
        <f t="shared" si="131"/>
        <v>BP.VM</v>
      </c>
      <c r="H1812" s="525" t="s">
        <v>152</v>
      </c>
    </row>
    <row r="1813" spans="1:8">
      <c r="A1813" t="str">
        <f>_xlfn.XLOOKUP(C1813,macros!Y:Y,macros!N:N)</f>
        <v>-</v>
      </c>
      <c r="B1813">
        <f>_xlfn.XLOOKUP(H1813,'sets &amp; selections ( - 10%)'!Z:Z,'sets &amp; selections ( - 10%)'!O:O,0)</f>
        <v>0</v>
      </c>
      <c r="C1813" s="47" t="s">
        <v>647</v>
      </c>
      <c r="D1813">
        <f t="shared" si="132"/>
        <v>0</v>
      </c>
      <c r="E1813">
        <v>10140</v>
      </c>
      <c r="F1813">
        <f t="shared" si="130"/>
        <v>0</v>
      </c>
      <c r="G1813" t="str">
        <f t="shared" si="131"/>
        <v>BP.VM</v>
      </c>
      <c r="H1813" s="525" t="s">
        <v>152</v>
      </c>
    </row>
    <row r="1814" spans="1:8">
      <c r="A1814" t="str">
        <f>_xlfn.XLOOKUP(C1814,macros!Y:Y,macros!N:N)</f>
        <v>-</v>
      </c>
      <c r="B1814">
        <f>_xlfn.XLOOKUP(H1814,'sets &amp; selections ( - 10%)'!Z:Z,'sets &amp; selections ( - 10%)'!O:O,0)</f>
        <v>0</v>
      </c>
      <c r="C1814" s="46" t="s">
        <v>648</v>
      </c>
      <c r="D1814">
        <f t="shared" si="132"/>
        <v>0</v>
      </c>
      <c r="E1814">
        <v>10140</v>
      </c>
      <c r="F1814">
        <f t="shared" si="130"/>
        <v>0</v>
      </c>
      <c r="G1814" t="str">
        <f t="shared" si="131"/>
        <v>BP.VM</v>
      </c>
      <c r="H1814" s="525" t="s">
        <v>152</v>
      </c>
    </row>
    <row r="1815" spans="1:8">
      <c r="A1815" t="str">
        <f>_xlfn.XLOOKUP(C1815,macros!Y:Y,macros!O:O)</f>
        <v>-</v>
      </c>
      <c r="B1815">
        <f>_xlfn.XLOOKUP(H1815,'sets &amp; selections ( - 10%)'!Z:Z,'sets &amp; selections ( - 10%)'!P:P,0)</f>
        <v>0</v>
      </c>
      <c r="C1815" s="123" t="s">
        <v>641</v>
      </c>
      <c r="D1815">
        <f t="shared" si="132"/>
        <v>0</v>
      </c>
      <c r="E1815">
        <v>10132</v>
      </c>
      <c r="F1815">
        <f t="shared" si="130"/>
        <v>0</v>
      </c>
      <c r="G1815" t="str">
        <f t="shared" si="131"/>
        <v>BP.VM</v>
      </c>
      <c r="H1815" s="525" t="s">
        <v>152</v>
      </c>
    </row>
    <row r="1816" spans="1:8">
      <c r="A1816" t="str">
        <f>_xlfn.XLOOKUP(C1816,macros!Y:Y,macros!O:O)</f>
        <v>-</v>
      </c>
      <c r="B1816">
        <f>_xlfn.XLOOKUP(H1816,'sets &amp; selections ( - 10%)'!Z:Z,'sets &amp; selections ( - 10%)'!P:P,0)</f>
        <v>0</v>
      </c>
      <c r="C1816" s="46" t="s">
        <v>642</v>
      </c>
      <c r="D1816">
        <f t="shared" si="132"/>
        <v>0</v>
      </c>
      <c r="E1816">
        <v>10132</v>
      </c>
      <c r="F1816">
        <f t="shared" si="130"/>
        <v>0</v>
      </c>
      <c r="G1816" t="str">
        <f t="shared" si="131"/>
        <v>BP.VM</v>
      </c>
      <c r="H1816" s="525" t="s">
        <v>152</v>
      </c>
    </row>
    <row r="1817" spans="1:8">
      <c r="A1817" t="str">
        <f>_xlfn.XLOOKUP(C1817,macros!Y:Y,macros!O:O)</f>
        <v>-</v>
      </c>
      <c r="B1817">
        <f>_xlfn.XLOOKUP(H1817,'sets &amp; selections ( - 10%)'!Z:Z,'sets &amp; selections ( - 10%)'!P:P,0)</f>
        <v>0</v>
      </c>
      <c r="C1817" s="47" t="s">
        <v>643</v>
      </c>
      <c r="D1817">
        <f t="shared" si="132"/>
        <v>0</v>
      </c>
      <c r="E1817">
        <v>10132</v>
      </c>
      <c r="F1817">
        <f t="shared" si="130"/>
        <v>0</v>
      </c>
      <c r="G1817" t="str">
        <f t="shared" si="131"/>
        <v>BP.VM</v>
      </c>
      <c r="H1817" s="525" t="s">
        <v>152</v>
      </c>
    </row>
    <row r="1818" spans="1:8">
      <c r="A1818" t="str">
        <f>_xlfn.XLOOKUP(C1818,macros!Y:Y,macros!O:O)</f>
        <v>-</v>
      </c>
      <c r="B1818">
        <f>_xlfn.XLOOKUP(H1818,'sets &amp; selections ( - 10%)'!Z:Z,'sets &amp; selections ( - 10%)'!P:P,0)</f>
        <v>0</v>
      </c>
      <c r="C1818" s="46" t="s">
        <v>644</v>
      </c>
      <c r="D1818">
        <f t="shared" si="132"/>
        <v>0</v>
      </c>
      <c r="E1818">
        <v>10132</v>
      </c>
      <c r="F1818">
        <f t="shared" si="130"/>
        <v>0</v>
      </c>
      <c r="G1818" t="str">
        <f t="shared" si="131"/>
        <v>BP.VM</v>
      </c>
      <c r="H1818" s="525" t="s">
        <v>152</v>
      </c>
    </row>
    <row r="1819" spans="1:8">
      <c r="A1819" t="str">
        <f>_xlfn.XLOOKUP(C1819,macros!Y:Y,macros!O:O)</f>
        <v>-</v>
      </c>
      <c r="B1819">
        <f>_xlfn.XLOOKUP(H1819,'sets &amp; selections ( - 10%)'!Z:Z,'sets &amp; selections ( - 10%)'!P:P,0)</f>
        <v>0</v>
      </c>
      <c r="C1819" s="47" t="s">
        <v>645</v>
      </c>
      <c r="D1819">
        <f t="shared" si="132"/>
        <v>0</v>
      </c>
      <c r="E1819">
        <v>10132</v>
      </c>
      <c r="F1819">
        <f t="shared" si="130"/>
        <v>0</v>
      </c>
      <c r="G1819" t="str">
        <f t="shared" si="131"/>
        <v>BP.VM</v>
      </c>
      <c r="H1819" s="525" t="s">
        <v>152</v>
      </c>
    </row>
    <row r="1820" spans="1:8">
      <c r="A1820" t="str">
        <f>_xlfn.XLOOKUP(C1820,macros!Y:Y,macros!O:O)</f>
        <v>-</v>
      </c>
      <c r="B1820">
        <f>_xlfn.XLOOKUP(H1820,'sets &amp; selections ( - 10%)'!Z:Z,'sets &amp; selections ( - 10%)'!P:P,0)</f>
        <v>0</v>
      </c>
      <c r="C1820" s="46" t="s">
        <v>646</v>
      </c>
      <c r="D1820">
        <f t="shared" si="132"/>
        <v>0</v>
      </c>
      <c r="E1820">
        <v>10132</v>
      </c>
      <c r="F1820">
        <f t="shared" si="130"/>
        <v>0</v>
      </c>
      <c r="G1820" t="str">
        <f t="shared" si="131"/>
        <v>BP.VM</v>
      </c>
      <c r="H1820" s="525" t="s">
        <v>152</v>
      </c>
    </row>
    <row r="1821" spans="1:8">
      <c r="A1821" t="str">
        <f>_xlfn.XLOOKUP(C1821,macros!Y:Y,macros!O:O)</f>
        <v>-</v>
      </c>
      <c r="B1821">
        <f>_xlfn.XLOOKUP(H1821,'sets &amp; selections ( - 10%)'!Z:Z,'sets &amp; selections ( - 10%)'!P:P,0)</f>
        <v>0</v>
      </c>
      <c r="C1821" s="47" t="s">
        <v>647</v>
      </c>
      <c r="D1821">
        <f t="shared" si="132"/>
        <v>0</v>
      </c>
      <c r="E1821">
        <v>10132</v>
      </c>
      <c r="F1821">
        <f t="shared" si="130"/>
        <v>0</v>
      </c>
      <c r="G1821" t="str">
        <f t="shared" si="131"/>
        <v>BP.VM</v>
      </c>
      <c r="H1821" s="525" t="s">
        <v>152</v>
      </c>
    </row>
    <row r="1822" spans="1:8">
      <c r="A1822" t="str">
        <f>_xlfn.XLOOKUP(C1822,macros!Y:Y,macros!O:O)</f>
        <v>-</v>
      </c>
      <c r="B1822">
        <f>_xlfn.XLOOKUP(H1822,'sets &amp; selections ( - 10%)'!Z:Z,'sets &amp; selections ( - 10%)'!P:P,0)</f>
        <v>0</v>
      </c>
      <c r="C1822" s="46" t="s">
        <v>648</v>
      </c>
      <c r="D1822">
        <f t="shared" si="132"/>
        <v>0</v>
      </c>
      <c r="E1822">
        <v>10132</v>
      </c>
      <c r="F1822">
        <f t="shared" si="130"/>
        <v>0</v>
      </c>
      <c r="G1822" t="str">
        <f t="shared" si="131"/>
        <v>BP.VM</v>
      </c>
      <c r="H1822" s="525" t="s">
        <v>152</v>
      </c>
    </row>
    <row r="1823" spans="1:8">
      <c r="A1823">
        <f>_xlfn.XLOOKUP(C1823,macros!Y:Y,macros!P:P)</f>
        <v>0</v>
      </c>
      <c r="B1823">
        <f>_xlfn.XLOOKUP(H1823,'sets &amp; selections ( - 10%)'!Z:Z,'sets &amp; selections ( - 10%)'!Q:Q,0)</f>
        <v>0</v>
      </c>
      <c r="C1823" s="123" t="s">
        <v>641</v>
      </c>
      <c r="D1823">
        <f t="shared" si="132"/>
        <v>0</v>
      </c>
      <c r="E1823">
        <v>10133</v>
      </c>
      <c r="F1823">
        <f t="shared" si="130"/>
        <v>0</v>
      </c>
      <c r="G1823" t="str">
        <f t="shared" si="131"/>
        <v>BP.VM</v>
      </c>
      <c r="H1823" s="525" t="s">
        <v>152</v>
      </c>
    </row>
    <row r="1824" spans="1:8">
      <c r="A1824">
        <f>_xlfn.XLOOKUP(C1824,macros!Y:Y,macros!P:P)</f>
        <v>0</v>
      </c>
      <c r="B1824">
        <f>_xlfn.XLOOKUP(H1824,'sets &amp; selections ( - 10%)'!Z:Z,'sets &amp; selections ( - 10%)'!Q:Q,0)</f>
        <v>0</v>
      </c>
      <c r="C1824" s="46" t="s">
        <v>642</v>
      </c>
      <c r="D1824">
        <f t="shared" si="132"/>
        <v>0</v>
      </c>
      <c r="E1824">
        <v>10133</v>
      </c>
      <c r="F1824">
        <f t="shared" si="130"/>
        <v>0</v>
      </c>
      <c r="G1824" t="str">
        <f t="shared" si="131"/>
        <v>BP.VM</v>
      </c>
      <c r="H1824" s="525" t="s">
        <v>152</v>
      </c>
    </row>
    <row r="1825" spans="1:8">
      <c r="A1825">
        <f>_xlfn.XLOOKUP(C1825,macros!Y:Y,macros!P:P)</f>
        <v>0</v>
      </c>
      <c r="B1825">
        <f>_xlfn.XLOOKUP(H1825,'sets &amp; selections ( - 10%)'!Z:Z,'sets &amp; selections ( - 10%)'!Q:Q,0)</f>
        <v>0</v>
      </c>
      <c r="C1825" s="47" t="s">
        <v>643</v>
      </c>
      <c r="D1825">
        <f t="shared" si="132"/>
        <v>0</v>
      </c>
      <c r="E1825">
        <v>10133</v>
      </c>
      <c r="F1825">
        <f t="shared" si="130"/>
        <v>0</v>
      </c>
      <c r="G1825" t="str">
        <f t="shared" si="131"/>
        <v>BP.VM</v>
      </c>
      <c r="H1825" s="525" t="s">
        <v>152</v>
      </c>
    </row>
    <row r="1826" spans="1:8">
      <c r="A1826">
        <f>_xlfn.XLOOKUP(C1826,macros!Y:Y,macros!P:P)</f>
        <v>0</v>
      </c>
      <c r="B1826">
        <f>_xlfn.XLOOKUP(H1826,'sets &amp; selections ( - 10%)'!Z:Z,'sets &amp; selections ( - 10%)'!Q:Q,0)</f>
        <v>0</v>
      </c>
      <c r="C1826" s="46" t="s">
        <v>644</v>
      </c>
      <c r="D1826">
        <f t="shared" si="132"/>
        <v>0</v>
      </c>
      <c r="E1826">
        <v>10133</v>
      </c>
      <c r="F1826">
        <f t="shared" si="130"/>
        <v>0</v>
      </c>
      <c r="G1826" t="str">
        <f t="shared" si="131"/>
        <v>BP.VM</v>
      </c>
      <c r="H1826" s="525" t="s">
        <v>152</v>
      </c>
    </row>
    <row r="1827" spans="1:8">
      <c r="A1827">
        <f>_xlfn.XLOOKUP(C1827,macros!Y:Y,macros!P:P)</f>
        <v>0</v>
      </c>
      <c r="B1827">
        <f>_xlfn.XLOOKUP(H1827,'sets &amp; selections ( - 10%)'!Z:Z,'sets &amp; selections ( - 10%)'!Q:Q,0)</f>
        <v>0</v>
      </c>
      <c r="C1827" s="47" t="s">
        <v>645</v>
      </c>
      <c r="D1827">
        <f t="shared" si="132"/>
        <v>0</v>
      </c>
      <c r="E1827">
        <v>10133</v>
      </c>
      <c r="F1827">
        <f t="shared" si="130"/>
        <v>0</v>
      </c>
      <c r="G1827" t="str">
        <f t="shared" si="131"/>
        <v>BP.VM</v>
      </c>
      <c r="H1827" s="525" t="s">
        <v>152</v>
      </c>
    </row>
    <row r="1828" spans="1:8">
      <c r="A1828">
        <f>_xlfn.XLOOKUP(C1828,macros!Y:Y,macros!P:P)</f>
        <v>0</v>
      </c>
      <c r="B1828">
        <f>_xlfn.XLOOKUP(H1828,'sets &amp; selections ( - 10%)'!Z:Z,'sets &amp; selections ( - 10%)'!Q:Q,0)</f>
        <v>0</v>
      </c>
      <c r="C1828" s="46" t="s">
        <v>646</v>
      </c>
      <c r="D1828">
        <f t="shared" si="132"/>
        <v>0</v>
      </c>
      <c r="E1828">
        <v>10133</v>
      </c>
      <c r="F1828">
        <f t="shared" si="130"/>
        <v>0</v>
      </c>
      <c r="G1828" t="str">
        <f t="shared" si="131"/>
        <v>BP.VM</v>
      </c>
      <c r="H1828" s="525" t="s">
        <v>152</v>
      </c>
    </row>
    <row r="1829" spans="1:8">
      <c r="A1829">
        <f>_xlfn.XLOOKUP(C1829,macros!Y:Y,macros!P:P)</f>
        <v>0</v>
      </c>
      <c r="B1829">
        <f>_xlfn.XLOOKUP(H1829,'sets &amp; selections ( - 10%)'!Z:Z,'sets &amp; selections ( - 10%)'!Q:Q,0)</f>
        <v>0</v>
      </c>
      <c r="C1829" s="47" t="s">
        <v>647</v>
      </c>
      <c r="D1829">
        <f t="shared" si="132"/>
        <v>0</v>
      </c>
      <c r="E1829">
        <v>10133</v>
      </c>
      <c r="F1829">
        <f t="shared" si="130"/>
        <v>0</v>
      </c>
      <c r="G1829" t="str">
        <f t="shared" si="131"/>
        <v>BP.VM</v>
      </c>
      <c r="H1829" s="525" t="s">
        <v>152</v>
      </c>
    </row>
    <row r="1830" spans="1:8">
      <c r="A1830">
        <f>_xlfn.XLOOKUP(C1830,macros!Y:Y,macros!P:P)</f>
        <v>0</v>
      </c>
      <c r="B1830">
        <f>_xlfn.XLOOKUP(H1830,'sets &amp; selections ( - 10%)'!Z:Z,'sets &amp; selections ( - 10%)'!Q:Q,0)</f>
        <v>0</v>
      </c>
      <c r="C1830" s="46" t="s">
        <v>648</v>
      </c>
      <c r="D1830">
        <f t="shared" si="132"/>
        <v>0</v>
      </c>
      <c r="E1830">
        <v>10133</v>
      </c>
      <c r="F1830">
        <f t="shared" si="130"/>
        <v>0</v>
      </c>
      <c r="G1830" t="str">
        <f t="shared" si="131"/>
        <v>BP.VM</v>
      </c>
      <c r="H1830" s="525" t="s">
        <v>152</v>
      </c>
    </row>
    <row r="1831" spans="1:8">
      <c r="A1831">
        <f>_xlfn.XLOOKUP(C1831,macros!Y:Y,macros!Q:Q)</f>
        <v>0</v>
      </c>
      <c r="B1831">
        <f>_xlfn.XLOOKUP(H1831,'sets &amp; selections ( - 10%)'!Z:Z,'sets &amp; selections ( - 10%)'!R:R,0)</f>
        <v>0</v>
      </c>
      <c r="C1831" s="123" t="s">
        <v>641</v>
      </c>
      <c r="D1831">
        <f t="shared" si="132"/>
        <v>0</v>
      </c>
      <c r="E1831">
        <v>10134</v>
      </c>
      <c r="F1831">
        <f t="shared" si="130"/>
        <v>0</v>
      </c>
      <c r="G1831" t="str">
        <f t="shared" si="131"/>
        <v>BP.VM</v>
      </c>
      <c r="H1831" s="525" t="s">
        <v>152</v>
      </c>
    </row>
    <row r="1832" spans="1:8">
      <c r="A1832">
        <f>_xlfn.XLOOKUP(C1832,macros!Y:Y,macros!Q:Q)</f>
        <v>0</v>
      </c>
      <c r="B1832">
        <f>_xlfn.XLOOKUP(H1832,'sets &amp; selections ( - 10%)'!Z:Z,'sets &amp; selections ( - 10%)'!R:R,0)</f>
        <v>0</v>
      </c>
      <c r="C1832" s="46" t="s">
        <v>642</v>
      </c>
      <c r="D1832">
        <f t="shared" si="132"/>
        <v>0</v>
      </c>
      <c r="E1832">
        <v>10134</v>
      </c>
      <c r="F1832">
        <f t="shared" si="130"/>
        <v>0</v>
      </c>
      <c r="G1832" t="str">
        <f t="shared" si="131"/>
        <v>BP.VM</v>
      </c>
      <c r="H1832" s="525" t="s">
        <v>152</v>
      </c>
    </row>
    <row r="1833" spans="1:8">
      <c r="A1833">
        <f>_xlfn.XLOOKUP(C1833,macros!Y:Y,macros!Q:Q)</f>
        <v>0</v>
      </c>
      <c r="B1833">
        <f>_xlfn.XLOOKUP(H1833,'sets &amp; selections ( - 10%)'!Z:Z,'sets &amp; selections ( - 10%)'!R:R,0)</f>
        <v>0</v>
      </c>
      <c r="C1833" s="47" t="s">
        <v>643</v>
      </c>
      <c r="D1833">
        <f t="shared" si="132"/>
        <v>0</v>
      </c>
      <c r="E1833">
        <v>10134</v>
      </c>
      <c r="F1833">
        <f t="shared" si="130"/>
        <v>0</v>
      </c>
      <c r="G1833" t="str">
        <f t="shared" si="131"/>
        <v>BP.VM</v>
      </c>
      <c r="H1833" s="525" t="s">
        <v>152</v>
      </c>
    </row>
    <row r="1834" spans="1:8">
      <c r="A1834">
        <f>_xlfn.XLOOKUP(C1834,macros!Y:Y,macros!Q:Q)</f>
        <v>0</v>
      </c>
      <c r="B1834">
        <f>_xlfn.XLOOKUP(H1834,'sets &amp; selections ( - 10%)'!Z:Z,'sets &amp; selections ( - 10%)'!R:R,0)</f>
        <v>0</v>
      </c>
      <c r="C1834" s="46" t="s">
        <v>644</v>
      </c>
      <c r="D1834">
        <f t="shared" si="132"/>
        <v>0</v>
      </c>
      <c r="E1834">
        <v>10134</v>
      </c>
      <c r="F1834">
        <f t="shared" si="130"/>
        <v>0</v>
      </c>
      <c r="G1834" t="str">
        <f t="shared" si="131"/>
        <v>BP.VM</v>
      </c>
      <c r="H1834" s="525" t="s">
        <v>152</v>
      </c>
    </row>
    <row r="1835" spans="1:8">
      <c r="A1835">
        <f>_xlfn.XLOOKUP(C1835,macros!Y:Y,macros!Q:Q)</f>
        <v>0</v>
      </c>
      <c r="B1835">
        <f>_xlfn.XLOOKUP(H1835,'sets &amp; selections ( - 10%)'!Z:Z,'sets &amp; selections ( - 10%)'!R:R,0)</f>
        <v>0</v>
      </c>
      <c r="C1835" s="47" t="s">
        <v>645</v>
      </c>
      <c r="D1835">
        <f t="shared" si="132"/>
        <v>0</v>
      </c>
      <c r="E1835">
        <v>10134</v>
      </c>
      <c r="F1835">
        <f t="shared" si="130"/>
        <v>0</v>
      </c>
      <c r="G1835" t="str">
        <f t="shared" si="131"/>
        <v>BP.VM</v>
      </c>
      <c r="H1835" s="525" t="s">
        <v>152</v>
      </c>
    </row>
    <row r="1836" spans="1:8">
      <c r="A1836">
        <f>_xlfn.XLOOKUP(C1836,macros!Y:Y,macros!Q:Q)</f>
        <v>0</v>
      </c>
      <c r="B1836">
        <f>_xlfn.XLOOKUP(H1836,'sets &amp; selections ( - 10%)'!Z:Z,'sets &amp; selections ( - 10%)'!R:R,0)</f>
        <v>0</v>
      </c>
      <c r="C1836" s="46" t="s">
        <v>646</v>
      </c>
      <c r="D1836">
        <f t="shared" si="132"/>
        <v>0</v>
      </c>
      <c r="E1836">
        <v>10134</v>
      </c>
      <c r="F1836">
        <f t="shared" si="130"/>
        <v>0</v>
      </c>
      <c r="G1836" t="str">
        <f t="shared" si="131"/>
        <v>BP.VM</v>
      </c>
      <c r="H1836" s="525" t="s">
        <v>152</v>
      </c>
    </row>
    <row r="1837" spans="1:8">
      <c r="A1837">
        <f>_xlfn.XLOOKUP(C1837,macros!Y:Y,macros!Q:Q)</f>
        <v>0</v>
      </c>
      <c r="B1837">
        <f>_xlfn.XLOOKUP(H1837,'sets &amp; selections ( - 10%)'!Z:Z,'sets &amp; selections ( - 10%)'!R:R,0)</f>
        <v>0</v>
      </c>
      <c r="C1837" s="47" t="s">
        <v>647</v>
      </c>
      <c r="D1837">
        <f t="shared" si="132"/>
        <v>0</v>
      </c>
      <c r="E1837">
        <v>10134</v>
      </c>
      <c r="F1837">
        <f t="shared" si="130"/>
        <v>0</v>
      </c>
      <c r="G1837" t="str">
        <f t="shared" si="131"/>
        <v>BP.VM</v>
      </c>
      <c r="H1837" s="525" t="s">
        <v>152</v>
      </c>
    </row>
    <row r="1838" spans="1:8">
      <c r="A1838">
        <f>_xlfn.XLOOKUP(C1838,macros!Y:Y,macros!Q:Q)</f>
        <v>0</v>
      </c>
      <c r="B1838">
        <f>_xlfn.XLOOKUP(H1838,'sets &amp; selections ( - 10%)'!Z:Z,'sets &amp; selections ( - 10%)'!R:R,0)</f>
        <v>0</v>
      </c>
      <c r="C1838" s="46" t="s">
        <v>648</v>
      </c>
      <c r="D1838">
        <f t="shared" si="132"/>
        <v>0</v>
      </c>
      <c r="E1838">
        <v>10134</v>
      </c>
      <c r="F1838">
        <f t="shared" si="130"/>
        <v>0</v>
      </c>
      <c r="G1838" t="str">
        <f t="shared" si="131"/>
        <v>BP.VM</v>
      </c>
      <c r="H1838" s="525" t="s">
        <v>152</v>
      </c>
    </row>
    <row r="1839" spans="1:8">
      <c r="A1839" t="str">
        <f>_xlfn.XLOOKUP(C1839,macros!Y:Y,macros!S:S)</f>
        <v>-</v>
      </c>
      <c r="B1839">
        <f>_xlfn.XLOOKUP(H1839,'sets &amp; selections ( - 10%)'!Z:Z,'sets &amp; selections ( - 10%)'!T:T,0)</f>
        <v>0</v>
      </c>
      <c r="C1839" s="123" t="s">
        <v>641</v>
      </c>
      <c r="D1839">
        <f t="shared" si="132"/>
        <v>0</v>
      </c>
      <c r="E1839">
        <v>10135</v>
      </c>
      <c r="F1839">
        <f t="shared" si="130"/>
        <v>0</v>
      </c>
      <c r="G1839" t="str">
        <f t="shared" si="131"/>
        <v>BP.VM</v>
      </c>
      <c r="H1839" s="525" t="s">
        <v>152</v>
      </c>
    </row>
    <row r="1840" spans="1:8">
      <c r="A1840" t="str">
        <f>_xlfn.XLOOKUP(C1840,macros!Y:Y,macros!S:S)</f>
        <v>-</v>
      </c>
      <c r="B1840">
        <f>_xlfn.XLOOKUP(H1840,'sets &amp; selections ( - 10%)'!Z:Z,'sets &amp; selections ( - 10%)'!T:T,0)</f>
        <v>0</v>
      </c>
      <c r="C1840" s="46" t="s">
        <v>642</v>
      </c>
      <c r="D1840">
        <f t="shared" si="132"/>
        <v>0</v>
      </c>
      <c r="E1840">
        <v>10135</v>
      </c>
      <c r="F1840">
        <f t="shared" si="130"/>
        <v>0</v>
      </c>
      <c r="G1840" t="str">
        <f t="shared" si="131"/>
        <v>BP.VM</v>
      </c>
      <c r="H1840" s="525" t="s">
        <v>152</v>
      </c>
    </row>
    <row r="1841" spans="1:8">
      <c r="A1841" t="str">
        <f>_xlfn.XLOOKUP(C1841,macros!Y:Y,macros!S:S)</f>
        <v>-</v>
      </c>
      <c r="B1841">
        <f>_xlfn.XLOOKUP(H1841,'sets &amp; selections ( - 10%)'!Z:Z,'sets &amp; selections ( - 10%)'!T:T,0)</f>
        <v>0</v>
      </c>
      <c r="C1841" s="47" t="s">
        <v>643</v>
      </c>
      <c r="D1841">
        <f t="shared" si="132"/>
        <v>0</v>
      </c>
      <c r="E1841">
        <v>10135</v>
      </c>
      <c r="F1841">
        <f t="shared" si="130"/>
        <v>0</v>
      </c>
      <c r="G1841" t="str">
        <f t="shared" si="131"/>
        <v>BP.VM</v>
      </c>
      <c r="H1841" s="525" t="s">
        <v>152</v>
      </c>
    </row>
    <row r="1842" spans="1:8">
      <c r="A1842" t="str">
        <f>_xlfn.XLOOKUP(C1842,macros!Y:Y,macros!S:S)</f>
        <v>-</v>
      </c>
      <c r="B1842">
        <f>_xlfn.XLOOKUP(H1842,'sets &amp; selections ( - 10%)'!Z:Z,'sets &amp; selections ( - 10%)'!T:T,0)</f>
        <v>0</v>
      </c>
      <c r="C1842" s="46" t="s">
        <v>644</v>
      </c>
      <c r="D1842">
        <f t="shared" si="132"/>
        <v>0</v>
      </c>
      <c r="E1842">
        <v>10135</v>
      </c>
      <c r="F1842">
        <f t="shared" si="130"/>
        <v>0</v>
      </c>
      <c r="G1842" t="str">
        <f t="shared" si="131"/>
        <v>BP.VM</v>
      </c>
      <c r="H1842" s="525" t="s">
        <v>152</v>
      </c>
    </row>
    <row r="1843" spans="1:8">
      <c r="A1843" t="str">
        <f>_xlfn.XLOOKUP(C1843,macros!Y:Y,macros!S:S)</f>
        <v>-</v>
      </c>
      <c r="B1843">
        <f>_xlfn.XLOOKUP(H1843,'sets &amp; selections ( - 10%)'!Z:Z,'sets &amp; selections ( - 10%)'!T:T,0)</f>
        <v>0</v>
      </c>
      <c r="C1843" s="47" t="s">
        <v>645</v>
      </c>
      <c r="D1843">
        <f t="shared" si="132"/>
        <v>0</v>
      </c>
      <c r="E1843">
        <v>10135</v>
      </c>
      <c r="F1843">
        <f t="shared" si="130"/>
        <v>0</v>
      </c>
      <c r="G1843" t="str">
        <f t="shared" si="131"/>
        <v>BP.VM</v>
      </c>
      <c r="H1843" s="525" t="s">
        <v>152</v>
      </c>
    </row>
    <row r="1844" spans="1:8">
      <c r="A1844" t="str">
        <f>_xlfn.XLOOKUP(C1844,macros!Y:Y,macros!S:S)</f>
        <v>-</v>
      </c>
      <c r="B1844">
        <f>_xlfn.XLOOKUP(H1844,'sets &amp; selections ( - 10%)'!Z:Z,'sets &amp; selections ( - 10%)'!T:T,0)</f>
        <v>0</v>
      </c>
      <c r="C1844" s="46" t="s">
        <v>646</v>
      </c>
      <c r="D1844">
        <f t="shared" si="132"/>
        <v>0</v>
      </c>
      <c r="E1844">
        <v>10135</v>
      </c>
      <c r="F1844">
        <f t="shared" si="130"/>
        <v>0</v>
      </c>
      <c r="G1844" t="str">
        <f t="shared" si="131"/>
        <v>BP.VM</v>
      </c>
      <c r="H1844" s="525" t="s">
        <v>152</v>
      </c>
    </row>
    <row r="1845" spans="1:8">
      <c r="A1845" t="str">
        <f>_xlfn.XLOOKUP(C1845,macros!Y:Y,macros!S:S)</f>
        <v>-</v>
      </c>
      <c r="B1845">
        <f>_xlfn.XLOOKUP(H1845,'sets &amp; selections ( - 10%)'!Z:Z,'sets &amp; selections ( - 10%)'!T:T,0)</f>
        <v>0</v>
      </c>
      <c r="C1845" s="47" t="s">
        <v>647</v>
      </c>
      <c r="D1845">
        <f t="shared" si="132"/>
        <v>0</v>
      </c>
      <c r="E1845">
        <v>10135</v>
      </c>
      <c r="F1845">
        <f t="shared" si="130"/>
        <v>0</v>
      </c>
      <c r="G1845" t="str">
        <f t="shared" si="131"/>
        <v>BP.VM</v>
      </c>
      <c r="H1845" s="525" t="s">
        <v>152</v>
      </c>
    </row>
    <row r="1846" spans="1:8">
      <c r="A1846" t="str">
        <f>_xlfn.XLOOKUP(C1846,macros!Y:Y,macros!S:S)</f>
        <v>-</v>
      </c>
      <c r="B1846">
        <f>_xlfn.XLOOKUP(H1846,'sets &amp; selections ( - 10%)'!Z:Z,'sets &amp; selections ( - 10%)'!T:T,0)</f>
        <v>0</v>
      </c>
      <c r="C1846" s="46" t="s">
        <v>648</v>
      </c>
      <c r="D1846">
        <f t="shared" si="132"/>
        <v>0</v>
      </c>
      <c r="E1846">
        <v>10135</v>
      </c>
      <c r="F1846">
        <f t="shared" si="130"/>
        <v>0</v>
      </c>
      <c r="G1846" t="str">
        <f t="shared" si="131"/>
        <v>BP.VM</v>
      </c>
      <c r="H1846" s="525" t="s">
        <v>152</v>
      </c>
    </row>
    <row r="1847" spans="1:8">
      <c r="A1847" t="str">
        <f>_xlfn.XLOOKUP(C1847,macros!Y:Y,macros!T:T)</f>
        <v>-</v>
      </c>
      <c r="B1847">
        <f>_xlfn.XLOOKUP(H1847,'sets &amp; selections ( - 10%)'!Z:Z,'sets &amp; selections ( - 10%)'!U:U,0)</f>
        <v>0</v>
      </c>
      <c r="C1847" s="123" t="s">
        <v>641</v>
      </c>
      <c r="D1847">
        <f t="shared" si="132"/>
        <v>0</v>
      </c>
      <c r="E1847">
        <v>10136</v>
      </c>
      <c r="F1847">
        <f t="shared" si="130"/>
        <v>0</v>
      </c>
      <c r="G1847" t="str">
        <f t="shared" si="131"/>
        <v>BP.VM</v>
      </c>
      <c r="H1847" s="525" t="s">
        <v>152</v>
      </c>
    </row>
    <row r="1848" spans="1:8">
      <c r="A1848" t="str">
        <f>_xlfn.XLOOKUP(C1848,macros!Y:Y,macros!T:T)</f>
        <v>-</v>
      </c>
      <c r="B1848">
        <f>_xlfn.XLOOKUP(H1848,'sets &amp; selections ( - 10%)'!Z:Z,'sets &amp; selections ( - 10%)'!U:U,0)</f>
        <v>0</v>
      </c>
      <c r="C1848" s="46" t="s">
        <v>642</v>
      </c>
      <c r="D1848">
        <f t="shared" si="132"/>
        <v>0</v>
      </c>
      <c r="E1848">
        <v>10136</v>
      </c>
      <c r="F1848">
        <f t="shared" si="130"/>
        <v>0</v>
      </c>
      <c r="G1848" t="str">
        <f t="shared" si="131"/>
        <v>BP.VM</v>
      </c>
      <c r="H1848" s="525" t="s">
        <v>152</v>
      </c>
    </row>
    <row r="1849" spans="1:8">
      <c r="A1849" t="str">
        <f>_xlfn.XLOOKUP(C1849,macros!Y:Y,macros!T:T)</f>
        <v>-</v>
      </c>
      <c r="B1849">
        <f>_xlfn.XLOOKUP(H1849,'sets &amp; selections ( - 10%)'!Z:Z,'sets &amp; selections ( - 10%)'!U:U,0)</f>
        <v>0</v>
      </c>
      <c r="C1849" s="47" t="s">
        <v>643</v>
      </c>
      <c r="D1849">
        <f t="shared" si="132"/>
        <v>0</v>
      </c>
      <c r="E1849">
        <v>10136</v>
      </c>
      <c r="F1849">
        <f t="shared" si="130"/>
        <v>0</v>
      </c>
      <c r="G1849" t="str">
        <f t="shared" si="131"/>
        <v>BP.VM</v>
      </c>
      <c r="H1849" s="525" t="s">
        <v>152</v>
      </c>
    </row>
    <row r="1850" spans="1:8">
      <c r="A1850" t="str">
        <f>_xlfn.XLOOKUP(C1850,macros!Y:Y,macros!T:T)</f>
        <v>-</v>
      </c>
      <c r="B1850">
        <f>_xlfn.XLOOKUP(H1850,'sets &amp; selections ( - 10%)'!Z:Z,'sets &amp; selections ( - 10%)'!U:U,0)</f>
        <v>0</v>
      </c>
      <c r="C1850" s="46" t="s">
        <v>644</v>
      </c>
      <c r="D1850">
        <f t="shared" si="132"/>
        <v>0</v>
      </c>
      <c r="E1850">
        <v>10136</v>
      </c>
      <c r="F1850">
        <f t="shared" si="130"/>
        <v>0</v>
      </c>
      <c r="G1850" t="str">
        <f t="shared" si="131"/>
        <v>BP.VM</v>
      </c>
      <c r="H1850" s="525" t="s">
        <v>152</v>
      </c>
    </row>
    <row r="1851" spans="1:8">
      <c r="A1851" t="str">
        <f>_xlfn.XLOOKUP(C1851,macros!Y:Y,macros!T:T)</f>
        <v>-</v>
      </c>
      <c r="B1851">
        <f>_xlfn.XLOOKUP(H1851,'sets &amp; selections ( - 10%)'!Z:Z,'sets &amp; selections ( - 10%)'!U:U,0)</f>
        <v>0</v>
      </c>
      <c r="C1851" s="47" t="s">
        <v>645</v>
      </c>
      <c r="D1851">
        <f t="shared" si="132"/>
        <v>0</v>
      </c>
      <c r="E1851">
        <v>10136</v>
      </c>
      <c r="F1851">
        <f t="shared" si="130"/>
        <v>0</v>
      </c>
      <c r="G1851" t="str">
        <f t="shared" si="131"/>
        <v>BP.VM</v>
      </c>
      <c r="H1851" s="525" t="s">
        <v>152</v>
      </c>
    </row>
    <row r="1852" spans="1:8">
      <c r="A1852" t="str">
        <f>_xlfn.XLOOKUP(C1852,macros!Y:Y,macros!T:T)</f>
        <v>-</v>
      </c>
      <c r="B1852">
        <f>_xlfn.XLOOKUP(H1852,'sets &amp; selections ( - 10%)'!Z:Z,'sets &amp; selections ( - 10%)'!U:U,0)</f>
        <v>0</v>
      </c>
      <c r="C1852" s="46" t="s">
        <v>646</v>
      </c>
      <c r="D1852">
        <f t="shared" si="132"/>
        <v>0</v>
      </c>
      <c r="E1852">
        <v>10136</v>
      </c>
      <c r="F1852">
        <f t="shared" si="130"/>
        <v>0</v>
      </c>
      <c r="G1852" t="str">
        <f t="shared" si="131"/>
        <v>BP.VM</v>
      </c>
      <c r="H1852" s="525" t="s">
        <v>152</v>
      </c>
    </row>
    <row r="1853" spans="1:8">
      <c r="A1853" t="str">
        <f>_xlfn.XLOOKUP(C1853,macros!Y:Y,macros!T:T)</f>
        <v>-</v>
      </c>
      <c r="B1853">
        <f>_xlfn.XLOOKUP(H1853,'sets &amp; selections ( - 10%)'!Z:Z,'sets &amp; selections ( - 10%)'!U:U,0)</f>
        <v>0</v>
      </c>
      <c r="C1853" s="47" t="s">
        <v>647</v>
      </c>
      <c r="D1853">
        <f t="shared" si="132"/>
        <v>0</v>
      </c>
      <c r="E1853">
        <v>10136</v>
      </c>
      <c r="F1853">
        <f t="shared" si="130"/>
        <v>0</v>
      </c>
      <c r="G1853" t="str">
        <f t="shared" si="131"/>
        <v>BP.VM</v>
      </c>
      <c r="H1853" s="525" t="s">
        <v>152</v>
      </c>
    </row>
    <row r="1854" spans="1:8">
      <c r="A1854" t="str">
        <f>_xlfn.XLOOKUP(C1854,macros!Y:Y,macros!T:T)</f>
        <v>-</v>
      </c>
      <c r="B1854">
        <f>_xlfn.XLOOKUP(H1854,'sets &amp; selections ( - 10%)'!Z:Z,'sets &amp; selections ( - 10%)'!U:U,0)</f>
        <v>0</v>
      </c>
      <c r="C1854" s="46" t="s">
        <v>648</v>
      </c>
      <c r="D1854">
        <f t="shared" si="132"/>
        <v>0</v>
      </c>
      <c r="E1854">
        <v>10136</v>
      </c>
      <c r="F1854">
        <f t="shared" si="130"/>
        <v>0</v>
      </c>
      <c r="G1854" t="str">
        <f t="shared" si="131"/>
        <v>BP.VM</v>
      </c>
      <c r="H1854" s="525" t="s">
        <v>152</v>
      </c>
    </row>
    <row r="1855" spans="1:8">
      <c r="A1855">
        <f>_xlfn.XLOOKUP(C1855,macros!Y:Y,macros!U:U)</f>
        <v>0</v>
      </c>
      <c r="B1855">
        <f>_xlfn.XLOOKUP(H1855,'sets &amp; selections ( - 10%)'!Z:Z,'sets &amp; selections ( - 10%)'!V:V,0)</f>
        <v>0</v>
      </c>
      <c r="C1855" s="123" t="s">
        <v>641</v>
      </c>
      <c r="D1855">
        <f t="shared" si="132"/>
        <v>0</v>
      </c>
      <c r="E1855">
        <v>10137</v>
      </c>
      <c r="F1855">
        <f t="shared" si="130"/>
        <v>0</v>
      </c>
      <c r="G1855" t="str">
        <f t="shared" si="131"/>
        <v>BP.VM</v>
      </c>
      <c r="H1855" s="525" t="s">
        <v>152</v>
      </c>
    </row>
    <row r="1856" spans="1:8">
      <c r="A1856">
        <f>_xlfn.XLOOKUP(C1856,macros!Y:Y,macros!U:U)</f>
        <v>0</v>
      </c>
      <c r="B1856">
        <f>_xlfn.XLOOKUP(H1856,'sets &amp; selections ( - 10%)'!Z:Z,'sets &amp; selections ( - 10%)'!V:V,0)</f>
        <v>0</v>
      </c>
      <c r="C1856" s="46" t="s">
        <v>642</v>
      </c>
      <c r="D1856">
        <f t="shared" si="132"/>
        <v>0</v>
      </c>
      <c r="E1856">
        <v>10137</v>
      </c>
      <c r="F1856">
        <f t="shared" si="130"/>
        <v>0</v>
      </c>
      <c r="G1856" t="str">
        <f t="shared" si="131"/>
        <v>BP.VM</v>
      </c>
      <c r="H1856" s="525" t="s">
        <v>152</v>
      </c>
    </row>
    <row r="1857" spans="1:8">
      <c r="A1857">
        <f>_xlfn.XLOOKUP(C1857,macros!Y:Y,macros!U:U)</f>
        <v>0</v>
      </c>
      <c r="B1857">
        <f>_xlfn.XLOOKUP(H1857,'sets &amp; selections ( - 10%)'!Z:Z,'sets &amp; selections ( - 10%)'!V:V,0)</f>
        <v>0</v>
      </c>
      <c r="C1857" s="47" t="s">
        <v>643</v>
      </c>
      <c r="D1857">
        <f t="shared" si="132"/>
        <v>0</v>
      </c>
      <c r="E1857">
        <v>10137</v>
      </c>
      <c r="F1857">
        <f t="shared" si="130"/>
        <v>0</v>
      </c>
      <c r="G1857" t="str">
        <f t="shared" si="131"/>
        <v>BP.VM</v>
      </c>
      <c r="H1857" s="525" t="s">
        <v>152</v>
      </c>
    </row>
    <row r="1858" spans="1:8">
      <c r="A1858">
        <f>_xlfn.XLOOKUP(C1858,macros!Y:Y,macros!U:U)</f>
        <v>0</v>
      </c>
      <c r="B1858">
        <f>_xlfn.XLOOKUP(H1858,'sets &amp; selections ( - 10%)'!Z:Z,'sets &amp; selections ( - 10%)'!V:V,0)</f>
        <v>0</v>
      </c>
      <c r="C1858" s="46" t="s">
        <v>644</v>
      </c>
      <c r="D1858">
        <f t="shared" si="132"/>
        <v>0</v>
      </c>
      <c r="E1858">
        <v>10137</v>
      </c>
      <c r="F1858">
        <f t="shared" si="130"/>
        <v>0</v>
      </c>
      <c r="G1858" t="str">
        <f t="shared" si="131"/>
        <v>BP.VM</v>
      </c>
      <c r="H1858" s="525" t="s">
        <v>152</v>
      </c>
    </row>
    <row r="1859" spans="1:8">
      <c r="A1859">
        <f>_xlfn.XLOOKUP(C1859,macros!Y:Y,macros!U:U)</f>
        <v>0</v>
      </c>
      <c r="B1859">
        <f>_xlfn.XLOOKUP(H1859,'sets &amp; selections ( - 10%)'!Z:Z,'sets &amp; selections ( - 10%)'!V:V,0)</f>
        <v>0</v>
      </c>
      <c r="C1859" s="47" t="s">
        <v>645</v>
      </c>
      <c r="D1859">
        <f t="shared" si="132"/>
        <v>0</v>
      </c>
      <c r="E1859">
        <v>10137</v>
      </c>
      <c r="F1859">
        <f t="shared" ref="F1859:F1922" si="133">IF(B1859&gt;0,10*B1859/D1859,0)</f>
        <v>0</v>
      </c>
      <c r="G1859" t="str">
        <f t="shared" ref="G1859:G1922" si="134">LEFT(C1859,5)</f>
        <v>BP.VM</v>
      </c>
      <c r="H1859" s="525" t="s">
        <v>152</v>
      </c>
    </row>
    <row r="1860" spans="1:8">
      <c r="A1860">
        <f>_xlfn.XLOOKUP(C1860,macros!Y:Y,macros!U:U)</f>
        <v>0</v>
      </c>
      <c r="B1860">
        <f>_xlfn.XLOOKUP(H1860,'sets &amp; selections ( - 10%)'!Z:Z,'sets &amp; selections ( - 10%)'!V:V,0)</f>
        <v>0</v>
      </c>
      <c r="C1860" s="46" t="s">
        <v>646</v>
      </c>
      <c r="D1860">
        <f t="shared" si="132"/>
        <v>0</v>
      </c>
      <c r="E1860">
        <v>10137</v>
      </c>
      <c r="F1860">
        <f t="shared" si="133"/>
        <v>0</v>
      </c>
      <c r="G1860" t="str">
        <f t="shared" si="134"/>
        <v>BP.VM</v>
      </c>
      <c r="H1860" s="525" t="s">
        <v>152</v>
      </c>
    </row>
    <row r="1861" spans="1:8">
      <c r="A1861">
        <f>_xlfn.XLOOKUP(C1861,macros!Y:Y,macros!U:U)</f>
        <v>0</v>
      </c>
      <c r="B1861">
        <f>_xlfn.XLOOKUP(H1861,'sets &amp; selections ( - 10%)'!Z:Z,'sets &amp; selections ( - 10%)'!V:V,0)</f>
        <v>0</v>
      </c>
      <c r="C1861" s="47" t="s">
        <v>647</v>
      </c>
      <c r="D1861">
        <f t="shared" si="132"/>
        <v>0</v>
      </c>
      <c r="E1861">
        <v>10137</v>
      </c>
      <c r="F1861">
        <f t="shared" si="133"/>
        <v>0</v>
      </c>
      <c r="G1861" t="str">
        <f t="shared" si="134"/>
        <v>BP.VM</v>
      </c>
      <c r="H1861" s="525" t="s">
        <v>152</v>
      </c>
    </row>
    <row r="1862" spans="1:8">
      <c r="A1862">
        <f>_xlfn.XLOOKUP(C1862,macros!Y:Y,macros!U:U)</f>
        <v>0</v>
      </c>
      <c r="B1862">
        <f>_xlfn.XLOOKUP(H1862,'sets &amp; selections ( - 10%)'!Z:Z,'sets &amp; selections ( - 10%)'!V:V,0)</f>
        <v>0</v>
      </c>
      <c r="C1862" s="46" t="s">
        <v>648</v>
      </c>
      <c r="D1862">
        <f t="shared" si="132"/>
        <v>0</v>
      </c>
      <c r="E1862">
        <v>10137</v>
      </c>
      <c r="F1862">
        <f t="shared" si="133"/>
        <v>0</v>
      </c>
      <c r="G1862" t="str">
        <f t="shared" si="134"/>
        <v>BP.VM</v>
      </c>
      <c r="H1862" s="525" t="s">
        <v>152</v>
      </c>
    </row>
    <row r="1863" spans="1:8">
      <c r="A1863">
        <f>_xlfn.XLOOKUP(C1863,macros!Y:Y,macros!V:V)</f>
        <v>0</v>
      </c>
      <c r="B1863">
        <f>_xlfn.XLOOKUP(H1863,'sets &amp; selections ( - 10%)'!Z:Z,'sets &amp; selections ( - 10%)'!W:W,0)</f>
        <v>0</v>
      </c>
      <c r="C1863" s="123" t="s">
        <v>641</v>
      </c>
      <c r="D1863">
        <f t="shared" si="132"/>
        <v>0</v>
      </c>
      <c r="E1863">
        <v>10138</v>
      </c>
      <c r="F1863">
        <f t="shared" si="133"/>
        <v>0</v>
      </c>
      <c r="G1863" t="str">
        <f t="shared" si="134"/>
        <v>BP.VM</v>
      </c>
      <c r="H1863" s="525" t="s">
        <v>152</v>
      </c>
    </row>
    <row r="1864" spans="1:8">
      <c r="A1864">
        <f>_xlfn.XLOOKUP(C1864,macros!Y:Y,macros!V:V)</f>
        <v>0</v>
      </c>
      <c r="B1864">
        <f>_xlfn.XLOOKUP(H1864,'sets &amp; selections ( - 10%)'!Z:Z,'sets &amp; selections ( - 10%)'!W:W,0)</f>
        <v>0</v>
      </c>
      <c r="C1864" s="46" t="s">
        <v>642</v>
      </c>
      <c r="D1864">
        <f t="shared" si="132"/>
        <v>0</v>
      </c>
      <c r="E1864">
        <v>10138</v>
      </c>
      <c r="F1864">
        <f t="shared" si="133"/>
        <v>0</v>
      </c>
      <c r="G1864" t="str">
        <f t="shared" si="134"/>
        <v>BP.VM</v>
      </c>
      <c r="H1864" s="525" t="s">
        <v>152</v>
      </c>
    </row>
    <row r="1865" spans="1:8">
      <c r="A1865">
        <f>_xlfn.XLOOKUP(C1865,macros!Y:Y,macros!V:V)</f>
        <v>0</v>
      </c>
      <c r="B1865">
        <f>_xlfn.XLOOKUP(H1865,'sets &amp; selections ( - 10%)'!Z:Z,'sets &amp; selections ( - 10%)'!W:W,0)</f>
        <v>0</v>
      </c>
      <c r="C1865" s="47" t="s">
        <v>643</v>
      </c>
      <c r="D1865">
        <f t="shared" si="132"/>
        <v>0</v>
      </c>
      <c r="E1865">
        <v>10138</v>
      </c>
      <c r="F1865">
        <f t="shared" si="133"/>
        <v>0</v>
      </c>
      <c r="G1865" t="str">
        <f t="shared" si="134"/>
        <v>BP.VM</v>
      </c>
      <c r="H1865" s="525" t="s">
        <v>152</v>
      </c>
    </row>
    <row r="1866" spans="1:8">
      <c r="A1866">
        <f>_xlfn.XLOOKUP(C1866,macros!Y:Y,macros!V:V)</f>
        <v>0</v>
      </c>
      <c r="B1866">
        <f>_xlfn.XLOOKUP(H1866,'sets &amp; selections ( - 10%)'!Z:Z,'sets &amp; selections ( - 10%)'!W:W,0)</f>
        <v>0</v>
      </c>
      <c r="C1866" s="46" t="s">
        <v>644</v>
      </c>
      <c r="D1866">
        <f t="shared" si="132"/>
        <v>0</v>
      </c>
      <c r="E1866">
        <v>10138</v>
      </c>
      <c r="F1866">
        <f t="shared" si="133"/>
        <v>0</v>
      </c>
      <c r="G1866" t="str">
        <f t="shared" si="134"/>
        <v>BP.VM</v>
      </c>
      <c r="H1866" s="525" t="s">
        <v>152</v>
      </c>
    </row>
    <row r="1867" spans="1:8">
      <c r="A1867">
        <f>_xlfn.XLOOKUP(C1867,macros!Y:Y,macros!V:V)</f>
        <v>0</v>
      </c>
      <c r="B1867">
        <f>_xlfn.XLOOKUP(H1867,'sets &amp; selections ( - 10%)'!Z:Z,'sets &amp; selections ( - 10%)'!W:W,0)</f>
        <v>0</v>
      </c>
      <c r="C1867" s="47" t="s">
        <v>645</v>
      </c>
      <c r="D1867">
        <f t="shared" si="132"/>
        <v>0</v>
      </c>
      <c r="E1867">
        <v>10138</v>
      </c>
      <c r="F1867">
        <f t="shared" si="133"/>
        <v>0</v>
      </c>
      <c r="G1867" t="str">
        <f t="shared" si="134"/>
        <v>BP.VM</v>
      </c>
      <c r="H1867" s="525" t="s">
        <v>152</v>
      </c>
    </row>
    <row r="1868" spans="1:8">
      <c r="A1868">
        <f>_xlfn.XLOOKUP(C1868,macros!Y:Y,macros!V:V)</f>
        <v>0</v>
      </c>
      <c r="B1868">
        <f>_xlfn.XLOOKUP(H1868,'sets &amp; selections ( - 10%)'!Z:Z,'sets &amp; selections ( - 10%)'!W:W,0)</f>
        <v>0</v>
      </c>
      <c r="C1868" s="46" t="s">
        <v>646</v>
      </c>
      <c r="D1868">
        <f t="shared" si="132"/>
        <v>0</v>
      </c>
      <c r="E1868">
        <v>10138</v>
      </c>
      <c r="F1868">
        <f t="shared" si="133"/>
        <v>0</v>
      </c>
      <c r="G1868" t="str">
        <f t="shared" si="134"/>
        <v>BP.VM</v>
      </c>
      <c r="H1868" s="525" t="s">
        <v>152</v>
      </c>
    </row>
    <row r="1869" spans="1:8">
      <c r="A1869">
        <f>_xlfn.XLOOKUP(C1869,macros!Y:Y,macros!V:V)</f>
        <v>0</v>
      </c>
      <c r="B1869">
        <f>_xlfn.XLOOKUP(H1869,'sets &amp; selections ( - 10%)'!Z:Z,'sets &amp; selections ( - 10%)'!W:W,0)</f>
        <v>0</v>
      </c>
      <c r="C1869" s="47" t="s">
        <v>647</v>
      </c>
      <c r="D1869">
        <f t="shared" si="132"/>
        <v>0</v>
      </c>
      <c r="E1869">
        <v>10138</v>
      </c>
      <c r="F1869">
        <f t="shared" si="133"/>
        <v>0</v>
      </c>
      <c r="G1869" t="str">
        <f t="shared" si="134"/>
        <v>BP.VM</v>
      </c>
      <c r="H1869" s="525" t="s">
        <v>152</v>
      </c>
    </row>
    <row r="1870" spans="1:8">
      <c r="A1870">
        <f>_xlfn.XLOOKUP(C1870,macros!Y:Y,macros!V:V)</f>
        <v>0</v>
      </c>
      <c r="B1870">
        <f>_xlfn.XLOOKUP(H1870,'sets &amp; selections ( - 10%)'!Z:Z,'sets &amp; selections ( - 10%)'!W:W,0)</f>
        <v>0</v>
      </c>
      <c r="C1870" s="46" t="s">
        <v>648</v>
      </c>
      <c r="D1870">
        <f t="shared" si="132"/>
        <v>0</v>
      </c>
      <c r="E1870">
        <v>10138</v>
      </c>
      <c r="F1870">
        <f t="shared" si="133"/>
        <v>0</v>
      </c>
      <c r="G1870" t="str">
        <f t="shared" si="134"/>
        <v>BP.VM</v>
      </c>
      <c r="H1870" s="525" t="s">
        <v>152</v>
      </c>
    </row>
    <row r="1871" spans="1:8">
      <c r="A1871">
        <f>_xlfn.XLOOKUP(C1871,'pu holds'!Y:Y,'pu holds'!G:G)</f>
        <v>0</v>
      </c>
      <c r="C1871" s="123" t="s">
        <v>811</v>
      </c>
      <c r="D1871">
        <f t="shared" si="132"/>
        <v>0</v>
      </c>
      <c r="E1871">
        <v>10084</v>
      </c>
      <c r="F1871">
        <f t="shared" si="133"/>
        <v>0</v>
      </c>
      <c r="G1871" t="str">
        <f t="shared" si="134"/>
        <v>BP.GR</v>
      </c>
      <c r="H1871" s="525"/>
    </row>
    <row r="1872" spans="1:8">
      <c r="A1872">
        <f>_xlfn.XLOOKUP(C1872,'pu holds'!Y:Y,'pu holds'!G:G)</f>
        <v>0</v>
      </c>
      <c r="B1872">
        <f>_xlfn.XLOOKUP(H1872,'sets &amp; selections ( - 10%)'!Z:Z,'sets &amp; selections ( - 10%)'!H:H,0)</f>
        <v>0</v>
      </c>
      <c r="C1872" s="47" t="s">
        <v>845</v>
      </c>
      <c r="D1872">
        <f t="shared" si="132"/>
        <v>0</v>
      </c>
      <c r="E1872">
        <v>10084</v>
      </c>
      <c r="F1872">
        <f t="shared" si="133"/>
        <v>0</v>
      </c>
      <c r="G1872" t="str">
        <f t="shared" si="134"/>
        <v>BP.GR</v>
      </c>
      <c r="H1872" s="525" t="s">
        <v>167</v>
      </c>
    </row>
    <row r="1873" spans="1:11">
      <c r="A1873">
        <f>_xlfn.XLOOKUP(C1873,'pu holds'!Y:Y,'pu holds'!G:G)</f>
        <v>0</v>
      </c>
      <c r="B1873">
        <f>_xlfn.XLOOKUP(H1873,'sets &amp; selections ( - 10%)'!Z:Z,'sets &amp; selections ( - 10%)'!H:H,0)</f>
        <v>0</v>
      </c>
      <c r="C1873" s="46" t="s">
        <v>847</v>
      </c>
      <c r="D1873">
        <f t="shared" si="132"/>
        <v>0</v>
      </c>
      <c r="E1873">
        <v>10084</v>
      </c>
      <c r="F1873">
        <f t="shared" si="133"/>
        <v>0</v>
      </c>
      <c r="G1873" t="str">
        <f t="shared" si="134"/>
        <v>BP.GR</v>
      </c>
      <c r="H1873" s="525" t="s">
        <v>167</v>
      </c>
    </row>
    <row r="1874" spans="1:11">
      <c r="A1874">
        <f>_xlfn.XLOOKUP(C1874,'pu holds'!Y:Y,'pu holds'!G:G)</f>
        <v>0</v>
      </c>
      <c r="B1874">
        <f>_xlfn.XLOOKUP(H1874,'sets &amp; selections ( - 10%)'!Z:Z,'sets &amp; selections ( - 10%)'!H:H,0)</f>
        <v>0</v>
      </c>
      <c r="C1874" s="47" t="s">
        <v>849</v>
      </c>
      <c r="D1874">
        <f t="shared" si="132"/>
        <v>0</v>
      </c>
      <c r="E1874">
        <v>10084</v>
      </c>
      <c r="F1874">
        <f t="shared" si="133"/>
        <v>0</v>
      </c>
      <c r="G1874" t="str">
        <f t="shared" si="134"/>
        <v>BP.GR</v>
      </c>
      <c r="H1874" s="525" t="s">
        <v>167</v>
      </c>
    </row>
    <row r="1875" spans="1:11">
      <c r="A1875">
        <f>_xlfn.XLOOKUP(C1875,'pu holds'!Y:Y,'pu holds'!G:G)</f>
        <v>0</v>
      </c>
      <c r="B1875">
        <f>_xlfn.XLOOKUP(H1875,'sets &amp; selections ( - 10%)'!Z:Z,'sets &amp; selections ( - 10%)'!H:H,0)</f>
        <v>0</v>
      </c>
      <c r="C1875" s="46" t="s">
        <v>861</v>
      </c>
      <c r="D1875">
        <f t="shared" ref="D1875:D1938" si="135">SUM(A1875:B1875)</f>
        <v>0</v>
      </c>
      <c r="E1875">
        <v>10084</v>
      </c>
      <c r="F1875">
        <f t="shared" si="133"/>
        <v>0</v>
      </c>
      <c r="G1875" t="str">
        <f t="shared" si="134"/>
        <v>BP.GR</v>
      </c>
      <c r="H1875" s="525" t="s">
        <v>167</v>
      </c>
      <c r="J1875" t="str">
        <f t="shared" ref="J1875:J1877" si="136">C1875&amp;"-"&amp;E1875</f>
        <v>BP.GR.00040-10084</v>
      </c>
      <c r="K1875" t="s">
        <v>1264</v>
      </c>
    </row>
    <row r="1876" spans="1:11">
      <c r="A1876">
        <f>_xlfn.XLOOKUP(C1876,'pu holds'!Y:Y,'pu holds'!G:G)</f>
        <v>0</v>
      </c>
      <c r="B1876">
        <f>_xlfn.XLOOKUP(H1876,'sets &amp; selections ( - 10%)'!Z:Z,'sets &amp; selections ( - 10%)'!H:H,0)</f>
        <v>0</v>
      </c>
      <c r="C1876" s="47" t="s">
        <v>859</v>
      </c>
      <c r="D1876">
        <f t="shared" si="135"/>
        <v>0</v>
      </c>
      <c r="E1876">
        <v>10084</v>
      </c>
      <c r="F1876">
        <f t="shared" si="133"/>
        <v>0</v>
      </c>
      <c r="G1876" t="str">
        <f t="shared" si="134"/>
        <v>BP.GR</v>
      </c>
      <c r="H1876" s="525" t="s">
        <v>167</v>
      </c>
      <c r="J1876" t="str">
        <f t="shared" si="136"/>
        <v>BP.GR.00041-10084</v>
      </c>
      <c r="K1876" t="s">
        <v>1265</v>
      </c>
    </row>
    <row r="1877" spans="1:11">
      <c r="A1877">
        <f>_xlfn.XLOOKUP(C1877,'pu holds'!Y:Y,'pu holds'!G:G)</f>
        <v>0</v>
      </c>
      <c r="B1877">
        <f>_xlfn.XLOOKUP(H1877,'sets &amp; selections ( - 10%)'!Z:Z,'sets &amp; selections ( - 10%)'!H:H,0)</f>
        <v>0</v>
      </c>
      <c r="C1877" s="46" t="s">
        <v>863</v>
      </c>
      <c r="D1877">
        <f t="shared" si="135"/>
        <v>0</v>
      </c>
      <c r="E1877">
        <v>10084</v>
      </c>
      <c r="F1877">
        <f t="shared" si="133"/>
        <v>0</v>
      </c>
      <c r="G1877" t="str">
        <f t="shared" si="134"/>
        <v>BP.GR</v>
      </c>
      <c r="H1877" s="525" t="s">
        <v>167</v>
      </c>
      <c r="J1877" t="str">
        <f t="shared" si="136"/>
        <v>BP.GR.00042-10084</v>
      </c>
      <c r="K1877" t="s">
        <v>1266</v>
      </c>
    </row>
    <row r="1878" spans="1:11">
      <c r="A1878">
        <f>_xlfn.XLOOKUP(C1878,'pu holds'!Y:Y,'pu holds'!G:G)</f>
        <v>0</v>
      </c>
      <c r="B1878">
        <f>_xlfn.XLOOKUP(H1878,'sets &amp; selections ( - 10%)'!Z:Z,'sets &amp; selections ( - 10%)'!H:H,0)</f>
        <v>0</v>
      </c>
      <c r="C1878" s="47" t="s">
        <v>837</v>
      </c>
      <c r="D1878">
        <f t="shared" si="135"/>
        <v>0</v>
      </c>
      <c r="E1878">
        <v>10084</v>
      </c>
      <c r="F1878">
        <f t="shared" si="133"/>
        <v>0</v>
      </c>
      <c r="G1878" t="str">
        <f t="shared" si="134"/>
        <v>BP.GR</v>
      </c>
      <c r="H1878" s="525" t="s">
        <v>167</v>
      </c>
    </row>
    <row r="1879" spans="1:11">
      <c r="A1879">
        <f>_xlfn.XLOOKUP(C1879,'pu holds'!Y:Y,'pu holds'!H:H)</f>
        <v>0</v>
      </c>
      <c r="C1879" s="123" t="s">
        <v>811</v>
      </c>
      <c r="D1879">
        <f t="shared" si="135"/>
        <v>0</v>
      </c>
      <c r="E1879">
        <v>10085</v>
      </c>
      <c r="F1879">
        <f t="shared" si="133"/>
        <v>0</v>
      </c>
      <c r="G1879" t="str">
        <f t="shared" si="134"/>
        <v>BP.GR</v>
      </c>
    </row>
    <row r="1880" spans="1:11">
      <c r="A1880">
        <f>_xlfn.XLOOKUP(C1880,'pu holds'!Y:Y,'pu holds'!H:H)</f>
        <v>0</v>
      </c>
      <c r="B1880">
        <f>_xlfn.XLOOKUP(H1880,'sets &amp; selections ( - 10%)'!Z:Z,'sets &amp; selections ( - 10%)'!I:I,0)</f>
        <v>0</v>
      </c>
      <c r="C1880" s="47" t="s">
        <v>845</v>
      </c>
      <c r="D1880">
        <f t="shared" si="135"/>
        <v>0</v>
      </c>
      <c r="E1880">
        <v>10085</v>
      </c>
      <c r="F1880">
        <f t="shared" si="133"/>
        <v>0</v>
      </c>
      <c r="G1880" t="str">
        <f t="shared" si="134"/>
        <v>BP.GR</v>
      </c>
      <c r="H1880" s="525" t="s">
        <v>167</v>
      </c>
    </row>
    <row r="1881" spans="1:11">
      <c r="A1881">
        <f>_xlfn.XLOOKUP(C1881,'pu holds'!Y:Y,'pu holds'!H:H)</f>
        <v>0</v>
      </c>
      <c r="B1881">
        <f>_xlfn.XLOOKUP(H1881,'sets &amp; selections ( - 10%)'!Z:Z,'sets &amp; selections ( - 10%)'!I:I,0)</f>
        <v>0</v>
      </c>
      <c r="C1881" s="46" t="s">
        <v>847</v>
      </c>
      <c r="D1881">
        <f t="shared" si="135"/>
        <v>0</v>
      </c>
      <c r="E1881">
        <v>10085</v>
      </c>
      <c r="F1881">
        <f t="shared" si="133"/>
        <v>0</v>
      </c>
      <c r="G1881" t="str">
        <f t="shared" si="134"/>
        <v>BP.GR</v>
      </c>
      <c r="H1881" s="525" t="s">
        <v>167</v>
      </c>
    </row>
    <row r="1882" spans="1:11">
      <c r="A1882">
        <f>_xlfn.XLOOKUP(C1882,'pu holds'!Y:Y,'pu holds'!H:H)</f>
        <v>0</v>
      </c>
      <c r="B1882">
        <f>_xlfn.XLOOKUP(H1882,'sets &amp; selections ( - 10%)'!Z:Z,'sets &amp; selections ( - 10%)'!I:I,0)</f>
        <v>0</v>
      </c>
      <c r="C1882" s="47" t="s">
        <v>849</v>
      </c>
      <c r="D1882">
        <f t="shared" si="135"/>
        <v>0</v>
      </c>
      <c r="E1882">
        <v>10085</v>
      </c>
      <c r="F1882">
        <f t="shared" si="133"/>
        <v>0</v>
      </c>
      <c r="G1882" t="str">
        <f t="shared" si="134"/>
        <v>BP.GR</v>
      </c>
      <c r="H1882" s="525" t="s">
        <v>167</v>
      </c>
    </row>
    <row r="1883" spans="1:11">
      <c r="A1883">
        <f>_xlfn.XLOOKUP(C1883,'pu holds'!Y:Y,'pu holds'!H:H)</f>
        <v>0</v>
      </c>
      <c r="B1883">
        <f>_xlfn.XLOOKUP(H1883,'sets &amp; selections ( - 10%)'!Z:Z,'sets &amp; selections ( - 10%)'!I:I,0)</f>
        <v>0</v>
      </c>
      <c r="C1883" s="46" t="s">
        <v>861</v>
      </c>
      <c r="D1883">
        <f t="shared" si="135"/>
        <v>0</v>
      </c>
      <c r="E1883">
        <v>10085</v>
      </c>
      <c r="F1883">
        <f t="shared" si="133"/>
        <v>0</v>
      </c>
      <c r="G1883" t="str">
        <f t="shared" si="134"/>
        <v>BP.GR</v>
      </c>
      <c r="H1883" s="525" t="s">
        <v>167</v>
      </c>
    </row>
    <row r="1884" spans="1:11">
      <c r="A1884">
        <f>_xlfn.XLOOKUP(C1884,'pu holds'!Y:Y,'pu holds'!H:H)</f>
        <v>0</v>
      </c>
      <c r="B1884">
        <f>_xlfn.XLOOKUP(H1884,'sets &amp; selections ( - 10%)'!Z:Z,'sets &amp; selections ( - 10%)'!I:I,0)</f>
        <v>0</v>
      </c>
      <c r="C1884" s="47" t="s">
        <v>859</v>
      </c>
      <c r="D1884">
        <f t="shared" si="135"/>
        <v>0</v>
      </c>
      <c r="E1884">
        <v>10085</v>
      </c>
      <c r="F1884">
        <f t="shared" si="133"/>
        <v>0</v>
      </c>
      <c r="G1884" t="str">
        <f t="shared" si="134"/>
        <v>BP.GR</v>
      </c>
      <c r="H1884" s="525" t="s">
        <v>167</v>
      </c>
    </row>
    <row r="1885" spans="1:11">
      <c r="A1885">
        <f>_xlfn.XLOOKUP(C1885,'pu holds'!Y:Y,'pu holds'!H:H)</f>
        <v>0</v>
      </c>
      <c r="B1885">
        <f>_xlfn.XLOOKUP(H1885,'sets &amp; selections ( - 10%)'!Z:Z,'sets &amp; selections ( - 10%)'!I:I,0)</f>
        <v>0</v>
      </c>
      <c r="C1885" s="46" t="s">
        <v>863</v>
      </c>
      <c r="D1885">
        <f t="shared" si="135"/>
        <v>0</v>
      </c>
      <c r="E1885">
        <v>10085</v>
      </c>
      <c r="F1885">
        <f t="shared" si="133"/>
        <v>0</v>
      </c>
      <c r="G1885" t="str">
        <f t="shared" si="134"/>
        <v>BP.GR</v>
      </c>
      <c r="H1885" s="525" t="s">
        <v>167</v>
      </c>
    </row>
    <row r="1886" spans="1:11">
      <c r="A1886">
        <f>_xlfn.XLOOKUP(C1886,'pu holds'!Y:Y,'pu holds'!H:H)</f>
        <v>0</v>
      </c>
      <c r="B1886">
        <f>_xlfn.XLOOKUP(H1886,'sets &amp; selections ( - 10%)'!Z:Z,'sets &amp; selections ( - 10%)'!I:I,0)</f>
        <v>0</v>
      </c>
      <c r="C1886" s="47" t="s">
        <v>837</v>
      </c>
      <c r="D1886">
        <f t="shared" si="135"/>
        <v>0</v>
      </c>
      <c r="E1886">
        <v>10085</v>
      </c>
      <c r="F1886">
        <f t="shared" si="133"/>
        <v>0</v>
      </c>
      <c r="G1886" t="str">
        <f t="shared" si="134"/>
        <v>BP.GR</v>
      </c>
      <c r="H1886" s="525" t="s">
        <v>167</v>
      </c>
    </row>
    <row r="1887" spans="1:11">
      <c r="A1887">
        <f>_xlfn.XLOOKUP(C1887,'pu holds'!Y:Y,'pu holds'!I:I)</f>
        <v>0</v>
      </c>
      <c r="C1887" s="123" t="s">
        <v>811</v>
      </c>
      <c r="D1887">
        <f t="shared" si="135"/>
        <v>0</v>
      </c>
      <c r="E1887">
        <v>10086</v>
      </c>
      <c r="F1887">
        <f t="shared" si="133"/>
        <v>0</v>
      </c>
      <c r="G1887" t="str">
        <f t="shared" si="134"/>
        <v>BP.GR</v>
      </c>
    </row>
    <row r="1888" spans="1:11">
      <c r="A1888">
        <f>_xlfn.XLOOKUP(C1888,'pu holds'!Y:Y,'pu holds'!I:I)</f>
        <v>0</v>
      </c>
      <c r="B1888">
        <f>_xlfn.XLOOKUP(H1888,'sets &amp; selections ( - 10%)'!Z:Z,'sets &amp; selections ( - 10%)'!J:J,0)</f>
        <v>0</v>
      </c>
      <c r="C1888" s="47" t="s">
        <v>845</v>
      </c>
      <c r="D1888">
        <f t="shared" si="135"/>
        <v>0</v>
      </c>
      <c r="E1888">
        <v>10086</v>
      </c>
      <c r="F1888">
        <f t="shared" si="133"/>
        <v>0</v>
      </c>
      <c r="G1888" t="str">
        <f t="shared" si="134"/>
        <v>BP.GR</v>
      </c>
      <c r="H1888" s="525" t="s">
        <v>167</v>
      </c>
    </row>
    <row r="1889" spans="1:8">
      <c r="A1889">
        <f>_xlfn.XLOOKUP(C1889,'pu holds'!Y:Y,'pu holds'!I:I)</f>
        <v>0</v>
      </c>
      <c r="B1889">
        <f>_xlfn.XLOOKUP(H1889,'sets &amp; selections ( - 10%)'!Z:Z,'sets &amp; selections ( - 10%)'!J:J,0)</f>
        <v>0</v>
      </c>
      <c r="C1889" s="46" t="s">
        <v>847</v>
      </c>
      <c r="D1889">
        <f t="shared" si="135"/>
        <v>0</v>
      </c>
      <c r="E1889">
        <v>10086</v>
      </c>
      <c r="F1889">
        <f t="shared" si="133"/>
        <v>0</v>
      </c>
      <c r="G1889" t="str">
        <f t="shared" si="134"/>
        <v>BP.GR</v>
      </c>
      <c r="H1889" s="525" t="s">
        <v>167</v>
      </c>
    </row>
    <row r="1890" spans="1:8">
      <c r="A1890">
        <f>_xlfn.XLOOKUP(C1890,'pu holds'!Y:Y,'pu holds'!I:I)</f>
        <v>0</v>
      </c>
      <c r="B1890">
        <f>_xlfn.XLOOKUP(H1890,'sets &amp; selections ( - 10%)'!Z:Z,'sets &amp; selections ( - 10%)'!J:J,0)</f>
        <v>0</v>
      </c>
      <c r="C1890" s="47" t="s">
        <v>849</v>
      </c>
      <c r="D1890">
        <f t="shared" si="135"/>
        <v>0</v>
      </c>
      <c r="E1890">
        <v>10086</v>
      </c>
      <c r="F1890">
        <f t="shared" si="133"/>
        <v>0</v>
      </c>
      <c r="G1890" t="str">
        <f t="shared" si="134"/>
        <v>BP.GR</v>
      </c>
      <c r="H1890" s="525" t="s">
        <v>167</v>
      </c>
    </row>
    <row r="1891" spans="1:8">
      <c r="A1891">
        <f>_xlfn.XLOOKUP(C1891,'pu holds'!Y:Y,'pu holds'!I:I)</f>
        <v>0</v>
      </c>
      <c r="B1891">
        <f>_xlfn.XLOOKUP(H1891,'sets &amp; selections ( - 10%)'!Z:Z,'sets &amp; selections ( - 10%)'!J:J,0)</f>
        <v>0</v>
      </c>
      <c r="C1891" s="46" t="s">
        <v>861</v>
      </c>
      <c r="D1891">
        <f t="shared" si="135"/>
        <v>0</v>
      </c>
      <c r="E1891">
        <v>10086</v>
      </c>
      <c r="F1891">
        <f t="shared" si="133"/>
        <v>0</v>
      </c>
      <c r="G1891" t="str">
        <f t="shared" si="134"/>
        <v>BP.GR</v>
      </c>
      <c r="H1891" s="525" t="s">
        <v>167</v>
      </c>
    </row>
    <row r="1892" spans="1:8">
      <c r="A1892">
        <f>_xlfn.XLOOKUP(C1892,'pu holds'!Y:Y,'pu holds'!I:I)</f>
        <v>0</v>
      </c>
      <c r="B1892">
        <f>_xlfn.XLOOKUP(H1892,'sets &amp; selections ( - 10%)'!Z:Z,'sets &amp; selections ( - 10%)'!J:J,0)</f>
        <v>0</v>
      </c>
      <c r="C1892" s="47" t="s">
        <v>859</v>
      </c>
      <c r="D1892">
        <f t="shared" si="135"/>
        <v>0</v>
      </c>
      <c r="E1892">
        <v>10086</v>
      </c>
      <c r="F1892">
        <f t="shared" si="133"/>
        <v>0</v>
      </c>
      <c r="G1892" t="str">
        <f t="shared" si="134"/>
        <v>BP.GR</v>
      </c>
      <c r="H1892" s="525" t="s">
        <v>167</v>
      </c>
    </row>
    <row r="1893" spans="1:8">
      <c r="A1893">
        <f>_xlfn.XLOOKUP(C1893,'pu holds'!Y:Y,'pu holds'!I:I)</f>
        <v>0</v>
      </c>
      <c r="B1893">
        <f>_xlfn.XLOOKUP(H1893,'sets &amp; selections ( - 10%)'!Z:Z,'sets &amp; selections ( - 10%)'!J:J,0)</f>
        <v>0</v>
      </c>
      <c r="C1893" s="46" t="s">
        <v>863</v>
      </c>
      <c r="D1893">
        <f t="shared" si="135"/>
        <v>0</v>
      </c>
      <c r="E1893">
        <v>10086</v>
      </c>
      <c r="F1893">
        <f t="shared" si="133"/>
        <v>0</v>
      </c>
      <c r="G1893" t="str">
        <f t="shared" si="134"/>
        <v>BP.GR</v>
      </c>
      <c r="H1893" s="525" t="s">
        <v>167</v>
      </c>
    </row>
    <row r="1894" spans="1:8">
      <c r="A1894">
        <f>_xlfn.XLOOKUP(C1894,'pu holds'!Y:Y,'pu holds'!I:I)</f>
        <v>0</v>
      </c>
      <c r="B1894">
        <f>_xlfn.XLOOKUP(H1894,'sets &amp; selections ( - 10%)'!Z:Z,'sets &amp; selections ( - 10%)'!J:J,0)</f>
        <v>0</v>
      </c>
      <c r="C1894" s="47" t="s">
        <v>837</v>
      </c>
      <c r="D1894">
        <f t="shared" si="135"/>
        <v>0</v>
      </c>
      <c r="E1894">
        <v>10086</v>
      </c>
      <c r="F1894">
        <f t="shared" si="133"/>
        <v>0</v>
      </c>
      <c r="G1894" t="str">
        <f t="shared" si="134"/>
        <v>BP.GR</v>
      </c>
      <c r="H1894" s="525" t="s">
        <v>167</v>
      </c>
    </row>
    <row r="1895" spans="1:8">
      <c r="A1895">
        <f>_xlfn.XLOOKUP(C1895,'pu holds'!Y:Y,'pu holds'!J:J)</f>
        <v>0</v>
      </c>
      <c r="C1895" s="123" t="s">
        <v>811</v>
      </c>
      <c r="D1895">
        <f t="shared" si="135"/>
        <v>0</v>
      </c>
      <c r="E1895">
        <v>10088</v>
      </c>
      <c r="F1895">
        <f t="shared" si="133"/>
        <v>0</v>
      </c>
      <c r="G1895" t="str">
        <f t="shared" si="134"/>
        <v>BP.GR</v>
      </c>
    </row>
    <row r="1896" spans="1:8">
      <c r="A1896">
        <f>_xlfn.XLOOKUP(C1896,'pu holds'!Y:Y,'pu holds'!J:J)</f>
        <v>0</v>
      </c>
      <c r="B1896">
        <f>_xlfn.XLOOKUP(H1896,'sets &amp; selections ( - 10%)'!Z:Z,'sets &amp; selections ( - 10%)'!K:K,0)</f>
        <v>0</v>
      </c>
      <c r="C1896" s="47" t="s">
        <v>845</v>
      </c>
      <c r="D1896">
        <f t="shared" si="135"/>
        <v>0</v>
      </c>
      <c r="E1896">
        <v>10088</v>
      </c>
      <c r="F1896">
        <f t="shared" si="133"/>
        <v>0</v>
      </c>
      <c r="G1896" t="str">
        <f t="shared" si="134"/>
        <v>BP.GR</v>
      </c>
      <c r="H1896" s="525" t="s">
        <v>167</v>
      </c>
    </row>
    <row r="1897" spans="1:8">
      <c r="A1897">
        <f>_xlfn.XLOOKUP(C1897,'pu holds'!Y:Y,'pu holds'!J:J)</f>
        <v>0</v>
      </c>
      <c r="B1897">
        <f>_xlfn.XLOOKUP(H1897,'sets &amp; selections ( - 10%)'!Z:Z,'sets &amp; selections ( - 10%)'!K:K,0)</f>
        <v>0</v>
      </c>
      <c r="C1897" s="46" t="s">
        <v>847</v>
      </c>
      <c r="D1897">
        <f t="shared" si="135"/>
        <v>0</v>
      </c>
      <c r="E1897">
        <v>10088</v>
      </c>
      <c r="F1897">
        <f t="shared" si="133"/>
        <v>0</v>
      </c>
      <c r="G1897" t="str">
        <f t="shared" si="134"/>
        <v>BP.GR</v>
      </c>
      <c r="H1897" s="525" t="s">
        <v>167</v>
      </c>
    </row>
    <row r="1898" spans="1:8">
      <c r="A1898">
        <f>_xlfn.XLOOKUP(C1898,'pu holds'!Y:Y,'pu holds'!J:J)</f>
        <v>0</v>
      </c>
      <c r="B1898">
        <f>_xlfn.XLOOKUP(H1898,'sets &amp; selections ( - 10%)'!Z:Z,'sets &amp; selections ( - 10%)'!K:K,0)</f>
        <v>0</v>
      </c>
      <c r="C1898" s="47" t="s">
        <v>849</v>
      </c>
      <c r="D1898">
        <f t="shared" si="135"/>
        <v>0</v>
      </c>
      <c r="E1898">
        <v>10088</v>
      </c>
      <c r="F1898">
        <f t="shared" si="133"/>
        <v>0</v>
      </c>
      <c r="G1898" t="str">
        <f t="shared" si="134"/>
        <v>BP.GR</v>
      </c>
      <c r="H1898" s="525" t="s">
        <v>167</v>
      </c>
    </row>
    <row r="1899" spans="1:8">
      <c r="A1899">
        <f>_xlfn.XLOOKUP(C1899,'pu holds'!Y:Y,'pu holds'!J:J)</f>
        <v>0</v>
      </c>
      <c r="B1899">
        <f>_xlfn.XLOOKUP(H1899,'sets &amp; selections ( - 10%)'!Z:Z,'sets &amp; selections ( - 10%)'!K:K,0)</f>
        <v>0</v>
      </c>
      <c r="C1899" s="46" t="s">
        <v>861</v>
      </c>
      <c r="D1899">
        <f t="shared" si="135"/>
        <v>0</v>
      </c>
      <c r="E1899">
        <v>10088</v>
      </c>
      <c r="F1899">
        <f t="shared" si="133"/>
        <v>0</v>
      </c>
      <c r="G1899" t="str">
        <f t="shared" si="134"/>
        <v>BP.GR</v>
      </c>
      <c r="H1899" s="525" t="s">
        <v>167</v>
      </c>
    </row>
    <row r="1900" spans="1:8">
      <c r="A1900">
        <f>_xlfn.XLOOKUP(C1900,'pu holds'!Y:Y,'pu holds'!J:J)</f>
        <v>0</v>
      </c>
      <c r="B1900">
        <f>_xlfn.XLOOKUP(H1900,'sets &amp; selections ( - 10%)'!Z:Z,'sets &amp; selections ( - 10%)'!K:K,0)</f>
        <v>0</v>
      </c>
      <c r="C1900" s="47" t="s">
        <v>859</v>
      </c>
      <c r="D1900">
        <f t="shared" si="135"/>
        <v>0</v>
      </c>
      <c r="E1900">
        <v>10088</v>
      </c>
      <c r="F1900">
        <f t="shared" si="133"/>
        <v>0</v>
      </c>
      <c r="G1900" t="str">
        <f t="shared" si="134"/>
        <v>BP.GR</v>
      </c>
      <c r="H1900" s="525" t="s">
        <v>167</v>
      </c>
    </row>
    <row r="1901" spans="1:8">
      <c r="A1901">
        <f>_xlfn.XLOOKUP(C1901,'pu holds'!Y:Y,'pu holds'!J:J)</f>
        <v>0</v>
      </c>
      <c r="B1901">
        <f>_xlfn.XLOOKUP(H1901,'sets &amp; selections ( - 10%)'!Z:Z,'sets &amp; selections ( - 10%)'!K:K,0)</f>
        <v>0</v>
      </c>
      <c r="C1901" s="46" t="s">
        <v>863</v>
      </c>
      <c r="D1901">
        <f t="shared" si="135"/>
        <v>0</v>
      </c>
      <c r="E1901">
        <v>10088</v>
      </c>
      <c r="F1901">
        <f t="shared" si="133"/>
        <v>0</v>
      </c>
      <c r="G1901" t="str">
        <f t="shared" si="134"/>
        <v>BP.GR</v>
      </c>
      <c r="H1901" s="525" t="s">
        <v>167</v>
      </c>
    </row>
    <row r="1902" spans="1:8">
      <c r="A1902">
        <f>_xlfn.XLOOKUP(C1902,'pu holds'!Y:Y,'pu holds'!J:J)</f>
        <v>0</v>
      </c>
      <c r="B1902">
        <f>_xlfn.XLOOKUP(H1902,'sets &amp; selections ( - 10%)'!Z:Z,'sets &amp; selections ( - 10%)'!K:K,0)</f>
        <v>0</v>
      </c>
      <c r="C1902" s="47" t="s">
        <v>837</v>
      </c>
      <c r="D1902">
        <f t="shared" si="135"/>
        <v>0</v>
      </c>
      <c r="E1902">
        <v>10088</v>
      </c>
      <c r="F1902">
        <f t="shared" si="133"/>
        <v>0</v>
      </c>
      <c r="G1902" t="str">
        <f t="shared" si="134"/>
        <v>BP.GR</v>
      </c>
      <c r="H1902" s="525" t="s">
        <v>167</v>
      </c>
    </row>
    <row r="1903" spans="1:8">
      <c r="A1903">
        <f>_xlfn.XLOOKUP(C1903,'pu holds'!Y:Y,'pu holds'!K:K)</f>
        <v>0</v>
      </c>
      <c r="C1903" s="123" t="s">
        <v>811</v>
      </c>
      <c r="D1903">
        <f t="shared" si="135"/>
        <v>0</v>
      </c>
      <c r="E1903">
        <v>10089</v>
      </c>
      <c r="F1903">
        <f t="shared" si="133"/>
        <v>0</v>
      </c>
      <c r="G1903" t="str">
        <f t="shared" si="134"/>
        <v>BP.GR</v>
      </c>
    </row>
    <row r="1904" spans="1:8">
      <c r="A1904">
        <f>_xlfn.XLOOKUP(C1904,'pu holds'!Y:Y,'pu holds'!K:K)</f>
        <v>0</v>
      </c>
      <c r="B1904">
        <f>_xlfn.XLOOKUP(H1904,'sets &amp; selections ( - 10%)'!Z:Z,'sets &amp; selections ( - 10%)'!L:L,0)</f>
        <v>0</v>
      </c>
      <c r="C1904" s="47" t="s">
        <v>845</v>
      </c>
      <c r="D1904">
        <f t="shared" si="135"/>
        <v>0</v>
      </c>
      <c r="E1904">
        <v>10089</v>
      </c>
      <c r="F1904">
        <f t="shared" si="133"/>
        <v>0</v>
      </c>
      <c r="G1904" t="str">
        <f t="shared" si="134"/>
        <v>BP.GR</v>
      </c>
      <c r="H1904" s="525" t="s">
        <v>167</v>
      </c>
    </row>
    <row r="1905" spans="1:8">
      <c r="A1905">
        <f>_xlfn.XLOOKUP(C1905,'pu holds'!Y:Y,'pu holds'!K:K)</f>
        <v>0</v>
      </c>
      <c r="B1905">
        <f>_xlfn.XLOOKUP(H1905,'sets &amp; selections ( - 10%)'!Z:Z,'sets &amp; selections ( - 10%)'!L:L,0)</f>
        <v>0</v>
      </c>
      <c r="C1905" s="46" t="s">
        <v>847</v>
      </c>
      <c r="D1905">
        <f t="shared" si="135"/>
        <v>0</v>
      </c>
      <c r="E1905">
        <v>10089</v>
      </c>
      <c r="F1905">
        <f t="shared" si="133"/>
        <v>0</v>
      </c>
      <c r="G1905" t="str">
        <f t="shared" si="134"/>
        <v>BP.GR</v>
      </c>
      <c r="H1905" s="525" t="s">
        <v>167</v>
      </c>
    </row>
    <row r="1906" spans="1:8">
      <c r="A1906">
        <f>_xlfn.XLOOKUP(C1906,'pu holds'!Y:Y,'pu holds'!K:K)</f>
        <v>0</v>
      </c>
      <c r="B1906">
        <f>_xlfn.XLOOKUP(H1906,'sets &amp; selections ( - 10%)'!Z:Z,'sets &amp; selections ( - 10%)'!L:L,0)</f>
        <v>0</v>
      </c>
      <c r="C1906" s="47" t="s">
        <v>849</v>
      </c>
      <c r="D1906">
        <f t="shared" si="135"/>
        <v>0</v>
      </c>
      <c r="E1906">
        <v>10089</v>
      </c>
      <c r="F1906">
        <f t="shared" si="133"/>
        <v>0</v>
      </c>
      <c r="G1906" t="str">
        <f t="shared" si="134"/>
        <v>BP.GR</v>
      </c>
      <c r="H1906" s="525" t="s">
        <v>167</v>
      </c>
    </row>
    <row r="1907" spans="1:8">
      <c r="A1907">
        <f>_xlfn.XLOOKUP(C1907,'pu holds'!Y:Y,'pu holds'!K:K)</f>
        <v>0</v>
      </c>
      <c r="B1907">
        <f>_xlfn.XLOOKUP(H1907,'sets &amp; selections ( - 10%)'!Z:Z,'sets &amp; selections ( - 10%)'!L:L,0)</f>
        <v>0</v>
      </c>
      <c r="C1907" s="46" t="s">
        <v>861</v>
      </c>
      <c r="D1907">
        <f t="shared" si="135"/>
        <v>0</v>
      </c>
      <c r="E1907">
        <v>10089</v>
      </c>
      <c r="F1907">
        <f t="shared" si="133"/>
        <v>0</v>
      </c>
      <c r="G1907" t="str">
        <f t="shared" si="134"/>
        <v>BP.GR</v>
      </c>
      <c r="H1907" s="525" t="s">
        <v>167</v>
      </c>
    </row>
    <row r="1908" spans="1:8">
      <c r="A1908">
        <f>_xlfn.XLOOKUP(C1908,'pu holds'!Y:Y,'pu holds'!K:K)</f>
        <v>0</v>
      </c>
      <c r="B1908">
        <f>_xlfn.XLOOKUP(H1908,'sets &amp; selections ( - 10%)'!Z:Z,'sets &amp; selections ( - 10%)'!L:L,0)</f>
        <v>0</v>
      </c>
      <c r="C1908" s="47" t="s">
        <v>859</v>
      </c>
      <c r="D1908">
        <f t="shared" si="135"/>
        <v>0</v>
      </c>
      <c r="E1908">
        <v>10089</v>
      </c>
      <c r="F1908">
        <f t="shared" si="133"/>
        <v>0</v>
      </c>
      <c r="G1908" t="str">
        <f t="shared" si="134"/>
        <v>BP.GR</v>
      </c>
      <c r="H1908" s="525" t="s">
        <v>167</v>
      </c>
    </row>
    <row r="1909" spans="1:8">
      <c r="A1909">
        <f>_xlfn.XLOOKUP(C1909,'pu holds'!Y:Y,'pu holds'!K:K)</f>
        <v>0</v>
      </c>
      <c r="B1909">
        <f>_xlfn.XLOOKUP(H1909,'sets &amp; selections ( - 10%)'!Z:Z,'sets &amp; selections ( - 10%)'!L:L,0)</f>
        <v>0</v>
      </c>
      <c r="C1909" s="46" t="s">
        <v>863</v>
      </c>
      <c r="D1909">
        <f t="shared" si="135"/>
        <v>0</v>
      </c>
      <c r="E1909">
        <v>10089</v>
      </c>
      <c r="F1909">
        <f t="shared" si="133"/>
        <v>0</v>
      </c>
      <c r="G1909" t="str">
        <f t="shared" si="134"/>
        <v>BP.GR</v>
      </c>
      <c r="H1909" s="525" t="s">
        <v>167</v>
      </c>
    </row>
    <row r="1910" spans="1:8">
      <c r="A1910">
        <f>_xlfn.XLOOKUP(C1910,'pu holds'!Y:Y,'pu holds'!K:K)</f>
        <v>0</v>
      </c>
      <c r="B1910">
        <f>_xlfn.XLOOKUP(H1910,'sets &amp; selections ( - 10%)'!Z:Z,'sets &amp; selections ( - 10%)'!L:L,0)</f>
        <v>0</v>
      </c>
      <c r="C1910" s="47" t="s">
        <v>837</v>
      </c>
      <c r="D1910">
        <f t="shared" si="135"/>
        <v>0</v>
      </c>
      <c r="E1910">
        <v>10089</v>
      </c>
      <c r="F1910">
        <f t="shared" si="133"/>
        <v>0</v>
      </c>
      <c r="G1910" t="str">
        <f t="shared" si="134"/>
        <v>BP.GR</v>
      </c>
      <c r="H1910" s="525" t="s">
        <v>167</v>
      </c>
    </row>
    <row r="1911" spans="1:8">
      <c r="A1911">
        <f>_xlfn.XLOOKUP(C1911,'pu holds'!Y:Y,'pu holds'!L:L)</f>
        <v>0</v>
      </c>
      <c r="C1911" s="123" t="s">
        <v>811</v>
      </c>
      <c r="D1911">
        <f t="shared" si="135"/>
        <v>0</v>
      </c>
      <c r="E1911">
        <v>10090</v>
      </c>
      <c r="F1911">
        <f t="shared" si="133"/>
        <v>0</v>
      </c>
      <c r="G1911" t="str">
        <f t="shared" si="134"/>
        <v>BP.GR</v>
      </c>
    </row>
    <row r="1912" spans="1:8">
      <c r="A1912">
        <f>_xlfn.XLOOKUP(C1912,'pu holds'!Y:Y,'pu holds'!L:L)</f>
        <v>0</v>
      </c>
      <c r="B1912">
        <f>_xlfn.XLOOKUP(H1912,'sets &amp; selections ( - 10%)'!Z:Z,'sets &amp; selections ( - 10%)'!M:M,0)</f>
        <v>0</v>
      </c>
      <c r="C1912" s="47" t="s">
        <v>845</v>
      </c>
      <c r="D1912">
        <f t="shared" si="135"/>
        <v>0</v>
      </c>
      <c r="E1912">
        <v>10090</v>
      </c>
      <c r="F1912">
        <f t="shared" si="133"/>
        <v>0</v>
      </c>
      <c r="G1912" t="str">
        <f t="shared" si="134"/>
        <v>BP.GR</v>
      </c>
      <c r="H1912" s="525" t="s">
        <v>167</v>
      </c>
    </row>
    <row r="1913" spans="1:8">
      <c r="A1913">
        <f>_xlfn.XLOOKUP(C1913,'pu holds'!Y:Y,'pu holds'!L:L)</f>
        <v>0</v>
      </c>
      <c r="B1913">
        <f>_xlfn.XLOOKUP(H1913,'sets &amp; selections ( - 10%)'!Z:Z,'sets &amp; selections ( - 10%)'!M:M,0)</f>
        <v>0</v>
      </c>
      <c r="C1913" s="46" t="s">
        <v>847</v>
      </c>
      <c r="D1913">
        <f t="shared" si="135"/>
        <v>0</v>
      </c>
      <c r="E1913">
        <v>10090</v>
      </c>
      <c r="F1913">
        <f t="shared" si="133"/>
        <v>0</v>
      </c>
      <c r="G1913" t="str">
        <f t="shared" si="134"/>
        <v>BP.GR</v>
      </c>
      <c r="H1913" s="525" t="s">
        <v>167</v>
      </c>
    </row>
    <row r="1914" spans="1:8">
      <c r="A1914">
        <f>_xlfn.XLOOKUP(C1914,'pu holds'!Y:Y,'pu holds'!L:L)</f>
        <v>0</v>
      </c>
      <c r="B1914">
        <f>_xlfn.XLOOKUP(H1914,'sets &amp; selections ( - 10%)'!Z:Z,'sets &amp; selections ( - 10%)'!M:M,0)</f>
        <v>0</v>
      </c>
      <c r="C1914" s="47" t="s">
        <v>849</v>
      </c>
      <c r="D1914">
        <f t="shared" si="135"/>
        <v>0</v>
      </c>
      <c r="E1914">
        <v>10090</v>
      </c>
      <c r="F1914">
        <f t="shared" si="133"/>
        <v>0</v>
      </c>
      <c r="G1914" t="str">
        <f t="shared" si="134"/>
        <v>BP.GR</v>
      </c>
      <c r="H1914" s="525" t="s">
        <v>167</v>
      </c>
    </row>
    <row r="1915" spans="1:8">
      <c r="A1915">
        <f>_xlfn.XLOOKUP(C1915,'pu holds'!Y:Y,'pu holds'!L:L)</f>
        <v>0</v>
      </c>
      <c r="B1915">
        <f>_xlfn.XLOOKUP(H1915,'sets &amp; selections ( - 10%)'!Z:Z,'sets &amp; selections ( - 10%)'!M:M,0)</f>
        <v>0</v>
      </c>
      <c r="C1915" s="46" t="s">
        <v>861</v>
      </c>
      <c r="D1915">
        <f t="shared" si="135"/>
        <v>0</v>
      </c>
      <c r="E1915">
        <v>10090</v>
      </c>
      <c r="F1915">
        <f t="shared" si="133"/>
        <v>0</v>
      </c>
      <c r="G1915" t="str">
        <f t="shared" si="134"/>
        <v>BP.GR</v>
      </c>
      <c r="H1915" s="525" t="s">
        <v>167</v>
      </c>
    </row>
    <row r="1916" spans="1:8">
      <c r="A1916">
        <f>_xlfn.XLOOKUP(C1916,'pu holds'!Y:Y,'pu holds'!L:L)</f>
        <v>0</v>
      </c>
      <c r="B1916">
        <f>_xlfn.XLOOKUP(H1916,'sets &amp; selections ( - 10%)'!Z:Z,'sets &amp; selections ( - 10%)'!M:M,0)</f>
        <v>0</v>
      </c>
      <c r="C1916" s="47" t="s">
        <v>859</v>
      </c>
      <c r="D1916">
        <f t="shared" si="135"/>
        <v>0</v>
      </c>
      <c r="E1916">
        <v>10090</v>
      </c>
      <c r="F1916">
        <f t="shared" si="133"/>
        <v>0</v>
      </c>
      <c r="G1916" t="str">
        <f t="shared" si="134"/>
        <v>BP.GR</v>
      </c>
      <c r="H1916" s="525" t="s">
        <v>167</v>
      </c>
    </row>
    <row r="1917" spans="1:8">
      <c r="A1917">
        <f>_xlfn.XLOOKUP(C1917,'pu holds'!Y:Y,'pu holds'!L:L)</f>
        <v>0</v>
      </c>
      <c r="B1917">
        <f>_xlfn.XLOOKUP(H1917,'sets &amp; selections ( - 10%)'!Z:Z,'sets &amp; selections ( - 10%)'!M:M,0)</f>
        <v>0</v>
      </c>
      <c r="C1917" s="46" t="s">
        <v>863</v>
      </c>
      <c r="D1917">
        <f t="shared" si="135"/>
        <v>0</v>
      </c>
      <c r="E1917">
        <v>10090</v>
      </c>
      <c r="F1917">
        <f t="shared" si="133"/>
        <v>0</v>
      </c>
      <c r="G1917" t="str">
        <f t="shared" si="134"/>
        <v>BP.GR</v>
      </c>
      <c r="H1917" s="525" t="s">
        <v>167</v>
      </c>
    </row>
    <row r="1918" spans="1:8">
      <c r="A1918">
        <f>_xlfn.XLOOKUP(C1918,'pu holds'!Y:Y,'pu holds'!L:L)</f>
        <v>0</v>
      </c>
      <c r="B1918">
        <f>_xlfn.XLOOKUP(H1918,'sets &amp; selections ( - 10%)'!Z:Z,'sets &amp; selections ( - 10%)'!M:M,0)</f>
        <v>0</v>
      </c>
      <c r="C1918" s="47" t="s">
        <v>837</v>
      </c>
      <c r="D1918">
        <f t="shared" si="135"/>
        <v>0</v>
      </c>
      <c r="E1918">
        <v>10090</v>
      </c>
      <c r="F1918">
        <f t="shared" si="133"/>
        <v>0</v>
      </c>
      <c r="G1918" t="str">
        <f t="shared" si="134"/>
        <v>BP.GR</v>
      </c>
      <c r="H1918" s="525" t="s">
        <v>167</v>
      </c>
    </row>
    <row r="1919" spans="1:8">
      <c r="A1919">
        <f>_xlfn.XLOOKUP(C1919,'pu holds'!Y:Y,'pu holds'!M:M)</f>
        <v>0</v>
      </c>
      <c r="C1919" s="123" t="s">
        <v>811</v>
      </c>
      <c r="D1919">
        <f t="shared" si="135"/>
        <v>0</v>
      </c>
      <c r="E1919">
        <v>10091</v>
      </c>
      <c r="F1919">
        <f t="shared" si="133"/>
        <v>0</v>
      </c>
      <c r="G1919" t="str">
        <f t="shared" si="134"/>
        <v>BP.GR</v>
      </c>
    </row>
    <row r="1920" spans="1:8">
      <c r="A1920">
        <f>_xlfn.XLOOKUP(C1920,'pu holds'!Y:Y,'pu holds'!M:M)</f>
        <v>0</v>
      </c>
      <c r="B1920">
        <f>_xlfn.XLOOKUP(H1920,'sets &amp; selections ( - 10%)'!Z:Z,'sets &amp; selections ( - 10%)'!N:N,0)</f>
        <v>0</v>
      </c>
      <c r="C1920" s="47" t="s">
        <v>845</v>
      </c>
      <c r="D1920">
        <f t="shared" si="135"/>
        <v>0</v>
      </c>
      <c r="E1920">
        <v>10091</v>
      </c>
      <c r="F1920">
        <f t="shared" si="133"/>
        <v>0</v>
      </c>
      <c r="G1920" t="str">
        <f t="shared" si="134"/>
        <v>BP.GR</v>
      </c>
      <c r="H1920" s="525" t="s">
        <v>167</v>
      </c>
    </row>
    <row r="1921" spans="1:8">
      <c r="A1921">
        <f>_xlfn.XLOOKUP(C1921,'pu holds'!Y:Y,'pu holds'!M:M)</f>
        <v>0</v>
      </c>
      <c r="B1921">
        <f>_xlfn.XLOOKUP(H1921,'sets &amp; selections ( - 10%)'!Z:Z,'sets &amp; selections ( - 10%)'!N:N,0)</f>
        <v>0</v>
      </c>
      <c r="C1921" s="46" t="s">
        <v>847</v>
      </c>
      <c r="D1921">
        <f t="shared" si="135"/>
        <v>0</v>
      </c>
      <c r="E1921">
        <v>10091</v>
      </c>
      <c r="F1921">
        <f t="shared" si="133"/>
        <v>0</v>
      </c>
      <c r="G1921" t="str">
        <f t="shared" si="134"/>
        <v>BP.GR</v>
      </c>
      <c r="H1921" s="525" t="s">
        <v>167</v>
      </c>
    </row>
    <row r="1922" spans="1:8">
      <c r="A1922">
        <f>_xlfn.XLOOKUP(C1922,'pu holds'!Y:Y,'pu holds'!M:M)</f>
        <v>0</v>
      </c>
      <c r="B1922">
        <f>_xlfn.XLOOKUP(H1922,'sets &amp; selections ( - 10%)'!Z:Z,'sets &amp; selections ( - 10%)'!N:N,0)</f>
        <v>0</v>
      </c>
      <c r="C1922" s="47" t="s">
        <v>849</v>
      </c>
      <c r="D1922">
        <f t="shared" si="135"/>
        <v>0</v>
      </c>
      <c r="E1922">
        <v>10091</v>
      </c>
      <c r="F1922">
        <f t="shared" si="133"/>
        <v>0</v>
      </c>
      <c r="G1922" t="str">
        <f t="shared" si="134"/>
        <v>BP.GR</v>
      </c>
      <c r="H1922" s="525" t="s">
        <v>167</v>
      </c>
    </row>
    <row r="1923" spans="1:8">
      <c r="A1923">
        <f>_xlfn.XLOOKUP(C1923,'pu holds'!Y:Y,'pu holds'!M:M)</f>
        <v>0</v>
      </c>
      <c r="B1923">
        <f>_xlfn.XLOOKUP(H1923,'sets &amp; selections ( - 10%)'!Z:Z,'sets &amp; selections ( - 10%)'!N:N,0)</f>
        <v>0</v>
      </c>
      <c r="C1923" s="46" t="s">
        <v>861</v>
      </c>
      <c r="D1923">
        <f t="shared" si="135"/>
        <v>0</v>
      </c>
      <c r="E1923">
        <v>10091</v>
      </c>
      <c r="F1923">
        <f t="shared" ref="F1923:F1986" si="137">IF(B1923&gt;0,10*B1923/D1923,0)</f>
        <v>0</v>
      </c>
      <c r="G1923" t="str">
        <f t="shared" ref="G1923:G1986" si="138">LEFT(C1923,5)</f>
        <v>BP.GR</v>
      </c>
      <c r="H1923" s="525" t="s">
        <v>167</v>
      </c>
    </row>
    <row r="1924" spans="1:8">
      <c r="A1924">
        <f>_xlfn.XLOOKUP(C1924,'pu holds'!Y:Y,'pu holds'!M:M)</f>
        <v>0</v>
      </c>
      <c r="B1924">
        <f>_xlfn.XLOOKUP(H1924,'sets &amp; selections ( - 10%)'!Z:Z,'sets &amp; selections ( - 10%)'!N:N,0)</f>
        <v>0</v>
      </c>
      <c r="C1924" s="47" t="s">
        <v>859</v>
      </c>
      <c r="D1924">
        <f t="shared" si="135"/>
        <v>0</v>
      </c>
      <c r="E1924">
        <v>10091</v>
      </c>
      <c r="F1924">
        <f t="shared" si="137"/>
        <v>0</v>
      </c>
      <c r="G1924" t="str">
        <f t="shared" si="138"/>
        <v>BP.GR</v>
      </c>
      <c r="H1924" s="525" t="s">
        <v>167</v>
      </c>
    </row>
    <row r="1925" spans="1:8">
      <c r="A1925">
        <f>_xlfn.XLOOKUP(C1925,'pu holds'!Y:Y,'pu holds'!M:M)</f>
        <v>0</v>
      </c>
      <c r="B1925">
        <f>_xlfn.XLOOKUP(H1925,'sets &amp; selections ( - 10%)'!Z:Z,'sets &amp; selections ( - 10%)'!N:N,0)</f>
        <v>0</v>
      </c>
      <c r="C1925" s="46" t="s">
        <v>863</v>
      </c>
      <c r="D1925">
        <f t="shared" si="135"/>
        <v>0</v>
      </c>
      <c r="E1925">
        <v>10091</v>
      </c>
      <c r="F1925">
        <f t="shared" si="137"/>
        <v>0</v>
      </c>
      <c r="G1925" t="str">
        <f t="shared" si="138"/>
        <v>BP.GR</v>
      </c>
      <c r="H1925" s="525" t="s">
        <v>167</v>
      </c>
    </row>
    <row r="1926" spans="1:8">
      <c r="A1926">
        <f>_xlfn.XLOOKUP(C1926,'pu holds'!Y:Y,'pu holds'!M:M)</f>
        <v>0</v>
      </c>
      <c r="B1926">
        <f>_xlfn.XLOOKUP(H1926,'sets &amp; selections ( - 10%)'!Z:Z,'sets &amp; selections ( - 10%)'!N:N,0)</f>
        <v>0</v>
      </c>
      <c r="C1926" s="47" t="s">
        <v>837</v>
      </c>
      <c r="D1926">
        <f t="shared" si="135"/>
        <v>0</v>
      </c>
      <c r="E1926">
        <v>10091</v>
      </c>
      <c r="F1926">
        <f t="shared" si="137"/>
        <v>0</v>
      </c>
      <c r="G1926" t="str">
        <f t="shared" si="138"/>
        <v>BP.GR</v>
      </c>
      <c r="H1926" s="525" t="s">
        <v>167</v>
      </c>
    </row>
    <row r="1927" spans="1:8">
      <c r="A1927">
        <f>_xlfn.XLOOKUP(C1927,'pu holds'!Y:Y,'pu holds'!N:N)</f>
        <v>0</v>
      </c>
      <c r="C1927" s="123" t="s">
        <v>811</v>
      </c>
      <c r="D1927">
        <f t="shared" si="135"/>
        <v>0</v>
      </c>
      <c r="E1927">
        <v>10093</v>
      </c>
      <c r="F1927">
        <f t="shared" si="137"/>
        <v>0</v>
      </c>
      <c r="G1927" t="str">
        <f t="shared" si="138"/>
        <v>BP.GR</v>
      </c>
    </row>
    <row r="1928" spans="1:8">
      <c r="A1928">
        <f>_xlfn.XLOOKUP(C1928,'pu holds'!Y:Y,'pu holds'!N:N)</f>
        <v>0</v>
      </c>
      <c r="B1928">
        <f>_xlfn.XLOOKUP(H1928,'sets &amp; selections ( - 10%)'!Z:Z,'sets &amp; selections ( - 10%)'!O:O,0)</f>
        <v>0</v>
      </c>
      <c r="C1928" s="47" t="s">
        <v>845</v>
      </c>
      <c r="D1928">
        <f t="shared" si="135"/>
        <v>0</v>
      </c>
      <c r="E1928">
        <v>10093</v>
      </c>
      <c r="F1928">
        <f t="shared" si="137"/>
        <v>0</v>
      </c>
      <c r="G1928" t="str">
        <f t="shared" si="138"/>
        <v>BP.GR</v>
      </c>
      <c r="H1928" s="525" t="s">
        <v>167</v>
      </c>
    </row>
    <row r="1929" spans="1:8">
      <c r="A1929">
        <f>_xlfn.XLOOKUP(C1929,'pu holds'!Y:Y,'pu holds'!N:N)</f>
        <v>0</v>
      </c>
      <c r="B1929">
        <f>_xlfn.XLOOKUP(H1929,'sets &amp; selections ( - 10%)'!Z:Z,'sets &amp; selections ( - 10%)'!O:O,0)</f>
        <v>0</v>
      </c>
      <c r="C1929" s="46" t="s">
        <v>847</v>
      </c>
      <c r="D1929">
        <f t="shared" si="135"/>
        <v>0</v>
      </c>
      <c r="E1929">
        <v>10093</v>
      </c>
      <c r="F1929">
        <f t="shared" si="137"/>
        <v>0</v>
      </c>
      <c r="G1929" t="str">
        <f t="shared" si="138"/>
        <v>BP.GR</v>
      </c>
      <c r="H1929" s="525" t="s">
        <v>167</v>
      </c>
    </row>
    <row r="1930" spans="1:8">
      <c r="A1930">
        <f>_xlfn.XLOOKUP(C1930,'pu holds'!Y:Y,'pu holds'!N:N)</f>
        <v>0</v>
      </c>
      <c r="B1930">
        <f>_xlfn.XLOOKUP(H1930,'sets &amp; selections ( - 10%)'!Z:Z,'sets &amp; selections ( - 10%)'!O:O,0)</f>
        <v>0</v>
      </c>
      <c r="C1930" s="47" t="s">
        <v>849</v>
      </c>
      <c r="D1930">
        <f t="shared" si="135"/>
        <v>0</v>
      </c>
      <c r="E1930">
        <v>10093</v>
      </c>
      <c r="F1930">
        <f t="shared" si="137"/>
        <v>0</v>
      </c>
      <c r="G1930" t="str">
        <f t="shared" si="138"/>
        <v>BP.GR</v>
      </c>
      <c r="H1930" s="525" t="s">
        <v>167</v>
      </c>
    </row>
    <row r="1931" spans="1:8">
      <c r="A1931">
        <f>_xlfn.XLOOKUP(C1931,'pu holds'!Y:Y,'pu holds'!N:N)</f>
        <v>0</v>
      </c>
      <c r="B1931">
        <f>_xlfn.XLOOKUP(H1931,'sets &amp; selections ( - 10%)'!Z:Z,'sets &amp; selections ( - 10%)'!O:O,0)</f>
        <v>0</v>
      </c>
      <c r="C1931" s="46" t="s">
        <v>861</v>
      </c>
      <c r="D1931">
        <f t="shared" si="135"/>
        <v>0</v>
      </c>
      <c r="E1931">
        <v>10093</v>
      </c>
      <c r="F1931">
        <f t="shared" si="137"/>
        <v>0</v>
      </c>
      <c r="G1931" t="str">
        <f t="shared" si="138"/>
        <v>BP.GR</v>
      </c>
      <c r="H1931" s="525" t="s">
        <v>167</v>
      </c>
    </row>
    <row r="1932" spans="1:8">
      <c r="A1932">
        <f>_xlfn.XLOOKUP(C1932,'pu holds'!Y:Y,'pu holds'!N:N)</f>
        <v>0</v>
      </c>
      <c r="B1932">
        <f>_xlfn.XLOOKUP(H1932,'sets &amp; selections ( - 10%)'!Z:Z,'sets &amp; selections ( - 10%)'!O:O,0)</f>
        <v>0</v>
      </c>
      <c r="C1932" s="47" t="s">
        <v>859</v>
      </c>
      <c r="D1932">
        <f t="shared" si="135"/>
        <v>0</v>
      </c>
      <c r="E1932">
        <v>10093</v>
      </c>
      <c r="F1932">
        <f t="shared" si="137"/>
        <v>0</v>
      </c>
      <c r="G1932" t="str">
        <f t="shared" si="138"/>
        <v>BP.GR</v>
      </c>
      <c r="H1932" s="525" t="s">
        <v>167</v>
      </c>
    </row>
    <row r="1933" spans="1:8">
      <c r="A1933">
        <f>_xlfn.XLOOKUP(C1933,'pu holds'!Y:Y,'pu holds'!N:N)</f>
        <v>0</v>
      </c>
      <c r="B1933">
        <f>_xlfn.XLOOKUP(H1933,'sets &amp; selections ( - 10%)'!Z:Z,'sets &amp; selections ( - 10%)'!O:O,0)</f>
        <v>0</v>
      </c>
      <c r="C1933" s="46" t="s">
        <v>863</v>
      </c>
      <c r="D1933">
        <f t="shared" si="135"/>
        <v>0</v>
      </c>
      <c r="E1933">
        <v>10093</v>
      </c>
      <c r="F1933">
        <f t="shared" si="137"/>
        <v>0</v>
      </c>
      <c r="G1933" t="str">
        <f t="shared" si="138"/>
        <v>BP.GR</v>
      </c>
      <c r="H1933" s="525" t="s">
        <v>167</v>
      </c>
    </row>
    <row r="1934" spans="1:8">
      <c r="A1934">
        <f>_xlfn.XLOOKUP(C1934,'pu holds'!Y:Y,'pu holds'!N:N)</f>
        <v>0</v>
      </c>
      <c r="B1934">
        <f>_xlfn.XLOOKUP(H1934,'sets &amp; selections ( - 10%)'!Z:Z,'sets &amp; selections ( - 10%)'!O:O,0)</f>
        <v>0</v>
      </c>
      <c r="C1934" s="47" t="s">
        <v>837</v>
      </c>
      <c r="D1934">
        <f t="shared" si="135"/>
        <v>0</v>
      </c>
      <c r="E1934">
        <v>10093</v>
      </c>
      <c r="F1934">
        <f t="shared" si="137"/>
        <v>0</v>
      </c>
      <c r="G1934" t="str">
        <f t="shared" si="138"/>
        <v>BP.GR</v>
      </c>
      <c r="H1934" s="525" t="s">
        <v>167</v>
      </c>
    </row>
    <row r="1935" spans="1:8">
      <c r="A1935">
        <f>_xlfn.XLOOKUP(C1935,'pu holds'!Y:Y,'pu holds'!O:O)</f>
        <v>0</v>
      </c>
      <c r="C1935" s="123" t="s">
        <v>811</v>
      </c>
      <c r="D1935">
        <f t="shared" si="135"/>
        <v>0</v>
      </c>
      <c r="E1935">
        <v>10092</v>
      </c>
      <c r="F1935">
        <f t="shared" si="137"/>
        <v>0</v>
      </c>
      <c r="G1935" t="str">
        <f t="shared" si="138"/>
        <v>BP.GR</v>
      </c>
    </row>
    <row r="1936" spans="1:8">
      <c r="A1936">
        <f>_xlfn.XLOOKUP(C1936,'pu holds'!Y:Y,'pu holds'!O:O)</f>
        <v>0</v>
      </c>
      <c r="B1936">
        <f>_xlfn.XLOOKUP(H1936,'sets &amp; selections ( - 10%)'!Z:Z,'sets &amp; selections ( - 10%)'!P:P,0)</f>
        <v>0</v>
      </c>
      <c r="C1936" s="47" t="s">
        <v>845</v>
      </c>
      <c r="D1936">
        <f t="shared" si="135"/>
        <v>0</v>
      </c>
      <c r="E1936">
        <v>10092</v>
      </c>
      <c r="F1936">
        <f t="shared" si="137"/>
        <v>0</v>
      </c>
      <c r="G1936" t="str">
        <f t="shared" si="138"/>
        <v>BP.GR</v>
      </c>
      <c r="H1936" s="525" t="s">
        <v>167</v>
      </c>
    </row>
    <row r="1937" spans="1:8">
      <c r="A1937">
        <f>_xlfn.XLOOKUP(C1937,'pu holds'!Y:Y,'pu holds'!O:O)</f>
        <v>0</v>
      </c>
      <c r="B1937">
        <f>_xlfn.XLOOKUP(H1937,'sets &amp; selections ( - 10%)'!Z:Z,'sets &amp; selections ( - 10%)'!P:P,0)</f>
        <v>0</v>
      </c>
      <c r="C1937" s="46" t="s">
        <v>847</v>
      </c>
      <c r="D1937">
        <f t="shared" si="135"/>
        <v>0</v>
      </c>
      <c r="E1937">
        <v>10092</v>
      </c>
      <c r="F1937">
        <f t="shared" si="137"/>
        <v>0</v>
      </c>
      <c r="G1937" t="str">
        <f t="shared" si="138"/>
        <v>BP.GR</v>
      </c>
      <c r="H1937" s="525" t="s">
        <v>167</v>
      </c>
    </row>
    <row r="1938" spans="1:8">
      <c r="A1938">
        <f>_xlfn.XLOOKUP(C1938,'pu holds'!Y:Y,'pu holds'!O:O)</f>
        <v>0</v>
      </c>
      <c r="B1938">
        <f>_xlfn.XLOOKUP(H1938,'sets &amp; selections ( - 10%)'!Z:Z,'sets &amp; selections ( - 10%)'!P:P,0)</f>
        <v>0</v>
      </c>
      <c r="C1938" s="47" t="s">
        <v>849</v>
      </c>
      <c r="D1938">
        <f t="shared" si="135"/>
        <v>0</v>
      </c>
      <c r="E1938">
        <v>10092</v>
      </c>
      <c r="F1938">
        <f t="shared" si="137"/>
        <v>0</v>
      </c>
      <c r="G1938" t="str">
        <f t="shared" si="138"/>
        <v>BP.GR</v>
      </c>
      <c r="H1938" s="525" t="s">
        <v>167</v>
      </c>
    </row>
    <row r="1939" spans="1:8">
      <c r="A1939">
        <f>_xlfn.XLOOKUP(C1939,'pu holds'!Y:Y,'pu holds'!O:O)</f>
        <v>0</v>
      </c>
      <c r="B1939">
        <f>_xlfn.XLOOKUP(H1939,'sets &amp; selections ( - 10%)'!Z:Z,'sets &amp; selections ( - 10%)'!P:P,0)</f>
        <v>0</v>
      </c>
      <c r="C1939" s="46" t="s">
        <v>861</v>
      </c>
      <c r="D1939">
        <f t="shared" ref="D1939:D1965" si="139">SUM(A1939:B1939)</f>
        <v>0</v>
      </c>
      <c r="E1939">
        <v>10092</v>
      </c>
      <c r="F1939">
        <f t="shared" si="137"/>
        <v>0</v>
      </c>
      <c r="G1939" t="str">
        <f t="shared" si="138"/>
        <v>BP.GR</v>
      </c>
      <c r="H1939" s="525" t="s">
        <v>167</v>
      </c>
    </row>
    <row r="1940" spans="1:8">
      <c r="A1940">
        <f>_xlfn.XLOOKUP(C1940,'pu holds'!Y:Y,'pu holds'!O:O)</f>
        <v>0</v>
      </c>
      <c r="B1940">
        <f>_xlfn.XLOOKUP(H1940,'sets &amp; selections ( - 10%)'!Z:Z,'sets &amp; selections ( - 10%)'!P:P,0)</f>
        <v>0</v>
      </c>
      <c r="C1940" s="47" t="s">
        <v>859</v>
      </c>
      <c r="D1940">
        <f t="shared" si="139"/>
        <v>0</v>
      </c>
      <c r="E1940">
        <v>10092</v>
      </c>
      <c r="F1940">
        <f t="shared" si="137"/>
        <v>0</v>
      </c>
      <c r="G1940" t="str">
        <f t="shared" si="138"/>
        <v>BP.GR</v>
      </c>
      <c r="H1940" s="525" t="s">
        <v>167</v>
      </c>
    </row>
    <row r="1941" spans="1:8">
      <c r="A1941">
        <f>_xlfn.XLOOKUP(C1941,'pu holds'!Y:Y,'pu holds'!O:O)</f>
        <v>0</v>
      </c>
      <c r="B1941">
        <f>_xlfn.XLOOKUP(H1941,'sets &amp; selections ( - 10%)'!Z:Z,'sets &amp; selections ( - 10%)'!P:P,0)</f>
        <v>0</v>
      </c>
      <c r="C1941" s="46" t="s">
        <v>863</v>
      </c>
      <c r="D1941">
        <f t="shared" si="139"/>
        <v>0</v>
      </c>
      <c r="E1941">
        <v>10092</v>
      </c>
      <c r="F1941">
        <f t="shared" si="137"/>
        <v>0</v>
      </c>
      <c r="G1941" t="str">
        <f t="shared" si="138"/>
        <v>BP.GR</v>
      </c>
      <c r="H1941" s="525" t="s">
        <v>167</v>
      </c>
    </row>
    <row r="1942" spans="1:8">
      <c r="A1942">
        <f>_xlfn.XLOOKUP(C1942,'pu holds'!Y:Y,'pu holds'!O:O)</f>
        <v>0</v>
      </c>
      <c r="B1942">
        <f>_xlfn.XLOOKUP(H1942,'sets &amp; selections ( - 10%)'!Z:Z,'sets &amp; selections ( - 10%)'!P:P,0)</f>
        <v>0</v>
      </c>
      <c r="C1942" s="47" t="s">
        <v>837</v>
      </c>
      <c r="D1942">
        <f t="shared" si="139"/>
        <v>0</v>
      </c>
      <c r="E1942">
        <v>10092</v>
      </c>
      <c r="F1942">
        <f t="shared" si="137"/>
        <v>0</v>
      </c>
      <c r="G1942" t="str">
        <f t="shared" si="138"/>
        <v>BP.GR</v>
      </c>
      <c r="H1942" s="525" t="s">
        <v>167</v>
      </c>
    </row>
    <row r="1943" spans="1:8">
      <c r="A1943">
        <f>_xlfn.XLOOKUP(C1943,'pu holds'!Y:Y,'pu holds'!P:P)</f>
        <v>0</v>
      </c>
      <c r="C1943" s="123" t="s">
        <v>811</v>
      </c>
      <c r="D1943">
        <f t="shared" si="139"/>
        <v>0</v>
      </c>
      <c r="E1943">
        <v>10094</v>
      </c>
      <c r="F1943">
        <f t="shared" si="137"/>
        <v>0</v>
      </c>
      <c r="G1943" t="str">
        <f t="shared" si="138"/>
        <v>BP.GR</v>
      </c>
    </row>
    <row r="1944" spans="1:8">
      <c r="A1944">
        <f>_xlfn.XLOOKUP(C1944,'pu holds'!Y:Y,'pu holds'!P:P)</f>
        <v>0</v>
      </c>
      <c r="B1944">
        <f>_xlfn.XLOOKUP(H1944,'sets &amp; selections ( - 10%)'!Z:Z,'sets &amp; selections ( - 10%)'!Q:Q,0)</f>
        <v>0</v>
      </c>
      <c r="C1944" s="47" t="s">
        <v>845</v>
      </c>
      <c r="D1944">
        <f t="shared" si="139"/>
        <v>0</v>
      </c>
      <c r="E1944">
        <v>10094</v>
      </c>
      <c r="F1944">
        <f t="shared" si="137"/>
        <v>0</v>
      </c>
      <c r="G1944" t="str">
        <f t="shared" si="138"/>
        <v>BP.GR</v>
      </c>
      <c r="H1944" s="525" t="s">
        <v>167</v>
      </c>
    </row>
    <row r="1945" spans="1:8">
      <c r="A1945">
        <f>_xlfn.XLOOKUP(C1945,'pu holds'!Y:Y,'pu holds'!P:P)</f>
        <v>0</v>
      </c>
      <c r="B1945">
        <f>_xlfn.XLOOKUP(H1945,'sets &amp; selections ( - 10%)'!Z:Z,'sets &amp; selections ( - 10%)'!Q:Q,0)</f>
        <v>0</v>
      </c>
      <c r="C1945" s="46" t="s">
        <v>847</v>
      </c>
      <c r="D1945">
        <f t="shared" si="139"/>
        <v>0</v>
      </c>
      <c r="E1945">
        <v>10094</v>
      </c>
      <c r="F1945">
        <f t="shared" si="137"/>
        <v>0</v>
      </c>
      <c r="G1945" t="str">
        <f t="shared" si="138"/>
        <v>BP.GR</v>
      </c>
      <c r="H1945" s="525" t="s">
        <v>167</v>
      </c>
    </row>
    <row r="1946" spans="1:8">
      <c r="A1946">
        <f>_xlfn.XLOOKUP(C1946,'pu holds'!Y:Y,'pu holds'!P:P)</f>
        <v>0</v>
      </c>
      <c r="B1946">
        <f>_xlfn.XLOOKUP(H1946,'sets &amp; selections ( - 10%)'!Z:Z,'sets &amp; selections ( - 10%)'!Q:Q,0)</f>
        <v>0</v>
      </c>
      <c r="C1946" s="47" t="s">
        <v>849</v>
      </c>
      <c r="D1946">
        <f t="shared" si="139"/>
        <v>0</v>
      </c>
      <c r="E1946">
        <v>10094</v>
      </c>
      <c r="F1946">
        <f t="shared" si="137"/>
        <v>0</v>
      </c>
      <c r="G1946" t="str">
        <f t="shared" si="138"/>
        <v>BP.GR</v>
      </c>
      <c r="H1946" s="525" t="s">
        <v>167</v>
      </c>
    </row>
    <row r="1947" spans="1:8">
      <c r="A1947">
        <f>_xlfn.XLOOKUP(C1947,'pu holds'!Y:Y,'pu holds'!P:P)</f>
        <v>0</v>
      </c>
      <c r="B1947">
        <f>_xlfn.XLOOKUP(H1947,'sets &amp; selections ( - 10%)'!Z:Z,'sets &amp; selections ( - 10%)'!Q:Q,0)</f>
        <v>0</v>
      </c>
      <c r="C1947" s="46" t="s">
        <v>861</v>
      </c>
      <c r="D1947">
        <f t="shared" si="139"/>
        <v>0</v>
      </c>
      <c r="E1947">
        <v>10094</v>
      </c>
      <c r="F1947">
        <f t="shared" si="137"/>
        <v>0</v>
      </c>
      <c r="G1947" t="str">
        <f t="shared" si="138"/>
        <v>BP.GR</v>
      </c>
      <c r="H1947" s="525" t="s">
        <v>167</v>
      </c>
    </row>
    <row r="1948" spans="1:8">
      <c r="A1948">
        <f>_xlfn.XLOOKUP(C1948,'pu holds'!Y:Y,'pu holds'!P:P)</f>
        <v>0</v>
      </c>
      <c r="B1948">
        <f>_xlfn.XLOOKUP(H1948,'sets &amp; selections ( - 10%)'!Z:Z,'sets &amp; selections ( - 10%)'!Q:Q,0)</f>
        <v>0</v>
      </c>
      <c r="C1948" s="47" t="s">
        <v>859</v>
      </c>
      <c r="D1948">
        <f t="shared" si="139"/>
        <v>0</v>
      </c>
      <c r="E1948">
        <v>10094</v>
      </c>
      <c r="F1948">
        <f t="shared" si="137"/>
        <v>0</v>
      </c>
      <c r="G1948" t="str">
        <f t="shared" si="138"/>
        <v>BP.GR</v>
      </c>
      <c r="H1948" s="525" t="s">
        <v>167</v>
      </c>
    </row>
    <row r="1949" spans="1:8">
      <c r="A1949">
        <f>_xlfn.XLOOKUP(C1949,'pu holds'!Y:Y,'pu holds'!P:P)</f>
        <v>0</v>
      </c>
      <c r="B1949">
        <f>_xlfn.XLOOKUP(H1949,'sets &amp; selections ( - 10%)'!Z:Z,'sets &amp; selections ( - 10%)'!Q:Q,0)</f>
        <v>0</v>
      </c>
      <c r="C1949" s="46" t="s">
        <v>863</v>
      </c>
      <c r="D1949">
        <f t="shared" si="139"/>
        <v>0</v>
      </c>
      <c r="E1949">
        <v>10094</v>
      </c>
      <c r="F1949">
        <f t="shared" si="137"/>
        <v>0</v>
      </c>
      <c r="G1949" t="str">
        <f t="shared" si="138"/>
        <v>BP.GR</v>
      </c>
      <c r="H1949" s="525" t="s">
        <v>167</v>
      </c>
    </row>
    <row r="1950" spans="1:8">
      <c r="A1950">
        <f>_xlfn.XLOOKUP(C1950,'pu holds'!Y:Y,'pu holds'!P:P)</f>
        <v>0</v>
      </c>
      <c r="B1950">
        <f>_xlfn.XLOOKUP(H1950,'sets &amp; selections ( - 10%)'!Z:Z,'sets &amp; selections ( - 10%)'!Q:Q,0)</f>
        <v>0</v>
      </c>
      <c r="C1950" s="47" t="s">
        <v>837</v>
      </c>
      <c r="D1950">
        <f t="shared" si="139"/>
        <v>0</v>
      </c>
      <c r="E1950">
        <v>10094</v>
      </c>
      <c r="F1950">
        <f t="shared" si="137"/>
        <v>0</v>
      </c>
      <c r="G1950" t="str">
        <f t="shared" si="138"/>
        <v>BP.GR</v>
      </c>
      <c r="H1950" s="525" t="s">
        <v>167</v>
      </c>
    </row>
    <row r="1951" spans="1:8">
      <c r="A1951">
        <f>_xlfn.XLOOKUP(C1951,'pu holds'!Y:Y,'pu holds'!Q:Q)</f>
        <v>0</v>
      </c>
      <c r="C1951" s="123" t="s">
        <v>811</v>
      </c>
      <c r="D1951">
        <f t="shared" si="139"/>
        <v>0</v>
      </c>
      <c r="E1951">
        <v>10095</v>
      </c>
      <c r="F1951">
        <f t="shared" si="137"/>
        <v>0</v>
      </c>
      <c r="G1951" t="str">
        <f t="shared" si="138"/>
        <v>BP.GR</v>
      </c>
    </row>
    <row r="1952" spans="1:8">
      <c r="A1952">
        <f>_xlfn.XLOOKUP(C1952,'pu holds'!Y:Y,'pu holds'!Q:Q)</f>
        <v>0</v>
      </c>
      <c r="B1952">
        <f>_xlfn.XLOOKUP(H1952,'sets &amp; selections ( - 10%)'!Z:Z,'sets &amp; selections ( - 10%)'!R:R,0)</f>
        <v>0</v>
      </c>
      <c r="C1952" s="47" t="s">
        <v>845</v>
      </c>
      <c r="D1952">
        <f t="shared" si="139"/>
        <v>0</v>
      </c>
      <c r="E1952">
        <v>10095</v>
      </c>
      <c r="F1952">
        <f t="shared" si="137"/>
        <v>0</v>
      </c>
      <c r="G1952" t="str">
        <f t="shared" si="138"/>
        <v>BP.GR</v>
      </c>
      <c r="H1952" s="525" t="s">
        <v>167</v>
      </c>
    </row>
    <row r="1953" spans="1:8">
      <c r="A1953">
        <f>_xlfn.XLOOKUP(C1953,'pu holds'!Y:Y,'pu holds'!Q:Q)</f>
        <v>0</v>
      </c>
      <c r="B1953">
        <f>_xlfn.XLOOKUP(H1953,'sets &amp; selections ( - 10%)'!Z:Z,'sets &amp; selections ( - 10%)'!R:R,0)</f>
        <v>0</v>
      </c>
      <c r="C1953" s="46" t="s">
        <v>847</v>
      </c>
      <c r="D1953">
        <f t="shared" si="139"/>
        <v>0</v>
      </c>
      <c r="E1953">
        <v>10095</v>
      </c>
      <c r="F1953">
        <f t="shared" si="137"/>
        <v>0</v>
      </c>
      <c r="G1953" t="str">
        <f t="shared" si="138"/>
        <v>BP.GR</v>
      </c>
      <c r="H1953" s="525" t="s">
        <v>167</v>
      </c>
    </row>
    <row r="1954" spans="1:8">
      <c r="A1954">
        <f>_xlfn.XLOOKUP(C1954,'pu holds'!Y:Y,'pu holds'!Q:Q)</f>
        <v>0</v>
      </c>
      <c r="B1954">
        <f>_xlfn.XLOOKUP(H1954,'sets &amp; selections ( - 10%)'!Z:Z,'sets &amp; selections ( - 10%)'!R:R,0)</f>
        <v>0</v>
      </c>
      <c r="C1954" s="47" t="s">
        <v>849</v>
      </c>
      <c r="D1954">
        <f t="shared" si="139"/>
        <v>0</v>
      </c>
      <c r="E1954">
        <v>10095</v>
      </c>
      <c r="F1954">
        <f t="shared" si="137"/>
        <v>0</v>
      </c>
      <c r="G1954" t="str">
        <f t="shared" si="138"/>
        <v>BP.GR</v>
      </c>
      <c r="H1954" s="525" t="s">
        <v>167</v>
      </c>
    </row>
    <row r="1955" spans="1:8">
      <c r="A1955">
        <f>_xlfn.XLOOKUP(C1955,'pu holds'!Y:Y,'pu holds'!Q:Q)</f>
        <v>0</v>
      </c>
      <c r="B1955">
        <f>_xlfn.XLOOKUP(H1955,'sets &amp; selections ( - 10%)'!Z:Z,'sets &amp; selections ( - 10%)'!R:R,0)</f>
        <v>0</v>
      </c>
      <c r="C1955" s="46" t="s">
        <v>861</v>
      </c>
      <c r="D1955">
        <f t="shared" si="139"/>
        <v>0</v>
      </c>
      <c r="E1955">
        <v>10095</v>
      </c>
      <c r="F1955">
        <f t="shared" si="137"/>
        <v>0</v>
      </c>
      <c r="G1955" t="str">
        <f t="shared" si="138"/>
        <v>BP.GR</v>
      </c>
      <c r="H1955" s="525" t="s">
        <v>167</v>
      </c>
    </row>
    <row r="1956" spans="1:8">
      <c r="A1956">
        <f>_xlfn.XLOOKUP(C1956,'pu holds'!Y:Y,'pu holds'!Q:Q)</f>
        <v>0</v>
      </c>
      <c r="B1956">
        <f>_xlfn.XLOOKUP(H1956,'sets &amp; selections ( - 10%)'!Z:Z,'sets &amp; selections ( - 10%)'!R:R,0)</f>
        <v>0</v>
      </c>
      <c r="C1956" s="47" t="s">
        <v>859</v>
      </c>
      <c r="D1956">
        <f t="shared" si="139"/>
        <v>0</v>
      </c>
      <c r="E1956">
        <v>10095</v>
      </c>
      <c r="F1956">
        <f t="shared" si="137"/>
        <v>0</v>
      </c>
      <c r="G1956" t="str">
        <f t="shared" si="138"/>
        <v>BP.GR</v>
      </c>
      <c r="H1956" s="525" t="s">
        <v>167</v>
      </c>
    </row>
    <row r="1957" spans="1:8">
      <c r="A1957">
        <f>_xlfn.XLOOKUP(C1957,'pu holds'!Y:Y,'pu holds'!Q:Q)</f>
        <v>0</v>
      </c>
      <c r="B1957">
        <f>_xlfn.XLOOKUP(H1957,'sets &amp; selections ( - 10%)'!Z:Z,'sets &amp; selections ( - 10%)'!R:R,0)</f>
        <v>0</v>
      </c>
      <c r="C1957" s="46" t="s">
        <v>863</v>
      </c>
      <c r="D1957">
        <f t="shared" si="139"/>
        <v>0</v>
      </c>
      <c r="E1957">
        <v>10095</v>
      </c>
      <c r="F1957">
        <f t="shared" si="137"/>
        <v>0</v>
      </c>
      <c r="G1957" t="str">
        <f t="shared" si="138"/>
        <v>BP.GR</v>
      </c>
      <c r="H1957" s="525" t="s">
        <v>167</v>
      </c>
    </row>
    <row r="1958" spans="1:8">
      <c r="A1958">
        <f>_xlfn.XLOOKUP(C1958,'pu holds'!Y:Y,'pu holds'!Q:Q)</f>
        <v>0</v>
      </c>
      <c r="B1958">
        <f>_xlfn.XLOOKUP(H1958,'sets &amp; selections ( - 10%)'!Z:Z,'sets &amp; selections ( - 10%)'!R:R,0)</f>
        <v>0</v>
      </c>
      <c r="C1958" s="47" t="s">
        <v>837</v>
      </c>
      <c r="D1958">
        <f t="shared" si="139"/>
        <v>0</v>
      </c>
      <c r="E1958">
        <v>10095</v>
      </c>
      <c r="F1958">
        <f t="shared" si="137"/>
        <v>0</v>
      </c>
      <c r="G1958" t="str">
        <f t="shared" si="138"/>
        <v>BP.GR</v>
      </c>
      <c r="H1958" s="525" t="s">
        <v>167</v>
      </c>
    </row>
    <row r="1959" spans="1:8">
      <c r="A1959">
        <f>_xlfn.XLOOKUP(C1959,'pu holds'!Y:Y,'pu holds'!S:S)</f>
        <v>0</v>
      </c>
      <c r="C1959" s="123" t="s">
        <v>811</v>
      </c>
      <c r="D1959">
        <f t="shared" si="139"/>
        <v>0</v>
      </c>
      <c r="E1959">
        <v>10081</v>
      </c>
      <c r="F1959">
        <f t="shared" si="137"/>
        <v>0</v>
      </c>
      <c r="G1959" t="str">
        <f t="shared" si="138"/>
        <v>BP.GR</v>
      </c>
    </row>
    <row r="1960" spans="1:8">
      <c r="A1960">
        <f>_xlfn.XLOOKUP(C1960,'pu holds'!Y:Y,'pu holds'!S:S)</f>
        <v>0</v>
      </c>
      <c r="B1960">
        <f>_xlfn.XLOOKUP(H1960,'sets &amp; selections ( - 10%)'!Z:Z,'sets &amp; selections ( - 10%)'!T:T,0)</f>
        <v>0</v>
      </c>
      <c r="C1960" s="47" t="s">
        <v>845</v>
      </c>
      <c r="D1960">
        <f t="shared" si="139"/>
        <v>0</v>
      </c>
      <c r="E1960">
        <v>10081</v>
      </c>
      <c r="F1960">
        <f t="shared" si="137"/>
        <v>0</v>
      </c>
      <c r="G1960" t="str">
        <f t="shared" si="138"/>
        <v>BP.GR</v>
      </c>
      <c r="H1960" s="525" t="s">
        <v>167</v>
      </c>
    </row>
    <row r="1961" spans="1:8">
      <c r="A1961">
        <f>_xlfn.XLOOKUP(C1961,'pu holds'!Y:Y,'pu holds'!S:S)</f>
        <v>0</v>
      </c>
      <c r="B1961">
        <f>_xlfn.XLOOKUP(H1961,'sets &amp; selections ( - 10%)'!Z:Z,'sets &amp; selections ( - 10%)'!T:T,0)</f>
        <v>0</v>
      </c>
      <c r="C1961" s="46" t="s">
        <v>847</v>
      </c>
      <c r="D1961">
        <f t="shared" si="139"/>
        <v>0</v>
      </c>
      <c r="E1961">
        <v>10081</v>
      </c>
      <c r="F1961">
        <f t="shared" si="137"/>
        <v>0</v>
      </c>
      <c r="G1961" t="str">
        <f t="shared" si="138"/>
        <v>BP.GR</v>
      </c>
      <c r="H1961" s="525" t="s">
        <v>167</v>
      </c>
    </row>
    <row r="1962" spans="1:8">
      <c r="A1962">
        <f>_xlfn.XLOOKUP(C1962,'pu holds'!Y:Y,'pu holds'!S:S)</f>
        <v>0</v>
      </c>
      <c r="B1962">
        <f>_xlfn.XLOOKUP(H1962,'sets &amp; selections ( - 10%)'!Z:Z,'sets &amp; selections ( - 10%)'!T:T,0)</f>
        <v>0</v>
      </c>
      <c r="C1962" s="47" t="s">
        <v>849</v>
      </c>
      <c r="D1962">
        <f t="shared" si="139"/>
        <v>0</v>
      </c>
      <c r="E1962">
        <v>10081</v>
      </c>
      <c r="F1962">
        <f t="shared" si="137"/>
        <v>0</v>
      </c>
      <c r="G1962" t="str">
        <f t="shared" si="138"/>
        <v>BP.GR</v>
      </c>
      <c r="H1962" s="525" t="s">
        <v>167</v>
      </c>
    </row>
    <row r="1963" spans="1:8">
      <c r="A1963">
        <f>_xlfn.XLOOKUP(C1963,'pu holds'!Y:Y,'pu holds'!S:S)</f>
        <v>0</v>
      </c>
      <c r="B1963">
        <f>_xlfn.XLOOKUP(H1963,'sets &amp; selections ( - 10%)'!Z:Z,'sets &amp; selections ( - 10%)'!T:T,0)</f>
        <v>0</v>
      </c>
      <c r="C1963" s="46" t="s">
        <v>861</v>
      </c>
      <c r="D1963">
        <f t="shared" si="139"/>
        <v>0</v>
      </c>
      <c r="E1963">
        <v>10081</v>
      </c>
      <c r="F1963">
        <f t="shared" si="137"/>
        <v>0</v>
      </c>
      <c r="G1963" t="str">
        <f t="shared" si="138"/>
        <v>BP.GR</v>
      </c>
      <c r="H1963" s="525" t="s">
        <v>167</v>
      </c>
    </row>
    <row r="1964" spans="1:8">
      <c r="A1964">
        <f>_xlfn.XLOOKUP(C1964,'pu holds'!Y:Y,'pu holds'!S:S)</f>
        <v>0</v>
      </c>
      <c r="B1964">
        <f>_xlfn.XLOOKUP(H1964,'sets &amp; selections ( - 10%)'!Z:Z,'sets &amp; selections ( - 10%)'!T:T,0)</f>
        <v>0</v>
      </c>
      <c r="C1964" s="47" t="s">
        <v>859</v>
      </c>
      <c r="D1964">
        <f t="shared" si="139"/>
        <v>0</v>
      </c>
      <c r="E1964">
        <v>10081</v>
      </c>
      <c r="F1964">
        <f t="shared" si="137"/>
        <v>0</v>
      </c>
      <c r="G1964" t="str">
        <f t="shared" si="138"/>
        <v>BP.GR</v>
      </c>
      <c r="H1964" s="525" t="s">
        <v>167</v>
      </c>
    </row>
    <row r="1965" spans="1:8">
      <c r="A1965">
        <f>_xlfn.XLOOKUP(C1965,'pu holds'!Y:Y,'pu holds'!S:S)</f>
        <v>0</v>
      </c>
      <c r="B1965">
        <f>_xlfn.XLOOKUP(H1965,'sets &amp; selections ( - 10%)'!Z:Z,'sets &amp; selections ( - 10%)'!T:T,0)</f>
        <v>0</v>
      </c>
      <c r="C1965" s="46" t="s">
        <v>863</v>
      </c>
      <c r="D1965">
        <f t="shared" si="139"/>
        <v>0</v>
      </c>
      <c r="E1965">
        <v>10081</v>
      </c>
      <c r="F1965">
        <f t="shared" si="137"/>
        <v>0</v>
      </c>
      <c r="G1965" t="str">
        <f t="shared" si="138"/>
        <v>BP.GR</v>
      </c>
      <c r="H1965" s="525" t="s">
        <v>167</v>
      </c>
    </row>
    <row r="1966" spans="1:8">
      <c r="A1966">
        <f>_xlfn.XLOOKUP(C1966,'pu holds'!Y:Y,'pu holds'!S:S)</f>
        <v>0</v>
      </c>
      <c r="B1966">
        <f>_xlfn.XLOOKUP(H1966,'sets &amp; selections ( - 10%)'!Z:Z,'sets &amp; selections ( - 10%)'!T:T,0)</f>
        <v>0</v>
      </c>
      <c r="C1966" s="47" t="s">
        <v>837</v>
      </c>
      <c r="D1966">
        <f t="shared" ref="D1966:D2029" si="140">SUM(A1966:B1966)</f>
        <v>0</v>
      </c>
      <c r="E1966">
        <v>10081</v>
      </c>
      <c r="F1966">
        <f t="shared" si="137"/>
        <v>0</v>
      </c>
      <c r="G1966" t="str">
        <f t="shared" si="138"/>
        <v>BP.GR</v>
      </c>
      <c r="H1966" s="525" t="s">
        <v>167</v>
      </c>
    </row>
    <row r="1967" spans="1:8">
      <c r="A1967">
        <f>_xlfn.XLOOKUP(C1967,'pu holds'!Y:Y,'pu holds'!T:T)</f>
        <v>0</v>
      </c>
      <c r="C1967" s="123" t="s">
        <v>811</v>
      </c>
      <c r="D1967">
        <f t="shared" si="140"/>
        <v>0</v>
      </c>
      <c r="E1967">
        <v>10097</v>
      </c>
      <c r="F1967">
        <f t="shared" si="137"/>
        <v>0</v>
      </c>
      <c r="G1967" t="str">
        <f t="shared" si="138"/>
        <v>BP.GR</v>
      </c>
    </row>
    <row r="1968" spans="1:8">
      <c r="A1968">
        <f>_xlfn.XLOOKUP(C1968,'pu holds'!Y:Y,'pu holds'!T:T)</f>
        <v>0</v>
      </c>
      <c r="B1968">
        <f>_xlfn.XLOOKUP(H1968,'sets &amp; selections ( - 10%)'!Z:Z,'sets &amp; selections ( - 10%)'!U:U,0)</f>
        <v>0</v>
      </c>
      <c r="C1968" s="47" t="s">
        <v>845</v>
      </c>
      <c r="D1968">
        <f t="shared" si="140"/>
        <v>0</v>
      </c>
      <c r="E1968">
        <v>10097</v>
      </c>
      <c r="F1968">
        <f t="shared" si="137"/>
        <v>0</v>
      </c>
      <c r="G1968" t="str">
        <f t="shared" si="138"/>
        <v>BP.GR</v>
      </c>
      <c r="H1968" s="525" t="s">
        <v>167</v>
      </c>
    </row>
    <row r="1969" spans="1:8">
      <c r="A1969">
        <f>_xlfn.XLOOKUP(C1969,'pu holds'!Y:Y,'pu holds'!T:T)</f>
        <v>0</v>
      </c>
      <c r="B1969">
        <f>_xlfn.XLOOKUP(H1969,'sets &amp; selections ( - 10%)'!Z:Z,'sets &amp; selections ( - 10%)'!U:U,0)</f>
        <v>0</v>
      </c>
      <c r="C1969" s="46" t="s">
        <v>847</v>
      </c>
      <c r="D1969">
        <f t="shared" si="140"/>
        <v>0</v>
      </c>
      <c r="E1969">
        <v>10097</v>
      </c>
      <c r="F1969">
        <f t="shared" si="137"/>
        <v>0</v>
      </c>
      <c r="G1969" t="str">
        <f t="shared" si="138"/>
        <v>BP.GR</v>
      </c>
      <c r="H1969" s="525" t="s">
        <v>167</v>
      </c>
    </row>
    <row r="1970" spans="1:8">
      <c r="A1970">
        <f>_xlfn.XLOOKUP(C1970,'pu holds'!Y:Y,'pu holds'!T:T)</f>
        <v>0</v>
      </c>
      <c r="B1970">
        <f>_xlfn.XLOOKUP(H1970,'sets &amp; selections ( - 10%)'!Z:Z,'sets &amp; selections ( - 10%)'!U:U,0)</f>
        <v>0</v>
      </c>
      <c r="C1970" s="47" t="s">
        <v>849</v>
      </c>
      <c r="D1970">
        <f t="shared" si="140"/>
        <v>0</v>
      </c>
      <c r="E1970">
        <v>10097</v>
      </c>
      <c r="F1970">
        <f t="shared" si="137"/>
        <v>0</v>
      </c>
      <c r="G1970" t="str">
        <f t="shared" si="138"/>
        <v>BP.GR</v>
      </c>
      <c r="H1970" s="525" t="s">
        <v>167</v>
      </c>
    </row>
    <row r="1971" spans="1:8">
      <c r="A1971">
        <f>_xlfn.XLOOKUP(C1971,'pu holds'!Y:Y,'pu holds'!T:T)</f>
        <v>0</v>
      </c>
      <c r="B1971">
        <f>_xlfn.XLOOKUP(H1971,'sets &amp; selections ( - 10%)'!Z:Z,'sets &amp; selections ( - 10%)'!U:U,0)</f>
        <v>0</v>
      </c>
      <c r="C1971" s="46" t="s">
        <v>861</v>
      </c>
      <c r="D1971">
        <f t="shared" si="140"/>
        <v>0</v>
      </c>
      <c r="E1971">
        <v>10097</v>
      </c>
      <c r="F1971">
        <f t="shared" si="137"/>
        <v>0</v>
      </c>
      <c r="G1971" t="str">
        <f t="shared" si="138"/>
        <v>BP.GR</v>
      </c>
      <c r="H1971" s="525" t="s">
        <v>167</v>
      </c>
    </row>
    <row r="1972" spans="1:8">
      <c r="A1972">
        <f>_xlfn.XLOOKUP(C1972,'pu holds'!Y:Y,'pu holds'!T:T)</f>
        <v>0</v>
      </c>
      <c r="B1972">
        <f>_xlfn.XLOOKUP(H1972,'sets &amp; selections ( - 10%)'!Z:Z,'sets &amp; selections ( - 10%)'!U:U,0)</f>
        <v>0</v>
      </c>
      <c r="C1972" s="47" t="s">
        <v>859</v>
      </c>
      <c r="D1972">
        <f t="shared" si="140"/>
        <v>0</v>
      </c>
      <c r="E1972">
        <v>10097</v>
      </c>
      <c r="F1972">
        <f t="shared" si="137"/>
        <v>0</v>
      </c>
      <c r="G1972" t="str">
        <f t="shared" si="138"/>
        <v>BP.GR</v>
      </c>
      <c r="H1972" s="525" t="s">
        <v>167</v>
      </c>
    </row>
    <row r="1973" spans="1:8">
      <c r="A1973">
        <f>_xlfn.XLOOKUP(C1973,'pu holds'!Y:Y,'pu holds'!T:T)</f>
        <v>0</v>
      </c>
      <c r="B1973">
        <f>_xlfn.XLOOKUP(H1973,'sets &amp; selections ( - 10%)'!Z:Z,'sets &amp; selections ( - 10%)'!U:U,0)</f>
        <v>0</v>
      </c>
      <c r="C1973" s="46" t="s">
        <v>863</v>
      </c>
      <c r="D1973">
        <f t="shared" si="140"/>
        <v>0</v>
      </c>
      <c r="E1973">
        <v>10097</v>
      </c>
      <c r="F1973">
        <f t="shared" si="137"/>
        <v>0</v>
      </c>
      <c r="G1973" t="str">
        <f t="shared" si="138"/>
        <v>BP.GR</v>
      </c>
      <c r="H1973" s="525" t="s">
        <v>167</v>
      </c>
    </row>
    <row r="1974" spans="1:8">
      <c r="A1974">
        <f>_xlfn.XLOOKUP(C1974,'pu holds'!Y:Y,'pu holds'!T:T)</f>
        <v>0</v>
      </c>
      <c r="B1974">
        <f>_xlfn.XLOOKUP(H1974,'sets &amp; selections ( - 10%)'!Z:Z,'sets &amp; selections ( - 10%)'!U:U,0)</f>
        <v>0</v>
      </c>
      <c r="C1974" s="47" t="s">
        <v>837</v>
      </c>
      <c r="D1974">
        <f t="shared" si="140"/>
        <v>0</v>
      </c>
      <c r="E1974">
        <v>10097</v>
      </c>
      <c r="F1974">
        <f t="shared" si="137"/>
        <v>0</v>
      </c>
      <c r="G1974" t="str">
        <f t="shared" si="138"/>
        <v>BP.GR</v>
      </c>
      <c r="H1974" s="525" t="s">
        <v>167</v>
      </c>
    </row>
    <row r="1975" spans="1:8">
      <c r="A1975">
        <f>_xlfn.XLOOKUP(C1975,'pu holds'!Y:Y,'pu holds'!U:U)</f>
        <v>0</v>
      </c>
      <c r="C1975" s="123" t="s">
        <v>811</v>
      </c>
      <c r="D1975">
        <f t="shared" si="140"/>
        <v>0</v>
      </c>
      <c r="E1975">
        <v>10083</v>
      </c>
      <c r="F1975">
        <f t="shared" si="137"/>
        <v>0</v>
      </c>
      <c r="G1975" t="str">
        <f t="shared" si="138"/>
        <v>BP.GR</v>
      </c>
    </row>
    <row r="1976" spans="1:8">
      <c r="A1976">
        <f>_xlfn.XLOOKUP(C1976,'pu holds'!Y:Y,'pu holds'!U:U)</f>
        <v>0</v>
      </c>
      <c r="B1976">
        <f>_xlfn.XLOOKUP(H1976,'sets &amp; selections ( - 10%)'!Z:Z,'sets &amp; selections ( - 10%)'!V:V,0)</f>
        <v>0</v>
      </c>
      <c r="C1976" s="47" t="s">
        <v>845</v>
      </c>
      <c r="D1976">
        <f t="shared" si="140"/>
        <v>0</v>
      </c>
      <c r="E1976">
        <v>10083</v>
      </c>
      <c r="F1976">
        <f t="shared" si="137"/>
        <v>0</v>
      </c>
      <c r="G1976" t="str">
        <f t="shared" si="138"/>
        <v>BP.GR</v>
      </c>
      <c r="H1976" s="525" t="s">
        <v>167</v>
      </c>
    </row>
    <row r="1977" spans="1:8">
      <c r="A1977">
        <f>_xlfn.XLOOKUP(C1977,'pu holds'!Y:Y,'pu holds'!U:U)</f>
        <v>0</v>
      </c>
      <c r="B1977">
        <f>_xlfn.XLOOKUP(H1977,'sets &amp; selections ( - 10%)'!Z:Z,'sets &amp; selections ( - 10%)'!V:V,0)</f>
        <v>0</v>
      </c>
      <c r="C1977" s="46" t="s">
        <v>847</v>
      </c>
      <c r="D1977">
        <f t="shared" si="140"/>
        <v>0</v>
      </c>
      <c r="E1977">
        <v>10083</v>
      </c>
      <c r="F1977">
        <f t="shared" si="137"/>
        <v>0</v>
      </c>
      <c r="G1977" t="str">
        <f t="shared" si="138"/>
        <v>BP.GR</v>
      </c>
      <c r="H1977" s="525" t="s">
        <v>167</v>
      </c>
    </row>
    <row r="1978" spans="1:8">
      <c r="A1978">
        <f>_xlfn.XLOOKUP(C1978,'pu holds'!Y:Y,'pu holds'!U:U)</f>
        <v>0</v>
      </c>
      <c r="B1978">
        <f>_xlfn.XLOOKUP(H1978,'sets &amp; selections ( - 10%)'!Z:Z,'sets &amp; selections ( - 10%)'!V:V,0)</f>
        <v>0</v>
      </c>
      <c r="C1978" s="47" t="s">
        <v>849</v>
      </c>
      <c r="D1978">
        <f t="shared" si="140"/>
        <v>0</v>
      </c>
      <c r="E1978">
        <v>10083</v>
      </c>
      <c r="F1978">
        <f t="shared" si="137"/>
        <v>0</v>
      </c>
      <c r="G1978" t="str">
        <f t="shared" si="138"/>
        <v>BP.GR</v>
      </c>
      <c r="H1978" s="525" t="s">
        <v>167</v>
      </c>
    </row>
    <row r="1979" spans="1:8">
      <c r="A1979">
        <f>_xlfn.XLOOKUP(C1979,'pu holds'!Y:Y,'pu holds'!U:U)</f>
        <v>0</v>
      </c>
      <c r="B1979">
        <f>_xlfn.XLOOKUP(H1979,'sets &amp; selections ( - 10%)'!Z:Z,'sets &amp; selections ( - 10%)'!V:V,0)</f>
        <v>0</v>
      </c>
      <c r="C1979" s="46" t="s">
        <v>861</v>
      </c>
      <c r="D1979">
        <f t="shared" si="140"/>
        <v>0</v>
      </c>
      <c r="E1979">
        <v>10083</v>
      </c>
      <c r="F1979">
        <f t="shared" si="137"/>
        <v>0</v>
      </c>
      <c r="G1979" t="str">
        <f t="shared" si="138"/>
        <v>BP.GR</v>
      </c>
      <c r="H1979" s="525" t="s">
        <v>167</v>
      </c>
    </row>
    <row r="1980" spans="1:8">
      <c r="A1980">
        <f>_xlfn.XLOOKUP(C1980,'pu holds'!Y:Y,'pu holds'!U:U)</f>
        <v>0</v>
      </c>
      <c r="B1980">
        <f>_xlfn.XLOOKUP(H1980,'sets &amp; selections ( - 10%)'!Z:Z,'sets &amp; selections ( - 10%)'!V:V,0)</f>
        <v>0</v>
      </c>
      <c r="C1980" s="47" t="s">
        <v>859</v>
      </c>
      <c r="D1980">
        <f t="shared" si="140"/>
        <v>0</v>
      </c>
      <c r="E1980">
        <v>10083</v>
      </c>
      <c r="F1980">
        <f t="shared" si="137"/>
        <v>0</v>
      </c>
      <c r="G1980" t="str">
        <f t="shared" si="138"/>
        <v>BP.GR</v>
      </c>
      <c r="H1980" s="525" t="s">
        <v>167</v>
      </c>
    </row>
    <row r="1981" spans="1:8">
      <c r="A1981">
        <f>_xlfn.XLOOKUP(C1981,'pu holds'!Y:Y,'pu holds'!U:U)</f>
        <v>0</v>
      </c>
      <c r="B1981">
        <f>_xlfn.XLOOKUP(H1981,'sets &amp; selections ( - 10%)'!Z:Z,'sets &amp; selections ( - 10%)'!V:V,0)</f>
        <v>0</v>
      </c>
      <c r="C1981" s="46" t="s">
        <v>863</v>
      </c>
      <c r="D1981">
        <f t="shared" si="140"/>
        <v>0</v>
      </c>
      <c r="E1981">
        <v>10083</v>
      </c>
      <c r="F1981">
        <f t="shared" si="137"/>
        <v>0</v>
      </c>
      <c r="G1981" t="str">
        <f t="shared" si="138"/>
        <v>BP.GR</v>
      </c>
      <c r="H1981" s="525" t="s">
        <v>167</v>
      </c>
    </row>
    <row r="1982" spans="1:8">
      <c r="A1982">
        <f>_xlfn.XLOOKUP(C1982,'pu holds'!Y:Y,'pu holds'!U:U)</f>
        <v>0</v>
      </c>
      <c r="B1982">
        <f>_xlfn.XLOOKUP(H1982,'sets &amp; selections ( - 10%)'!Z:Z,'sets &amp; selections ( - 10%)'!V:V,0)</f>
        <v>0</v>
      </c>
      <c r="C1982" s="47" t="s">
        <v>837</v>
      </c>
      <c r="D1982">
        <f t="shared" si="140"/>
        <v>0</v>
      </c>
      <c r="E1982">
        <v>10083</v>
      </c>
      <c r="F1982">
        <f t="shared" si="137"/>
        <v>0</v>
      </c>
      <c r="G1982" t="str">
        <f t="shared" si="138"/>
        <v>BP.GR</v>
      </c>
      <c r="H1982" s="525" t="s">
        <v>167</v>
      </c>
    </row>
    <row r="1983" spans="1:8">
      <c r="A1983">
        <f>_xlfn.XLOOKUP(C1983,'pu holds'!Y:Y,'pu holds'!V:V)</f>
        <v>0</v>
      </c>
      <c r="C1983" s="123" t="s">
        <v>811</v>
      </c>
      <c r="D1983">
        <f t="shared" si="140"/>
        <v>0</v>
      </c>
      <c r="E1983">
        <v>10082</v>
      </c>
      <c r="F1983">
        <f t="shared" si="137"/>
        <v>0</v>
      </c>
      <c r="G1983" t="str">
        <f t="shared" si="138"/>
        <v>BP.GR</v>
      </c>
    </row>
    <row r="1984" spans="1:8">
      <c r="A1984">
        <f>_xlfn.XLOOKUP(C1984,'pu holds'!Y:Y,'pu holds'!V:V)</f>
        <v>0</v>
      </c>
      <c r="B1984">
        <f>_xlfn.XLOOKUP(H1984,'sets &amp; selections ( - 10%)'!Z:Z,'sets &amp; selections ( - 10%)'!W:W,0)</f>
        <v>0</v>
      </c>
      <c r="C1984" s="47" t="s">
        <v>845</v>
      </c>
      <c r="D1984">
        <f t="shared" si="140"/>
        <v>0</v>
      </c>
      <c r="E1984">
        <v>10082</v>
      </c>
      <c r="F1984">
        <f t="shared" si="137"/>
        <v>0</v>
      </c>
      <c r="G1984" t="str">
        <f t="shared" si="138"/>
        <v>BP.GR</v>
      </c>
      <c r="H1984" s="525" t="s">
        <v>167</v>
      </c>
    </row>
    <row r="1985" spans="1:8">
      <c r="A1985">
        <f>_xlfn.XLOOKUP(C1985,'pu holds'!Y:Y,'pu holds'!V:V)</f>
        <v>0</v>
      </c>
      <c r="B1985">
        <f>_xlfn.XLOOKUP(H1985,'sets &amp; selections ( - 10%)'!Z:Z,'sets &amp; selections ( - 10%)'!W:W,0)</f>
        <v>0</v>
      </c>
      <c r="C1985" s="46" t="s">
        <v>847</v>
      </c>
      <c r="D1985">
        <f t="shared" si="140"/>
        <v>0</v>
      </c>
      <c r="E1985">
        <v>10082</v>
      </c>
      <c r="F1985">
        <f t="shared" si="137"/>
        <v>0</v>
      </c>
      <c r="G1985" t="str">
        <f t="shared" si="138"/>
        <v>BP.GR</v>
      </c>
      <c r="H1985" s="525" t="s">
        <v>167</v>
      </c>
    </row>
    <row r="1986" spans="1:8">
      <c r="A1986">
        <f>_xlfn.XLOOKUP(C1986,'pu holds'!Y:Y,'pu holds'!V:V)</f>
        <v>0</v>
      </c>
      <c r="B1986">
        <f>_xlfn.XLOOKUP(H1986,'sets &amp; selections ( - 10%)'!Z:Z,'sets &amp; selections ( - 10%)'!W:W,0)</f>
        <v>0</v>
      </c>
      <c r="C1986" s="47" t="s">
        <v>849</v>
      </c>
      <c r="D1986">
        <f t="shared" si="140"/>
        <v>0</v>
      </c>
      <c r="E1986">
        <v>10082</v>
      </c>
      <c r="F1986">
        <f t="shared" si="137"/>
        <v>0</v>
      </c>
      <c r="G1986" t="str">
        <f t="shared" si="138"/>
        <v>BP.GR</v>
      </c>
      <c r="H1986" s="525" t="s">
        <v>167</v>
      </c>
    </row>
    <row r="1987" spans="1:8">
      <c r="A1987">
        <f>_xlfn.XLOOKUP(C1987,'pu holds'!Y:Y,'pu holds'!V:V)</f>
        <v>0</v>
      </c>
      <c r="B1987">
        <f>_xlfn.XLOOKUP(H1987,'sets &amp; selections ( - 10%)'!Z:Z,'sets &amp; selections ( - 10%)'!W:W,0)</f>
        <v>0</v>
      </c>
      <c r="C1987" s="46" t="s">
        <v>861</v>
      </c>
      <c r="D1987">
        <f t="shared" si="140"/>
        <v>0</v>
      </c>
      <c r="E1987">
        <v>10082</v>
      </c>
      <c r="F1987">
        <f t="shared" ref="F1987:F2050" si="141">IF(B1987&gt;0,10*B1987/D1987,0)</f>
        <v>0</v>
      </c>
      <c r="G1987" t="str">
        <f t="shared" ref="G1987:G2050" si="142">LEFT(C1987,5)</f>
        <v>BP.GR</v>
      </c>
      <c r="H1987" s="525" t="s">
        <v>167</v>
      </c>
    </row>
    <row r="1988" spans="1:8">
      <c r="A1988">
        <f>_xlfn.XLOOKUP(C1988,'pu holds'!Y:Y,'pu holds'!V:V)</f>
        <v>0</v>
      </c>
      <c r="B1988">
        <f>_xlfn.XLOOKUP(H1988,'sets &amp; selections ( - 10%)'!Z:Z,'sets &amp; selections ( - 10%)'!W:W,0)</f>
        <v>0</v>
      </c>
      <c r="C1988" s="47" t="s">
        <v>859</v>
      </c>
      <c r="D1988">
        <f t="shared" si="140"/>
        <v>0</v>
      </c>
      <c r="E1988">
        <v>10082</v>
      </c>
      <c r="F1988">
        <f t="shared" si="141"/>
        <v>0</v>
      </c>
      <c r="G1988" t="str">
        <f t="shared" si="142"/>
        <v>BP.GR</v>
      </c>
      <c r="H1988" s="525" t="s">
        <v>167</v>
      </c>
    </row>
    <row r="1989" spans="1:8">
      <c r="A1989">
        <f>_xlfn.XLOOKUP(C1989,'pu holds'!Y:Y,'pu holds'!V:V)</f>
        <v>0</v>
      </c>
      <c r="B1989">
        <f>_xlfn.XLOOKUP(H1989,'sets &amp; selections ( - 10%)'!Z:Z,'sets &amp; selections ( - 10%)'!W:W,0)</f>
        <v>0</v>
      </c>
      <c r="C1989" s="46" t="s">
        <v>863</v>
      </c>
      <c r="D1989">
        <f t="shared" si="140"/>
        <v>0</v>
      </c>
      <c r="E1989">
        <v>10082</v>
      </c>
      <c r="F1989">
        <f t="shared" si="141"/>
        <v>0</v>
      </c>
      <c r="G1989" t="str">
        <f t="shared" si="142"/>
        <v>BP.GR</v>
      </c>
      <c r="H1989" s="525" t="s">
        <v>167</v>
      </c>
    </row>
    <row r="1990" spans="1:8">
      <c r="A1990">
        <f>_xlfn.XLOOKUP(C1990,'pu holds'!Y:Y,'pu holds'!V:V)</f>
        <v>0</v>
      </c>
      <c r="B1990">
        <f>_xlfn.XLOOKUP(H1990,'sets &amp; selections ( - 10%)'!Z:Z,'sets &amp; selections ( - 10%)'!W:W,0)</f>
        <v>0</v>
      </c>
      <c r="C1990" s="47" t="s">
        <v>837</v>
      </c>
      <c r="D1990">
        <f t="shared" si="140"/>
        <v>0</v>
      </c>
      <c r="E1990">
        <v>10082</v>
      </c>
      <c r="F1990">
        <f t="shared" si="141"/>
        <v>0</v>
      </c>
      <c r="G1990" t="str">
        <f t="shared" si="142"/>
        <v>BP.GR</v>
      </c>
      <c r="H1990" s="525" t="s">
        <v>167</v>
      </c>
    </row>
    <row r="1991" spans="1:8">
      <c r="A1991" t="str">
        <f>_xlfn.XLOOKUP(C1991,macros!Y:Y,macros!S:S)</f>
        <v>-</v>
      </c>
      <c r="B1991">
        <f>_xlfn.XLOOKUP(H1991,'sets &amp; selections ( - 10%)'!Z:Z,'sets &amp; selections ( - 10%)'!T:T,0)</f>
        <v>0</v>
      </c>
      <c r="C1991" s="46" t="s">
        <v>679</v>
      </c>
      <c r="D1991">
        <f t="shared" si="140"/>
        <v>0</v>
      </c>
      <c r="E1991">
        <v>10081</v>
      </c>
      <c r="F1991">
        <f t="shared" si="141"/>
        <v>0</v>
      </c>
      <c r="G1991" t="str">
        <f t="shared" si="142"/>
        <v>BP.VM</v>
      </c>
      <c r="H1991" s="525" t="s">
        <v>154</v>
      </c>
    </row>
    <row r="1992" spans="1:8">
      <c r="A1992" t="str">
        <f>_xlfn.XLOOKUP(C1992,macros!Y:Y,macros!S:S)</f>
        <v>-</v>
      </c>
      <c r="B1992">
        <f>_xlfn.XLOOKUP(H1992,'sets &amp; selections ( - 10%)'!Z:Z,'sets &amp; selections ( - 10%)'!T:T,0)</f>
        <v>0</v>
      </c>
      <c r="C1992" s="46" t="s">
        <v>681</v>
      </c>
      <c r="D1992">
        <f t="shared" si="140"/>
        <v>0</v>
      </c>
      <c r="E1992">
        <v>10081</v>
      </c>
      <c r="F1992">
        <f t="shared" si="141"/>
        <v>0</v>
      </c>
      <c r="G1992" t="str">
        <f t="shared" si="142"/>
        <v>BP.VM</v>
      </c>
      <c r="H1992" s="525" t="s">
        <v>154</v>
      </c>
    </row>
    <row r="1993" spans="1:8">
      <c r="A1993" t="str">
        <f>_xlfn.XLOOKUP(C1993,macros!Y:Y,macros!S:S)</f>
        <v>-</v>
      </c>
      <c r="B1993">
        <f>_xlfn.XLOOKUP(H1993,'sets &amp; selections ( - 10%)'!Z:Z,'sets &amp; selections ( - 10%)'!T:T,0)</f>
        <v>0</v>
      </c>
      <c r="C1993" s="46" t="s">
        <v>683</v>
      </c>
      <c r="D1993">
        <f t="shared" si="140"/>
        <v>0</v>
      </c>
      <c r="E1993">
        <v>10081</v>
      </c>
      <c r="F1993">
        <f t="shared" si="141"/>
        <v>0</v>
      </c>
      <c r="G1993" t="str">
        <f t="shared" si="142"/>
        <v>BP.VM</v>
      </c>
      <c r="H1993" s="525" t="s">
        <v>154</v>
      </c>
    </row>
    <row r="1994" spans="1:8">
      <c r="A1994" t="str">
        <f>_xlfn.XLOOKUP(C1994,macros!Y:Y,macros!S:S)</f>
        <v>-</v>
      </c>
      <c r="B1994">
        <f>_xlfn.XLOOKUP(H1994,'sets &amp; selections ( - 10%)'!Z:Z,'sets &amp; selections ( - 10%)'!T:T,0)</f>
        <v>0</v>
      </c>
      <c r="C1994" s="46" t="s">
        <v>685</v>
      </c>
      <c r="D1994">
        <f t="shared" si="140"/>
        <v>0</v>
      </c>
      <c r="E1994">
        <v>10081</v>
      </c>
      <c r="F1994">
        <f t="shared" si="141"/>
        <v>0</v>
      </c>
      <c r="G1994" t="str">
        <f t="shared" si="142"/>
        <v>BP.VM</v>
      </c>
      <c r="H1994" s="525" t="s">
        <v>154</v>
      </c>
    </row>
    <row r="1995" spans="1:8">
      <c r="A1995" t="str">
        <f>_xlfn.XLOOKUP(C1995,macros!Y:Y,macros!S:S)</f>
        <v>-</v>
      </c>
      <c r="B1995">
        <f>_xlfn.XLOOKUP(H1995,'sets &amp; selections ( - 10%)'!Z:Z,'sets &amp; selections ( - 10%)'!T:T,0)</f>
        <v>0</v>
      </c>
      <c r="C1995" s="46" t="s">
        <v>687</v>
      </c>
      <c r="D1995">
        <f t="shared" si="140"/>
        <v>0</v>
      </c>
      <c r="E1995">
        <v>10081</v>
      </c>
      <c r="F1995">
        <f t="shared" si="141"/>
        <v>0</v>
      </c>
      <c r="G1995" t="str">
        <f t="shared" si="142"/>
        <v>BP.VM</v>
      </c>
      <c r="H1995" s="525" t="s">
        <v>154</v>
      </c>
    </row>
    <row r="1996" spans="1:8">
      <c r="A1996" t="str">
        <f>_xlfn.XLOOKUP(C1996,macros!Y:Y,macros!S:S)</f>
        <v>-</v>
      </c>
      <c r="B1996">
        <f>_xlfn.XLOOKUP(H1996,'sets &amp; selections ( - 10%)'!Z:Z,'sets &amp; selections ( - 10%)'!T:T,0)</f>
        <v>0</v>
      </c>
      <c r="C1996" s="46" t="s">
        <v>689</v>
      </c>
      <c r="D1996">
        <f t="shared" si="140"/>
        <v>0</v>
      </c>
      <c r="E1996">
        <v>10081</v>
      </c>
      <c r="F1996">
        <f t="shared" si="141"/>
        <v>0</v>
      </c>
      <c r="G1996" t="str">
        <f t="shared" si="142"/>
        <v>BP.VM</v>
      </c>
      <c r="H1996" s="525" t="s">
        <v>154</v>
      </c>
    </row>
    <row r="1997" spans="1:8">
      <c r="A1997" t="str">
        <f>_xlfn.XLOOKUP(C1997,macros!Y:Y,macros!S:S)</f>
        <v>-</v>
      </c>
      <c r="B1997">
        <f>_xlfn.XLOOKUP(H1997,'sets &amp; selections ( - 10%)'!Z:Z,'sets &amp; selections ( - 10%)'!T:T,0)</f>
        <v>0</v>
      </c>
      <c r="C1997" s="46" t="s">
        <v>691</v>
      </c>
      <c r="D1997">
        <f t="shared" si="140"/>
        <v>0</v>
      </c>
      <c r="E1997">
        <v>10081</v>
      </c>
      <c r="F1997">
        <f t="shared" si="141"/>
        <v>0</v>
      </c>
      <c r="G1997" t="str">
        <f t="shared" si="142"/>
        <v>BP.VM</v>
      </c>
      <c r="H1997" s="525" t="s">
        <v>154</v>
      </c>
    </row>
    <row r="1998" spans="1:8">
      <c r="A1998" t="str">
        <f>_xlfn.XLOOKUP(C1998,macros!Y:Y,macros!S:S)</f>
        <v>-</v>
      </c>
      <c r="B1998">
        <f>_xlfn.XLOOKUP(H1998,'sets &amp; selections ( - 10%)'!Z:Z,'sets &amp; selections ( - 10%)'!T:T,0)</f>
        <v>0</v>
      </c>
      <c r="C1998" s="46" t="s">
        <v>693</v>
      </c>
      <c r="D1998">
        <f t="shared" si="140"/>
        <v>0</v>
      </c>
      <c r="E1998">
        <v>10081</v>
      </c>
      <c r="F1998">
        <f t="shared" si="141"/>
        <v>0</v>
      </c>
      <c r="G1998" t="str">
        <f t="shared" si="142"/>
        <v>BP.VM</v>
      </c>
      <c r="H1998" s="525" t="s">
        <v>154</v>
      </c>
    </row>
    <row r="1999" spans="1:8">
      <c r="A1999">
        <f>_xlfn.XLOOKUP(C1999,macros!Y:Y,macros!V:V)</f>
        <v>0</v>
      </c>
      <c r="B1999">
        <f>_xlfn.XLOOKUP(H1999,'sets &amp; selections ( - 10%)'!Z:Z,'sets &amp; selections ( - 10%)'!W:W,0)</f>
        <v>0</v>
      </c>
      <c r="C1999" s="46" t="s">
        <v>679</v>
      </c>
      <c r="D1999">
        <f t="shared" si="140"/>
        <v>0</v>
      </c>
      <c r="E1999">
        <v>10082</v>
      </c>
      <c r="F1999">
        <f t="shared" si="141"/>
        <v>0</v>
      </c>
      <c r="G1999" t="str">
        <f t="shared" si="142"/>
        <v>BP.VM</v>
      </c>
      <c r="H1999" s="525" t="s">
        <v>154</v>
      </c>
    </row>
    <row r="2000" spans="1:8">
      <c r="A2000">
        <f>_xlfn.XLOOKUP(C2000,macros!Y:Y,macros!V:V)</f>
        <v>0</v>
      </c>
      <c r="B2000">
        <f>_xlfn.XLOOKUP(H2000,'sets &amp; selections ( - 10%)'!Z:Z,'sets &amp; selections ( - 10%)'!W:W,0)</f>
        <v>0</v>
      </c>
      <c r="C2000" s="46" t="s">
        <v>681</v>
      </c>
      <c r="D2000">
        <f t="shared" si="140"/>
        <v>0</v>
      </c>
      <c r="E2000">
        <v>10082</v>
      </c>
      <c r="F2000">
        <f t="shared" si="141"/>
        <v>0</v>
      </c>
      <c r="G2000" t="str">
        <f t="shared" si="142"/>
        <v>BP.VM</v>
      </c>
      <c r="H2000" s="525" t="s">
        <v>154</v>
      </c>
    </row>
    <row r="2001" spans="1:8">
      <c r="A2001">
        <f>_xlfn.XLOOKUP(C2001,macros!Y:Y,macros!V:V)</f>
        <v>0</v>
      </c>
      <c r="B2001">
        <f>_xlfn.XLOOKUP(H2001,'sets &amp; selections ( - 10%)'!Z:Z,'sets &amp; selections ( - 10%)'!W:W,0)</f>
        <v>0</v>
      </c>
      <c r="C2001" s="46" t="s">
        <v>683</v>
      </c>
      <c r="D2001">
        <f t="shared" si="140"/>
        <v>0</v>
      </c>
      <c r="E2001">
        <v>10082</v>
      </c>
      <c r="F2001">
        <f t="shared" si="141"/>
        <v>0</v>
      </c>
      <c r="G2001" t="str">
        <f t="shared" si="142"/>
        <v>BP.VM</v>
      </c>
      <c r="H2001" s="525" t="s">
        <v>154</v>
      </c>
    </row>
    <row r="2002" spans="1:8">
      <c r="A2002">
        <f>_xlfn.XLOOKUP(C2002,macros!Y:Y,macros!V:V)</f>
        <v>0</v>
      </c>
      <c r="B2002">
        <f>_xlfn.XLOOKUP(H2002,'sets &amp; selections ( - 10%)'!Z:Z,'sets &amp; selections ( - 10%)'!W:W,0)</f>
        <v>0</v>
      </c>
      <c r="C2002" s="46" t="s">
        <v>685</v>
      </c>
      <c r="D2002">
        <f t="shared" si="140"/>
        <v>0</v>
      </c>
      <c r="E2002">
        <v>10082</v>
      </c>
      <c r="F2002">
        <f t="shared" si="141"/>
        <v>0</v>
      </c>
      <c r="G2002" t="str">
        <f t="shared" si="142"/>
        <v>BP.VM</v>
      </c>
      <c r="H2002" s="525" t="s">
        <v>154</v>
      </c>
    </row>
    <row r="2003" spans="1:8">
      <c r="A2003">
        <f>_xlfn.XLOOKUP(C2003,macros!Y:Y,macros!V:V)</f>
        <v>0</v>
      </c>
      <c r="B2003">
        <f>_xlfn.XLOOKUP(H2003,'sets &amp; selections ( - 10%)'!Z:Z,'sets &amp; selections ( - 10%)'!W:W,0)</f>
        <v>0</v>
      </c>
      <c r="C2003" s="46" t="s">
        <v>687</v>
      </c>
      <c r="D2003">
        <f t="shared" si="140"/>
        <v>0</v>
      </c>
      <c r="E2003">
        <v>10082</v>
      </c>
      <c r="F2003">
        <f t="shared" si="141"/>
        <v>0</v>
      </c>
      <c r="G2003" t="str">
        <f t="shared" si="142"/>
        <v>BP.VM</v>
      </c>
      <c r="H2003" s="525" t="s">
        <v>154</v>
      </c>
    </row>
    <row r="2004" spans="1:8">
      <c r="A2004">
        <f>_xlfn.XLOOKUP(C2004,macros!Y:Y,macros!V:V)</f>
        <v>0</v>
      </c>
      <c r="B2004">
        <f>_xlfn.XLOOKUP(H2004,'sets &amp; selections ( - 10%)'!Z:Z,'sets &amp; selections ( - 10%)'!W:W,0)</f>
        <v>0</v>
      </c>
      <c r="C2004" s="46" t="s">
        <v>689</v>
      </c>
      <c r="D2004">
        <f t="shared" si="140"/>
        <v>0</v>
      </c>
      <c r="E2004">
        <v>10082</v>
      </c>
      <c r="F2004">
        <f t="shared" si="141"/>
        <v>0</v>
      </c>
      <c r="G2004" t="str">
        <f t="shared" si="142"/>
        <v>BP.VM</v>
      </c>
      <c r="H2004" s="525" t="s">
        <v>154</v>
      </c>
    </row>
    <row r="2005" spans="1:8">
      <c r="A2005">
        <f>_xlfn.XLOOKUP(C2005,macros!Y:Y,macros!V:V)</f>
        <v>0</v>
      </c>
      <c r="B2005">
        <f>_xlfn.XLOOKUP(H2005,'sets &amp; selections ( - 10%)'!Z:Z,'sets &amp; selections ( - 10%)'!W:W,0)</f>
        <v>0</v>
      </c>
      <c r="C2005" s="46" t="s">
        <v>691</v>
      </c>
      <c r="D2005">
        <f t="shared" si="140"/>
        <v>0</v>
      </c>
      <c r="E2005">
        <v>10082</v>
      </c>
      <c r="F2005">
        <f t="shared" si="141"/>
        <v>0</v>
      </c>
      <c r="G2005" t="str">
        <f t="shared" si="142"/>
        <v>BP.VM</v>
      </c>
      <c r="H2005" s="525" t="s">
        <v>154</v>
      </c>
    </row>
    <row r="2006" spans="1:8">
      <c r="A2006">
        <f>_xlfn.XLOOKUP(C2006,macros!Y:Y,macros!V:V)</f>
        <v>0</v>
      </c>
      <c r="B2006">
        <f>_xlfn.XLOOKUP(H2006,'sets &amp; selections ( - 10%)'!Z:Z,'sets &amp; selections ( - 10%)'!W:W,0)</f>
        <v>0</v>
      </c>
      <c r="C2006" s="46" t="s">
        <v>693</v>
      </c>
      <c r="D2006">
        <f t="shared" si="140"/>
        <v>0</v>
      </c>
      <c r="E2006">
        <v>10082</v>
      </c>
      <c r="F2006">
        <f t="shared" si="141"/>
        <v>0</v>
      </c>
      <c r="G2006" t="str">
        <f t="shared" si="142"/>
        <v>BP.VM</v>
      </c>
      <c r="H2006" s="525" t="s">
        <v>154</v>
      </c>
    </row>
    <row r="2007" spans="1:8">
      <c r="A2007">
        <f>_xlfn.XLOOKUP(C2007,macros!Y:Y,macros!U:U)</f>
        <v>0</v>
      </c>
      <c r="B2007">
        <f>_xlfn.XLOOKUP(H2007,'sets &amp; selections ( - 10%)'!Z:Z,'sets &amp; selections ( - 10%)'!V:V,0)</f>
        <v>0</v>
      </c>
      <c r="C2007" s="46" t="s">
        <v>679</v>
      </c>
      <c r="D2007">
        <f t="shared" si="140"/>
        <v>0</v>
      </c>
      <c r="E2007">
        <v>10083</v>
      </c>
      <c r="F2007">
        <f t="shared" si="141"/>
        <v>0</v>
      </c>
      <c r="G2007" t="str">
        <f t="shared" si="142"/>
        <v>BP.VM</v>
      </c>
      <c r="H2007" s="525" t="s">
        <v>154</v>
      </c>
    </row>
    <row r="2008" spans="1:8">
      <c r="A2008">
        <f>_xlfn.XLOOKUP(C2008,macros!Y:Y,macros!U:U)</f>
        <v>0</v>
      </c>
      <c r="B2008">
        <f>_xlfn.XLOOKUP(H2008,'sets &amp; selections ( - 10%)'!Z:Z,'sets &amp; selections ( - 10%)'!V:V,0)</f>
        <v>0</v>
      </c>
      <c r="C2008" s="46" t="s">
        <v>681</v>
      </c>
      <c r="D2008">
        <f t="shared" si="140"/>
        <v>0</v>
      </c>
      <c r="E2008">
        <v>10083</v>
      </c>
      <c r="F2008">
        <f t="shared" si="141"/>
        <v>0</v>
      </c>
      <c r="G2008" t="str">
        <f t="shared" si="142"/>
        <v>BP.VM</v>
      </c>
      <c r="H2008" s="525" t="s">
        <v>154</v>
      </c>
    </row>
    <row r="2009" spans="1:8">
      <c r="A2009">
        <f>_xlfn.XLOOKUP(C2009,macros!Y:Y,macros!U:U)</f>
        <v>0</v>
      </c>
      <c r="B2009">
        <f>_xlfn.XLOOKUP(H2009,'sets &amp; selections ( - 10%)'!Z:Z,'sets &amp; selections ( - 10%)'!V:V,0)</f>
        <v>0</v>
      </c>
      <c r="C2009" s="46" t="s">
        <v>683</v>
      </c>
      <c r="D2009">
        <f t="shared" si="140"/>
        <v>0</v>
      </c>
      <c r="E2009">
        <v>10083</v>
      </c>
      <c r="F2009">
        <f t="shared" si="141"/>
        <v>0</v>
      </c>
      <c r="G2009" t="str">
        <f t="shared" si="142"/>
        <v>BP.VM</v>
      </c>
      <c r="H2009" s="525" t="s">
        <v>154</v>
      </c>
    </row>
    <row r="2010" spans="1:8">
      <c r="A2010">
        <f>_xlfn.XLOOKUP(C2010,macros!Y:Y,macros!U:U)</f>
        <v>0</v>
      </c>
      <c r="B2010">
        <f>_xlfn.XLOOKUP(H2010,'sets &amp; selections ( - 10%)'!Z:Z,'sets &amp; selections ( - 10%)'!V:V,0)</f>
        <v>0</v>
      </c>
      <c r="C2010" s="46" t="s">
        <v>685</v>
      </c>
      <c r="D2010">
        <f t="shared" si="140"/>
        <v>0</v>
      </c>
      <c r="E2010">
        <v>10083</v>
      </c>
      <c r="F2010">
        <f t="shared" si="141"/>
        <v>0</v>
      </c>
      <c r="G2010" t="str">
        <f t="shared" si="142"/>
        <v>BP.VM</v>
      </c>
      <c r="H2010" s="525" t="s">
        <v>154</v>
      </c>
    </row>
    <row r="2011" spans="1:8">
      <c r="A2011">
        <f>_xlfn.XLOOKUP(C2011,macros!Y:Y,macros!U:U)</f>
        <v>0</v>
      </c>
      <c r="B2011">
        <f>_xlfn.XLOOKUP(H2011,'sets &amp; selections ( - 10%)'!Z:Z,'sets &amp; selections ( - 10%)'!V:V,0)</f>
        <v>0</v>
      </c>
      <c r="C2011" s="46" t="s">
        <v>687</v>
      </c>
      <c r="D2011">
        <f t="shared" si="140"/>
        <v>0</v>
      </c>
      <c r="E2011">
        <v>10083</v>
      </c>
      <c r="F2011">
        <f t="shared" si="141"/>
        <v>0</v>
      </c>
      <c r="G2011" t="str">
        <f t="shared" si="142"/>
        <v>BP.VM</v>
      </c>
      <c r="H2011" s="525" t="s">
        <v>154</v>
      </c>
    </row>
    <row r="2012" spans="1:8">
      <c r="A2012">
        <f>_xlfn.XLOOKUP(C2012,macros!Y:Y,macros!U:U)</f>
        <v>0</v>
      </c>
      <c r="B2012">
        <f>_xlfn.XLOOKUP(H2012,'sets &amp; selections ( - 10%)'!Z:Z,'sets &amp; selections ( - 10%)'!V:V,0)</f>
        <v>0</v>
      </c>
      <c r="C2012" s="46" t="s">
        <v>689</v>
      </c>
      <c r="D2012">
        <f t="shared" si="140"/>
        <v>0</v>
      </c>
      <c r="E2012">
        <v>10083</v>
      </c>
      <c r="F2012">
        <f t="shared" si="141"/>
        <v>0</v>
      </c>
      <c r="G2012" t="str">
        <f t="shared" si="142"/>
        <v>BP.VM</v>
      </c>
      <c r="H2012" s="525" t="s">
        <v>154</v>
      </c>
    </row>
    <row r="2013" spans="1:8">
      <c r="A2013">
        <f>_xlfn.XLOOKUP(C2013,macros!Y:Y,macros!U:U)</f>
        <v>0</v>
      </c>
      <c r="B2013">
        <f>_xlfn.XLOOKUP(H2013,'sets &amp; selections ( - 10%)'!Z:Z,'sets &amp; selections ( - 10%)'!V:V,0)</f>
        <v>0</v>
      </c>
      <c r="C2013" s="46" t="s">
        <v>691</v>
      </c>
      <c r="D2013">
        <f t="shared" si="140"/>
        <v>0</v>
      </c>
      <c r="E2013">
        <v>10083</v>
      </c>
      <c r="F2013">
        <f t="shared" si="141"/>
        <v>0</v>
      </c>
      <c r="G2013" t="str">
        <f t="shared" si="142"/>
        <v>BP.VM</v>
      </c>
      <c r="H2013" s="525" t="s">
        <v>154</v>
      </c>
    </row>
    <row r="2014" spans="1:8">
      <c r="A2014">
        <f>_xlfn.XLOOKUP(C2014,macros!Y:Y,macros!U:U)</f>
        <v>0</v>
      </c>
      <c r="B2014">
        <f>_xlfn.XLOOKUP(H2014,'sets &amp; selections ( - 10%)'!Z:Z,'sets &amp; selections ( - 10%)'!V:V,0)</f>
        <v>0</v>
      </c>
      <c r="C2014" s="46" t="s">
        <v>693</v>
      </c>
      <c r="D2014">
        <f t="shared" si="140"/>
        <v>0</v>
      </c>
      <c r="E2014">
        <v>10083</v>
      </c>
      <c r="F2014">
        <f t="shared" si="141"/>
        <v>0</v>
      </c>
      <c r="G2014" t="str">
        <f t="shared" si="142"/>
        <v>BP.VM</v>
      </c>
      <c r="H2014" s="525" t="s">
        <v>154</v>
      </c>
    </row>
    <row r="2015" spans="1:8">
      <c r="A2015">
        <f>_xlfn.XLOOKUP(C2015,macros!Y:Y,macros!G:G)</f>
        <v>0</v>
      </c>
      <c r="B2015">
        <f>_xlfn.XLOOKUP(H2015,'sets &amp; selections ( - 10%)'!Z:Z,'sets &amp; selections ( - 10%)'!H:H,0)</f>
        <v>0</v>
      </c>
      <c r="C2015" s="46" t="s">
        <v>679</v>
      </c>
      <c r="D2015">
        <f t="shared" si="140"/>
        <v>0</v>
      </c>
      <c r="E2015">
        <v>10084</v>
      </c>
      <c r="F2015">
        <f t="shared" si="141"/>
        <v>0</v>
      </c>
      <c r="G2015" t="str">
        <f t="shared" si="142"/>
        <v>BP.VM</v>
      </c>
      <c r="H2015" s="525" t="s">
        <v>154</v>
      </c>
    </row>
    <row r="2016" spans="1:8">
      <c r="A2016">
        <f>_xlfn.XLOOKUP(C2016,macros!Y:Y,macros!G:G)</f>
        <v>0</v>
      </c>
      <c r="B2016">
        <f>_xlfn.XLOOKUP(H2016,'sets &amp; selections ( - 10%)'!Z:Z,'sets &amp; selections ( - 10%)'!H:H,0)</f>
        <v>0</v>
      </c>
      <c r="C2016" s="46" t="s">
        <v>681</v>
      </c>
      <c r="D2016">
        <f t="shared" si="140"/>
        <v>0</v>
      </c>
      <c r="E2016">
        <v>10084</v>
      </c>
      <c r="F2016">
        <f t="shared" si="141"/>
        <v>0</v>
      </c>
      <c r="G2016" t="str">
        <f t="shared" si="142"/>
        <v>BP.VM</v>
      </c>
      <c r="H2016" s="525" t="s">
        <v>154</v>
      </c>
    </row>
    <row r="2017" spans="1:8">
      <c r="A2017">
        <f>_xlfn.XLOOKUP(C2017,macros!Y:Y,macros!G:G)</f>
        <v>0</v>
      </c>
      <c r="B2017">
        <f>_xlfn.XLOOKUP(H2017,'sets &amp; selections ( - 10%)'!Z:Z,'sets &amp; selections ( - 10%)'!H:H,0)</f>
        <v>0</v>
      </c>
      <c r="C2017" s="46" t="s">
        <v>683</v>
      </c>
      <c r="D2017">
        <f t="shared" si="140"/>
        <v>0</v>
      </c>
      <c r="E2017">
        <v>10084</v>
      </c>
      <c r="F2017">
        <f t="shared" si="141"/>
        <v>0</v>
      </c>
      <c r="G2017" t="str">
        <f t="shared" si="142"/>
        <v>BP.VM</v>
      </c>
      <c r="H2017" s="525" t="s">
        <v>154</v>
      </c>
    </row>
    <row r="2018" spans="1:8">
      <c r="A2018">
        <f>_xlfn.XLOOKUP(C2018,macros!Y:Y,macros!G:G)</f>
        <v>0</v>
      </c>
      <c r="B2018">
        <f>_xlfn.XLOOKUP(H2018,'sets &amp; selections ( - 10%)'!Z:Z,'sets &amp; selections ( - 10%)'!H:H,0)</f>
        <v>0</v>
      </c>
      <c r="C2018" s="46" t="s">
        <v>685</v>
      </c>
      <c r="D2018">
        <f t="shared" si="140"/>
        <v>0</v>
      </c>
      <c r="E2018">
        <v>10084</v>
      </c>
      <c r="F2018">
        <f t="shared" si="141"/>
        <v>0</v>
      </c>
      <c r="G2018" t="str">
        <f t="shared" si="142"/>
        <v>BP.VM</v>
      </c>
      <c r="H2018" s="525" t="s">
        <v>154</v>
      </c>
    </row>
    <row r="2019" spans="1:8">
      <c r="A2019">
        <f>_xlfn.XLOOKUP(C2019,macros!Y:Y,macros!G:G)</f>
        <v>0</v>
      </c>
      <c r="B2019">
        <f>_xlfn.XLOOKUP(H2019,'sets &amp; selections ( - 10%)'!Z:Z,'sets &amp; selections ( - 10%)'!H:H,0)</f>
        <v>0</v>
      </c>
      <c r="C2019" s="46" t="s">
        <v>687</v>
      </c>
      <c r="D2019">
        <f t="shared" si="140"/>
        <v>0</v>
      </c>
      <c r="E2019">
        <v>10084</v>
      </c>
      <c r="F2019">
        <f t="shared" si="141"/>
        <v>0</v>
      </c>
      <c r="G2019" t="str">
        <f t="shared" si="142"/>
        <v>BP.VM</v>
      </c>
      <c r="H2019" s="525" t="s">
        <v>154</v>
      </c>
    </row>
    <row r="2020" spans="1:8">
      <c r="A2020">
        <f>_xlfn.XLOOKUP(C2020,macros!Y:Y,macros!G:G)</f>
        <v>0</v>
      </c>
      <c r="B2020">
        <f>_xlfn.XLOOKUP(H2020,'sets &amp; selections ( - 10%)'!Z:Z,'sets &amp; selections ( - 10%)'!H:H,0)</f>
        <v>0</v>
      </c>
      <c r="C2020" s="46" t="s">
        <v>689</v>
      </c>
      <c r="D2020">
        <f t="shared" si="140"/>
        <v>0</v>
      </c>
      <c r="E2020">
        <v>10084</v>
      </c>
      <c r="F2020">
        <f t="shared" si="141"/>
        <v>0</v>
      </c>
      <c r="G2020" t="str">
        <f t="shared" si="142"/>
        <v>BP.VM</v>
      </c>
      <c r="H2020" s="525" t="s">
        <v>154</v>
      </c>
    </row>
    <row r="2021" spans="1:8">
      <c r="A2021">
        <f>_xlfn.XLOOKUP(C2021,macros!Y:Y,macros!G:G)</f>
        <v>0</v>
      </c>
      <c r="B2021">
        <f>_xlfn.XLOOKUP(H2021,'sets &amp; selections ( - 10%)'!Z:Z,'sets &amp; selections ( - 10%)'!H:H,0)</f>
        <v>0</v>
      </c>
      <c r="C2021" s="46" t="s">
        <v>691</v>
      </c>
      <c r="D2021">
        <f t="shared" si="140"/>
        <v>0</v>
      </c>
      <c r="E2021">
        <v>10084</v>
      </c>
      <c r="F2021">
        <f t="shared" si="141"/>
        <v>0</v>
      </c>
      <c r="G2021" t="str">
        <f t="shared" si="142"/>
        <v>BP.VM</v>
      </c>
      <c r="H2021" s="525" t="s">
        <v>154</v>
      </c>
    </row>
    <row r="2022" spans="1:8">
      <c r="A2022">
        <f>_xlfn.XLOOKUP(C2022,macros!Y:Y,macros!G:G)</f>
        <v>0</v>
      </c>
      <c r="B2022">
        <f>_xlfn.XLOOKUP(H2022,'sets &amp; selections ( - 10%)'!Z:Z,'sets &amp; selections ( - 10%)'!H:H,0)</f>
        <v>0</v>
      </c>
      <c r="C2022" s="46" t="s">
        <v>693</v>
      </c>
      <c r="D2022">
        <f t="shared" si="140"/>
        <v>0</v>
      </c>
      <c r="E2022">
        <v>10084</v>
      </c>
      <c r="F2022">
        <f t="shared" si="141"/>
        <v>0</v>
      </c>
      <c r="G2022" t="str">
        <f t="shared" si="142"/>
        <v>BP.VM</v>
      </c>
      <c r="H2022" s="525" t="s">
        <v>154</v>
      </c>
    </row>
    <row r="2023" spans="1:8">
      <c r="A2023">
        <f>_xlfn.XLOOKUP(C2023,macros!Y:Y,macros!H:H)</f>
        <v>0</v>
      </c>
      <c r="B2023">
        <f>_xlfn.XLOOKUP(H2023,'sets &amp; selections ( - 10%)'!Z:Z,'sets &amp; selections ( - 10%)'!I:I,0)</f>
        <v>0</v>
      </c>
      <c r="C2023" s="46" t="s">
        <v>679</v>
      </c>
      <c r="D2023">
        <f t="shared" si="140"/>
        <v>0</v>
      </c>
      <c r="E2023">
        <v>10085</v>
      </c>
      <c r="F2023">
        <f t="shared" si="141"/>
        <v>0</v>
      </c>
      <c r="G2023" t="str">
        <f t="shared" si="142"/>
        <v>BP.VM</v>
      </c>
      <c r="H2023" s="525" t="s">
        <v>154</v>
      </c>
    </row>
    <row r="2024" spans="1:8">
      <c r="A2024">
        <f>_xlfn.XLOOKUP(C2024,macros!Y:Y,macros!H:H)</f>
        <v>0</v>
      </c>
      <c r="B2024">
        <f>_xlfn.XLOOKUP(H2024,'sets &amp; selections ( - 10%)'!Z:Z,'sets &amp; selections ( - 10%)'!I:I,0)</f>
        <v>0</v>
      </c>
      <c r="C2024" s="46" t="s">
        <v>681</v>
      </c>
      <c r="D2024">
        <f t="shared" si="140"/>
        <v>0</v>
      </c>
      <c r="E2024">
        <v>10085</v>
      </c>
      <c r="F2024">
        <f t="shared" si="141"/>
        <v>0</v>
      </c>
      <c r="G2024" t="str">
        <f t="shared" si="142"/>
        <v>BP.VM</v>
      </c>
      <c r="H2024" s="525" t="s">
        <v>154</v>
      </c>
    </row>
    <row r="2025" spans="1:8">
      <c r="A2025">
        <f>_xlfn.XLOOKUP(C2025,macros!Y:Y,macros!H:H)</f>
        <v>0</v>
      </c>
      <c r="B2025">
        <f>_xlfn.XLOOKUP(H2025,'sets &amp; selections ( - 10%)'!Z:Z,'sets &amp; selections ( - 10%)'!I:I,0)</f>
        <v>0</v>
      </c>
      <c r="C2025" s="46" t="s">
        <v>683</v>
      </c>
      <c r="D2025">
        <f t="shared" si="140"/>
        <v>0</v>
      </c>
      <c r="E2025">
        <v>10085</v>
      </c>
      <c r="F2025">
        <f t="shared" si="141"/>
        <v>0</v>
      </c>
      <c r="G2025" t="str">
        <f t="shared" si="142"/>
        <v>BP.VM</v>
      </c>
      <c r="H2025" s="525" t="s">
        <v>154</v>
      </c>
    </row>
    <row r="2026" spans="1:8">
      <c r="A2026">
        <f>_xlfn.XLOOKUP(C2026,macros!Y:Y,macros!H:H)</f>
        <v>0</v>
      </c>
      <c r="B2026">
        <f>_xlfn.XLOOKUP(H2026,'sets &amp; selections ( - 10%)'!Z:Z,'sets &amp; selections ( - 10%)'!I:I,0)</f>
        <v>0</v>
      </c>
      <c r="C2026" s="46" t="s">
        <v>685</v>
      </c>
      <c r="D2026">
        <f t="shared" si="140"/>
        <v>0</v>
      </c>
      <c r="E2026">
        <v>10085</v>
      </c>
      <c r="F2026">
        <f t="shared" si="141"/>
        <v>0</v>
      </c>
      <c r="G2026" t="str">
        <f t="shared" si="142"/>
        <v>BP.VM</v>
      </c>
      <c r="H2026" s="525" t="s">
        <v>154</v>
      </c>
    </row>
    <row r="2027" spans="1:8">
      <c r="A2027">
        <f>_xlfn.XLOOKUP(C2027,macros!Y:Y,macros!H:H)</f>
        <v>0</v>
      </c>
      <c r="B2027">
        <f>_xlfn.XLOOKUP(H2027,'sets &amp; selections ( - 10%)'!Z:Z,'sets &amp; selections ( - 10%)'!I:I,0)</f>
        <v>0</v>
      </c>
      <c r="C2027" s="46" t="s">
        <v>687</v>
      </c>
      <c r="D2027">
        <f t="shared" si="140"/>
        <v>0</v>
      </c>
      <c r="E2027">
        <v>10085</v>
      </c>
      <c r="F2027">
        <f t="shared" si="141"/>
        <v>0</v>
      </c>
      <c r="G2027" t="str">
        <f t="shared" si="142"/>
        <v>BP.VM</v>
      </c>
      <c r="H2027" s="525" t="s">
        <v>154</v>
      </c>
    </row>
    <row r="2028" spans="1:8">
      <c r="A2028">
        <f>_xlfn.XLOOKUP(C2028,macros!Y:Y,macros!H:H)</f>
        <v>0</v>
      </c>
      <c r="B2028">
        <f>_xlfn.XLOOKUP(H2028,'sets &amp; selections ( - 10%)'!Z:Z,'sets &amp; selections ( - 10%)'!I:I,0)</f>
        <v>0</v>
      </c>
      <c r="C2028" s="46" t="s">
        <v>689</v>
      </c>
      <c r="D2028">
        <f t="shared" si="140"/>
        <v>0</v>
      </c>
      <c r="E2028">
        <v>10085</v>
      </c>
      <c r="F2028">
        <f t="shared" si="141"/>
        <v>0</v>
      </c>
      <c r="G2028" t="str">
        <f t="shared" si="142"/>
        <v>BP.VM</v>
      </c>
      <c r="H2028" s="525" t="s">
        <v>154</v>
      </c>
    </row>
    <row r="2029" spans="1:8">
      <c r="A2029">
        <f>_xlfn.XLOOKUP(C2029,macros!Y:Y,macros!H:H)</f>
        <v>0</v>
      </c>
      <c r="B2029">
        <f>_xlfn.XLOOKUP(H2029,'sets &amp; selections ( - 10%)'!Z:Z,'sets &amp; selections ( - 10%)'!I:I,0)</f>
        <v>0</v>
      </c>
      <c r="C2029" s="46" t="s">
        <v>691</v>
      </c>
      <c r="D2029">
        <f t="shared" si="140"/>
        <v>0</v>
      </c>
      <c r="E2029">
        <v>10085</v>
      </c>
      <c r="F2029">
        <f t="shared" si="141"/>
        <v>0</v>
      </c>
      <c r="G2029" t="str">
        <f t="shared" si="142"/>
        <v>BP.VM</v>
      </c>
      <c r="H2029" s="525" t="s">
        <v>154</v>
      </c>
    </row>
    <row r="2030" spans="1:8">
      <c r="A2030">
        <f>_xlfn.XLOOKUP(C2030,macros!Y:Y,macros!H:H)</f>
        <v>0</v>
      </c>
      <c r="B2030">
        <f>_xlfn.XLOOKUP(H2030,'sets &amp; selections ( - 10%)'!Z:Z,'sets &amp; selections ( - 10%)'!I:I,0)</f>
        <v>0</v>
      </c>
      <c r="C2030" s="46" t="s">
        <v>693</v>
      </c>
      <c r="D2030">
        <f t="shared" ref="D2030:D2093" si="143">SUM(A2030:B2030)</f>
        <v>0</v>
      </c>
      <c r="E2030">
        <v>10085</v>
      </c>
      <c r="F2030">
        <f t="shared" si="141"/>
        <v>0</v>
      </c>
      <c r="G2030" t="str">
        <f t="shared" si="142"/>
        <v>BP.VM</v>
      </c>
      <c r="H2030" s="525" t="s">
        <v>154</v>
      </c>
    </row>
    <row r="2031" spans="1:8">
      <c r="A2031">
        <f>_xlfn.XLOOKUP(C2031,macros!Y:Y,macros!I:I)</f>
        <v>0</v>
      </c>
      <c r="B2031">
        <f>_xlfn.XLOOKUP(H2031,'sets &amp; selections ( - 10%)'!Z:Z,'sets &amp; selections ( - 10%)'!J:J,0)</f>
        <v>0</v>
      </c>
      <c r="C2031" s="46" t="s">
        <v>679</v>
      </c>
      <c r="D2031">
        <f t="shared" si="143"/>
        <v>0</v>
      </c>
      <c r="E2031">
        <v>10086</v>
      </c>
      <c r="F2031">
        <f t="shared" si="141"/>
        <v>0</v>
      </c>
      <c r="G2031" t="str">
        <f t="shared" si="142"/>
        <v>BP.VM</v>
      </c>
      <c r="H2031" s="525" t="s">
        <v>154</v>
      </c>
    </row>
    <row r="2032" spans="1:8">
      <c r="A2032">
        <f>_xlfn.XLOOKUP(C2032,macros!Y:Y,macros!I:I)</f>
        <v>0</v>
      </c>
      <c r="B2032">
        <f>_xlfn.XLOOKUP(H2032,'sets &amp; selections ( - 10%)'!Z:Z,'sets &amp; selections ( - 10%)'!J:J,0)</f>
        <v>0</v>
      </c>
      <c r="C2032" s="46" t="s">
        <v>681</v>
      </c>
      <c r="D2032">
        <f t="shared" si="143"/>
        <v>0</v>
      </c>
      <c r="E2032">
        <v>10086</v>
      </c>
      <c r="F2032">
        <f t="shared" si="141"/>
        <v>0</v>
      </c>
      <c r="G2032" t="str">
        <f t="shared" si="142"/>
        <v>BP.VM</v>
      </c>
      <c r="H2032" s="525" t="s">
        <v>154</v>
      </c>
    </row>
    <row r="2033" spans="1:8">
      <c r="A2033">
        <f>_xlfn.XLOOKUP(C2033,macros!Y:Y,macros!I:I)</f>
        <v>0</v>
      </c>
      <c r="B2033">
        <f>_xlfn.XLOOKUP(H2033,'sets &amp; selections ( - 10%)'!Z:Z,'sets &amp; selections ( - 10%)'!J:J,0)</f>
        <v>0</v>
      </c>
      <c r="C2033" s="46" t="s">
        <v>683</v>
      </c>
      <c r="D2033">
        <f t="shared" si="143"/>
        <v>0</v>
      </c>
      <c r="E2033">
        <v>10086</v>
      </c>
      <c r="F2033">
        <f t="shared" si="141"/>
        <v>0</v>
      </c>
      <c r="G2033" t="str">
        <f t="shared" si="142"/>
        <v>BP.VM</v>
      </c>
      <c r="H2033" s="525" t="s">
        <v>154</v>
      </c>
    </row>
    <row r="2034" spans="1:8">
      <c r="A2034">
        <f>_xlfn.XLOOKUP(C2034,macros!Y:Y,macros!I:I)</f>
        <v>0</v>
      </c>
      <c r="B2034">
        <f>_xlfn.XLOOKUP(H2034,'sets &amp; selections ( - 10%)'!Z:Z,'sets &amp; selections ( - 10%)'!J:J,0)</f>
        <v>0</v>
      </c>
      <c r="C2034" s="46" t="s">
        <v>685</v>
      </c>
      <c r="D2034">
        <f t="shared" si="143"/>
        <v>0</v>
      </c>
      <c r="E2034">
        <v>10086</v>
      </c>
      <c r="F2034">
        <f t="shared" si="141"/>
        <v>0</v>
      </c>
      <c r="G2034" t="str">
        <f t="shared" si="142"/>
        <v>BP.VM</v>
      </c>
      <c r="H2034" s="525" t="s">
        <v>154</v>
      </c>
    </row>
    <row r="2035" spans="1:8">
      <c r="A2035">
        <f>_xlfn.XLOOKUP(C2035,macros!Y:Y,macros!I:I)</f>
        <v>0</v>
      </c>
      <c r="B2035">
        <f>_xlfn.XLOOKUP(H2035,'sets &amp; selections ( - 10%)'!Z:Z,'sets &amp; selections ( - 10%)'!J:J,0)</f>
        <v>0</v>
      </c>
      <c r="C2035" s="46" t="s">
        <v>687</v>
      </c>
      <c r="D2035">
        <f t="shared" si="143"/>
        <v>0</v>
      </c>
      <c r="E2035">
        <v>10086</v>
      </c>
      <c r="F2035">
        <f t="shared" si="141"/>
        <v>0</v>
      </c>
      <c r="G2035" t="str">
        <f t="shared" si="142"/>
        <v>BP.VM</v>
      </c>
      <c r="H2035" s="525" t="s">
        <v>154</v>
      </c>
    </row>
    <row r="2036" spans="1:8">
      <c r="A2036">
        <f>_xlfn.XLOOKUP(C2036,macros!Y:Y,macros!I:I)</f>
        <v>0</v>
      </c>
      <c r="B2036">
        <f>_xlfn.XLOOKUP(H2036,'sets &amp; selections ( - 10%)'!Z:Z,'sets &amp; selections ( - 10%)'!J:J,0)</f>
        <v>0</v>
      </c>
      <c r="C2036" s="46" t="s">
        <v>689</v>
      </c>
      <c r="D2036">
        <f t="shared" si="143"/>
        <v>0</v>
      </c>
      <c r="E2036">
        <v>10086</v>
      </c>
      <c r="F2036">
        <f t="shared" si="141"/>
        <v>0</v>
      </c>
      <c r="G2036" t="str">
        <f t="shared" si="142"/>
        <v>BP.VM</v>
      </c>
      <c r="H2036" s="525" t="s">
        <v>154</v>
      </c>
    </row>
    <row r="2037" spans="1:8">
      <c r="A2037">
        <f>_xlfn.XLOOKUP(C2037,macros!Y:Y,macros!I:I)</f>
        <v>0</v>
      </c>
      <c r="B2037">
        <f>_xlfn.XLOOKUP(H2037,'sets &amp; selections ( - 10%)'!Z:Z,'sets &amp; selections ( - 10%)'!J:J,0)</f>
        <v>0</v>
      </c>
      <c r="C2037" s="46" t="s">
        <v>691</v>
      </c>
      <c r="D2037">
        <f t="shared" si="143"/>
        <v>0</v>
      </c>
      <c r="E2037">
        <v>10086</v>
      </c>
      <c r="F2037">
        <f t="shared" si="141"/>
        <v>0</v>
      </c>
      <c r="G2037" t="str">
        <f t="shared" si="142"/>
        <v>BP.VM</v>
      </c>
      <c r="H2037" s="525" t="s">
        <v>154</v>
      </c>
    </row>
    <row r="2038" spans="1:8">
      <c r="A2038">
        <f>_xlfn.XLOOKUP(C2038,macros!Y:Y,macros!I:I)</f>
        <v>0</v>
      </c>
      <c r="B2038">
        <f>_xlfn.XLOOKUP(H2038,'sets &amp; selections ( - 10%)'!Z:Z,'sets &amp; selections ( - 10%)'!J:J,0)</f>
        <v>0</v>
      </c>
      <c r="C2038" s="46" t="s">
        <v>693</v>
      </c>
      <c r="D2038">
        <f t="shared" si="143"/>
        <v>0</v>
      </c>
      <c r="E2038">
        <v>10086</v>
      </c>
      <c r="F2038">
        <f t="shared" si="141"/>
        <v>0</v>
      </c>
      <c r="G2038" t="str">
        <f t="shared" si="142"/>
        <v>BP.VM</v>
      </c>
      <c r="H2038" s="525" t="s">
        <v>154</v>
      </c>
    </row>
    <row r="2039" spans="1:8">
      <c r="A2039">
        <f>_xlfn.XLOOKUP(C2039,macros!Y:Y,macros!J:J)</f>
        <v>0</v>
      </c>
      <c r="B2039">
        <f>_xlfn.XLOOKUP(H2039,'sets &amp; selections ( - 10%)'!Z:Z,'sets &amp; selections ( - 10%)'!K:K,0)</f>
        <v>0</v>
      </c>
      <c r="C2039" s="46" t="s">
        <v>679</v>
      </c>
      <c r="D2039">
        <f t="shared" si="143"/>
        <v>0</v>
      </c>
      <c r="E2039">
        <v>10088</v>
      </c>
      <c r="F2039">
        <f t="shared" si="141"/>
        <v>0</v>
      </c>
      <c r="G2039" t="str">
        <f t="shared" si="142"/>
        <v>BP.VM</v>
      </c>
      <c r="H2039" s="525" t="s">
        <v>154</v>
      </c>
    </row>
    <row r="2040" spans="1:8">
      <c r="A2040">
        <f>_xlfn.XLOOKUP(C2040,macros!Y:Y,macros!J:J)</f>
        <v>0</v>
      </c>
      <c r="B2040">
        <f>_xlfn.XLOOKUP(H2040,'sets &amp; selections ( - 10%)'!Z:Z,'sets &amp; selections ( - 10%)'!K:K,0)</f>
        <v>0</v>
      </c>
      <c r="C2040" s="46" t="s">
        <v>681</v>
      </c>
      <c r="D2040">
        <f t="shared" si="143"/>
        <v>0</v>
      </c>
      <c r="E2040">
        <v>10088</v>
      </c>
      <c r="F2040">
        <f t="shared" si="141"/>
        <v>0</v>
      </c>
      <c r="G2040" t="str">
        <f t="shared" si="142"/>
        <v>BP.VM</v>
      </c>
      <c r="H2040" s="525" t="s">
        <v>154</v>
      </c>
    </row>
    <row r="2041" spans="1:8">
      <c r="A2041">
        <f>_xlfn.XLOOKUP(C2041,macros!Y:Y,macros!J:J)</f>
        <v>0</v>
      </c>
      <c r="B2041">
        <f>_xlfn.XLOOKUP(H2041,'sets &amp; selections ( - 10%)'!Z:Z,'sets &amp; selections ( - 10%)'!K:K,0)</f>
        <v>0</v>
      </c>
      <c r="C2041" s="46" t="s">
        <v>683</v>
      </c>
      <c r="D2041">
        <f t="shared" si="143"/>
        <v>0</v>
      </c>
      <c r="E2041">
        <v>10088</v>
      </c>
      <c r="F2041">
        <f t="shared" si="141"/>
        <v>0</v>
      </c>
      <c r="G2041" t="str">
        <f t="shared" si="142"/>
        <v>BP.VM</v>
      </c>
      <c r="H2041" s="525" t="s">
        <v>154</v>
      </c>
    </row>
    <row r="2042" spans="1:8">
      <c r="A2042">
        <f>_xlfn.XLOOKUP(C2042,macros!Y:Y,macros!J:J)</f>
        <v>0</v>
      </c>
      <c r="B2042">
        <f>_xlfn.XLOOKUP(H2042,'sets &amp; selections ( - 10%)'!Z:Z,'sets &amp; selections ( - 10%)'!K:K,0)</f>
        <v>0</v>
      </c>
      <c r="C2042" s="46" t="s">
        <v>685</v>
      </c>
      <c r="D2042">
        <f t="shared" si="143"/>
        <v>0</v>
      </c>
      <c r="E2042">
        <v>10088</v>
      </c>
      <c r="F2042">
        <f t="shared" si="141"/>
        <v>0</v>
      </c>
      <c r="G2042" t="str">
        <f t="shared" si="142"/>
        <v>BP.VM</v>
      </c>
      <c r="H2042" s="525" t="s">
        <v>154</v>
      </c>
    </row>
    <row r="2043" spans="1:8">
      <c r="A2043">
        <f>_xlfn.XLOOKUP(C2043,macros!Y:Y,macros!J:J)</f>
        <v>0</v>
      </c>
      <c r="B2043">
        <f>_xlfn.XLOOKUP(H2043,'sets &amp; selections ( - 10%)'!Z:Z,'sets &amp; selections ( - 10%)'!K:K,0)</f>
        <v>0</v>
      </c>
      <c r="C2043" s="46" t="s">
        <v>687</v>
      </c>
      <c r="D2043">
        <f t="shared" si="143"/>
        <v>0</v>
      </c>
      <c r="E2043">
        <v>10088</v>
      </c>
      <c r="F2043">
        <f t="shared" si="141"/>
        <v>0</v>
      </c>
      <c r="G2043" t="str">
        <f t="shared" si="142"/>
        <v>BP.VM</v>
      </c>
      <c r="H2043" s="525" t="s">
        <v>154</v>
      </c>
    </row>
    <row r="2044" spans="1:8">
      <c r="A2044">
        <f>_xlfn.XLOOKUP(C2044,macros!Y:Y,macros!J:J)</f>
        <v>0</v>
      </c>
      <c r="B2044">
        <f>_xlfn.XLOOKUP(H2044,'sets &amp; selections ( - 10%)'!Z:Z,'sets &amp; selections ( - 10%)'!K:K,0)</f>
        <v>0</v>
      </c>
      <c r="C2044" s="46" t="s">
        <v>689</v>
      </c>
      <c r="D2044">
        <f t="shared" si="143"/>
        <v>0</v>
      </c>
      <c r="E2044">
        <v>10088</v>
      </c>
      <c r="F2044">
        <f t="shared" si="141"/>
        <v>0</v>
      </c>
      <c r="G2044" t="str">
        <f t="shared" si="142"/>
        <v>BP.VM</v>
      </c>
      <c r="H2044" s="525" t="s">
        <v>154</v>
      </c>
    </row>
    <row r="2045" spans="1:8">
      <c r="A2045">
        <f>_xlfn.XLOOKUP(C2045,macros!Y:Y,macros!J:J)</f>
        <v>0</v>
      </c>
      <c r="B2045">
        <f>_xlfn.XLOOKUP(H2045,'sets &amp; selections ( - 10%)'!Z:Z,'sets &amp; selections ( - 10%)'!K:K,0)</f>
        <v>0</v>
      </c>
      <c r="C2045" s="46" t="s">
        <v>691</v>
      </c>
      <c r="D2045">
        <f t="shared" si="143"/>
        <v>0</v>
      </c>
      <c r="E2045">
        <v>10088</v>
      </c>
      <c r="F2045">
        <f t="shared" si="141"/>
        <v>0</v>
      </c>
      <c r="G2045" t="str">
        <f t="shared" si="142"/>
        <v>BP.VM</v>
      </c>
      <c r="H2045" s="525" t="s">
        <v>154</v>
      </c>
    </row>
    <row r="2046" spans="1:8">
      <c r="A2046">
        <f>_xlfn.XLOOKUP(C2046,macros!Y:Y,macros!J:J)</f>
        <v>0</v>
      </c>
      <c r="B2046">
        <f>_xlfn.XLOOKUP(H2046,'sets &amp; selections ( - 10%)'!Z:Z,'sets &amp; selections ( - 10%)'!K:K,0)</f>
        <v>0</v>
      </c>
      <c r="C2046" s="46" t="s">
        <v>693</v>
      </c>
      <c r="D2046">
        <f t="shared" si="143"/>
        <v>0</v>
      </c>
      <c r="E2046">
        <v>10088</v>
      </c>
      <c r="F2046">
        <f t="shared" si="141"/>
        <v>0</v>
      </c>
      <c r="G2046" t="str">
        <f t="shared" si="142"/>
        <v>BP.VM</v>
      </c>
      <c r="H2046" s="525" t="s">
        <v>154</v>
      </c>
    </row>
    <row r="2047" spans="1:8">
      <c r="A2047">
        <f>_xlfn.XLOOKUP(C2047,macros!Y:Y,macros!K:K)</f>
        <v>0</v>
      </c>
      <c r="B2047">
        <f>_xlfn.XLOOKUP(H2047,'sets &amp; selections ( - 10%)'!Z:Z,'sets &amp; selections ( - 10%)'!L:L,0)</f>
        <v>0</v>
      </c>
      <c r="C2047" s="46" t="s">
        <v>679</v>
      </c>
      <c r="D2047">
        <f t="shared" si="143"/>
        <v>0</v>
      </c>
      <c r="E2047">
        <v>10089</v>
      </c>
      <c r="F2047">
        <f t="shared" si="141"/>
        <v>0</v>
      </c>
      <c r="G2047" t="str">
        <f t="shared" si="142"/>
        <v>BP.VM</v>
      </c>
      <c r="H2047" s="525" t="s">
        <v>154</v>
      </c>
    </row>
    <row r="2048" spans="1:8">
      <c r="A2048">
        <f>_xlfn.XLOOKUP(C2048,macros!Y:Y,macros!K:K)</f>
        <v>0</v>
      </c>
      <c r="B2048">
        <f>_xlfn.XLOOKUP(H2048,'sets &amp; selections ( - 10%)'!Z:Z,'sets &amp; selections ( - 10%)'!L:L,0)</f>
        <v>0</v>
      </c>
      <c r="C2048" s="46" t="s">
        <v>681</v>
      </c>
      <c r="D2048">
        <f t="shared" si="143"/>
        <v>0</v>
      </c>
      <c r="E2048">
        <v>10089</v>
      </c>
      <c r="F2048">
        <f t="shared" si="141"/>
        <v>0</v>
      </c>
      <c r="G2048" t="str">
        <f t="shared" si="142"/>
        <v>BP.VM</v>
      </c>
      <c r="H2048" s="525" t="s">
        <v>154</v>
      </c>
    </row>
    <row r="2049" spans="1:8">
      <c r="A2049">
        <f>_xlfn.XLOOKUP(C2049,macros!Y:Y,macros!K:K)</f>
        <v>0</v>
      </c>
      <c r="B2049">
        <f>_xlfn.XLOOKUP(H2049,'sets &amp; selections ( - 10%)'!Z:Z,'sets &amp; selections ( - 10%)'!L:L,0)</f>
        <v>0</v>
      </c>
      <c r="C2049" s="46" t="s">
        <v>683</v>
      </c>
      <c r="D2049">
        <f t="shared" si="143"/>
        <v>0</v>
      </c>
      <c r="E2049">
        <v>10089</v>
      </c>
      <c r="F2049">
        <f t="shared" si="141"/>
        <v>0</v>
      </c>
      <c r="G2049" t="str">
        <f t="shared" si="142"/>
        <v>BP.VM</v>
      </c>
      <c r="H2049" s="525" t="s">
        <v>154</v>
      </c>
    </row>
    <row r="2050" spans="1:8">
      <c r="A2050">
        <f>_xlfn.XLOOKUP(C2050,macros!Y:Y,macros!K:K)</f>
        <v>0</v>
      </c>
      <c r="B2050">
        <f>_xlfn.XLOOKUP(H2050,'sets &amp; selections ( - 10%)'!Z:Z,'sets &amp; selections ( - 10%)'!L:L,0)</f>
        <v>0</v>
      </c>
      <c r="C2050" s="46" t="s">
        <v>685</v>
      </c>
      <c r="D2050">
        <f t="shared" si="143"/>
        <v>0</v>
      </c>
      <c r="E2050">
        <v>10089</v>
      </c>
      <c r="F2050">
        <f t="shared" si="141"/>
        <v>0</v>
      </c>
      <c r="G2050" t="str">
        <f t="shared" si="142"/>
        <v>BP.VM</v>
      </c>
      <c r="H2050" s="525" t="s">
        <v>154</v>
      </c>
    </row>
    <row r="2051" spans="1:8">
      <c r="A2051">
        <f>_xlfn.XLOOKUP(C2051,macros!Y:Y,macros!K:K)</f>
        <v>0</v>
      </c>
      <c r="B2051">
        <f>_xlfn.XLOOKUP(H2051,'sets &amp; selections ( - 10%)'!Z:Z,'sets &amp; selections ( - 10%)'!L:L,0)</f>
        <v>0</v>
      </c>
      <c r="C2051" s="46" t="s">
        <v>687</v>
      </c>
      <c r="D2051">
        <f t="shared" si="143"/>
        <v>0</v>
      </c>
      <c r="E2051">
        <v>10089</v>
      </c>
      <c r="F2051">
        <f t="shared" ref="F2051:F2114" si="144">IF(B2051&gt;0,10*B2051/D2051,0)</f>
        <v>0</v>
      </c>
      <c r="G2051" t="str">
        <f t="shared" ref="G2051:G2114" si="145">LEFT(C2051,5)</f>
        <v>BP.VM</v>
      </c>
      <c r="H2051" s="525" t="s">
        <v>154</v>
      </c>
    </row>
    <row r="2052" spans="1:8">
      <c r="A2052">
        <f>_xlfn.XLOOKUP(C2052,macros!Y:Y,macros!K:K)</f>
        <v>0</v>
      </c>
      <c r="B2052">
        <f>_xlfn.XLOOKUP(H2052,'sets &amp; selections ( - 10%)'!Z:Z,'sets &amp; selections ( - 10%)'!L:L,0)</f>
        <v>0</v>
      </c>
      <c r="C2052" s="46" t="s">
        <v>689</v>
      </c>
      <c r="D2052">
        <f t="shared" si="143"/>
        <v>0</v>
      </c>
      <c r="E2052">
        <v>10089</v>
      </c>
      <c r="F2052">
        <f t="shared" si="144"/>
        <v>0</v>
      </c>
      <c r="G2052" t="str">
        <f t="shared" si="145"/>
        <v>BP.VM</v>
      </c>
      <c r="H2052" s="525" t="s">
        <v>154</v>
      </c>
    </row>
    <row r="2053" spans="1:8">
      <c r="A2053">
        <f>_xlfn.XLOOKUP(C2053,macros!Y:Y,macros!K:K)</f>
        <v>0</v>
      </c>
      <c r="B2053">
        <f>_xlfn.XLOOKUP(H2053,'sets &amp; selections ( - 10%)'!Z:Z,'sets &amp; selections ( - 10%)'!L:L,0)</f>
        <v>0</v>
      </c>
      <c r="C2053" s="46" t="s">
        <v>691</v>
      </c>
      <c r="D2053">
        <f t="shared" si="143"/>
        <v>0</v>
      </c>
      <c r="E2053">
        <v>10089</v>
      </c>
      <c r="F2053">
        <f t="shared" si="144"/>
        <v>0</v>
      </c>
      <c r="G2053" t="str">
        <f t="shared" si="145"/>
        <v>BP.VM</v>
      </c>
      <c r="H2053" s="525" t="s">
        <v>154</v>
      </c>
    </row>
    <row r="2054" spans="1:8">
      <c r="A2054">
        <f>_xlfn.XLOOKUP(C2054,macros!Y:Y,macros!K:K)</f>
        <v>0</v>
      </c>
      <c r="B2054">
        <f>_xlfn.XLOOKUP(H2054,'sets &amp; selections ( - 10%)'!Z:Z,'sets &amp; selections ( - 10%)'!L:L,0)</f>
        <v>0</v>
      </c>
      <c r="C2054" s="46" t="s">
        <v>693</v>
      </c>
      <c r="D2054">
        <f t="shared" si="143"/>
        <v>0</v>
      </c>
      <c r="E2054">
        <v>10089</v>
      </c>
      <c r="F2054">
        <f t="shared" si="144"/>
        <v>0</v>
      </c>
      <c r="G2054" t="str">
        <f t="shared" si="145"/>
        <v>BP.VM</v>
      </c>
      <c r="H2054" s="525" t="s">
        <v>154</v>
      </c>
    </row>
    <row r="2055" spans="1:8">
      <c r="A2055">
        <f>_xlfn.XLOOKUP(C2055,macros!Y:Y,macros!L:L)</f>
        <v>0</v>
      </c>
      <c r="B2055">
        <f>_xlfn.XLOOKUP(H2055,'sets &amp; selections ( - 10%)'!Z:Z,'sets &amp; selections ( - 10%)'!M:M,0)</f>
        <v>0</v>
      </c>
      <c r="C2055" s="46" t="s">
        <v>679</v>
      </c>
      <c r="D2055">
        <f t="shared" si="143"/>
        <v>0</v>
      </c>
      <c r="E2055">
        <v>10090</v>
      </c>
      <c r="F2055">
        <f t="shared" si="144"/>
        <v>0</v>
      </c>
      <c r="G2055" t="str">
        <f t="shared" si="145"/>
        <v>BP.VM</v>
      </c>
      <c r="H2055" s="525" t="s">
        <v>154</v>
      </c>
    </row>
    <row r="2056" spans="1:8">
      <c r="A2056">
        <f>_xlfn.XLOOKUP(C2056,macros!Y:Y,macros!L:L)</f>
        <v>0</v>
      </c>
      <c r="B2056">
        <f>_xlfn.XLOOKUP(H2056,'sets &amp; selections ( - 10%)'!Z:Z,'sets &amp; selections ( - 10%)'!M:M,0)</f>
        <v>0</v>
      </c>
      <c r="C2056" s="46" t="s">
        <v>681</v>
      </c>
      <c r="D2056">
        <f t="shared" si="143"/>
        <v>0</v>
      </c>
      <c r="E2056">
        <v>10090</v>
      </c>
      <c r="F2056">
        <f t="shared" si="144"/>
        <v>0</v>
      </c>
      <c r="G2056" t="str">
        <f t="shared" si="145"/>
        <v>BP.VM</v>
      </c>
      <c r="H2056" s="525" t="s">
        <v>154</v>
      </c>
    </row>
    <row r="2057" spans="1:8">
      <c r="A2057">
        <f>_xlfn.XLOOKUP(C2057,macros!Y:Y,macros!L:L)</f>
        <v>0</v>
      </c>
      <c r="B2057">
        <f>_xlfn.XLOOKUP(H2057,'sets &amp; selections ( - 10%)'!Z:Z,'sets &amp; selections ( - 10%)'!M:M,0)</f>
        <v>0</v>
      </c>
      <c r="C2057" s="46" t="s">
        <v>683</v>
      </c>
      <c r="D2057">
        <f t="shared" si="143"/>
        <v>0</v>
      </c>
      <c r="E2057">
        <v>10090</v>
      </c>
      <c r="F2057">
        <f t="shared" si="144"/>
        <v>0</v>
      </c>
      <c r="G2057" t="str">
        <f t="shared" si="145"/>
        <v>BP.VM</v>
      </c>
      <c r="H2057" s="525" t="s">
        <v>154</v>
      </c>
    </row>
    <row r="2058" spans="1:8">
      <c r="A2058">
        <f>_xlfn.XLOOKUP(C2058,macros!Y:Y,macros!L:L)</f>
        <v>0</v>
      </c>
      <c r="B2058">
        <f>_xlfn.XLOOKUP(H2058,'sets &amp; selections ( - 10%)'!Z:Z,'sets &amp; selections ( - 10%)'!M:M,0)</f>
        <v>0</v>
      </c>
      <c r="C2058" s="46" t="s">
        <v>685</v>
      </c>
      <c r="D2058">
        <f t="shared" si="143"/>
        <v>0</v>
      </c>
      <c r="E2058">
        <v>10090</v>
      </c>
      <c r="F2058">
        <f t="shared" si="144"/>
        <v>0</v>
      </c>
      <c r="G2058" t="str">
        <f t="shared" si="145"/>
        <v>BP.VM</v>
      </c>
      <c r="H2058" s="525" t="s">
        <v>154</v>
      </c>
    </row>
    <row r="2059" spans="1:8">
      <c r="A2059">
        <f>_xlfn.XLOOKUP(C2059,macros!Y:Y,macros!L:L)</f>
        <v>0</v>
      </c>
      <c r="B2059">
        <f>_xlfn.XLOOKUP(H2059,'sets &amp; selections ( - 10%)'!Z:Z,'sets &amp; selections ( - 10%)'!M:M,0)</f>
        <v>0</v>
      </c>
      <c r="C2059" s="46" t="s">
        <v>687</v>
      </c>
      <c r="D2059">
        <f t="shared" si="143"/>
        <v>0</v>
      </c>
      <c r="E2059">
        <v>10090</v>
      </c>
      <c r="F2059">
        <f t="shared" si="144"/>
        <v>0</v>
      </c>
      <c r="G2059" t="str">
        <f t="shared" si="145"/>
        <v>BP.VM</v>
      </c>
      <c r="H2059" s="525" t="s">
        <v>154</v>
      </c>
    </row>
    <row r="2060" spans="1:8">
      <c r="A2060">
        <f>_xlfn.XLOOKUP(C2060,macros!Y:Y,macros!L:L)</f>
        <v>0</v>
      </c>
      <c r="B2060">
        <f>_xlfn.XLOOKUP(H2060,'sets &amp; selections ( - 10%)'!Z:Z,'sets &amp; selections ( - 10%)'!M:M,0)</f>
        <v>0</v>
      </c>
      <c r="C2060" s="46" t="s">
        <v>689</v>
      </c>
      <c r="D2060">
        <f t="shared" si="143"/>
        <v>0</v>
      </c>
      <c r="E2060">
        <v>10090</v>
      </c>
      <c r="F2060">
        <f t="shared" si="144"/>
        <v>0</v>
      </c>
      <c r="G2060" t="str">
        <f t="shared" si="145"/>
        <v>BP.VM</v>
      </c>
      <c r="H2060" s="525" t="s">
        <v>154</v>
      </c>
    </row>
    <row r="2061" spans="1:8">
      <c r="A2061">
        <f>_xlfn.XLOOKUP(C2061,macros!Y:Y,macros!L:L)</f>
        <v>0</v>
      </c>
      <c r="B2061">
        <f>_xlfn.XLOOKUP(H2061,'sets &amp; selections ( - 10%)'!Z:Z,'sets &amp; selections ( - 10%)'!M:M,0)</f>
        <v>0</v>
      </c>
      <c r="C2061" s="46" t="s">
        <v>691</v>
      </c>
      <c r="D2061">
        <f t="shared" si="143"/>
        <v>0</v>
      </c>
      <c r="E2061">
        <v>10090</v>
      </c>
      <c r="F2061">
        <f t="shared" si="144"/>
        <v>0</v>
      </c>
      <c r="G2061" t="str">
        <f t="shared" si="145"/>
        <v>BP.VM</v>
      </c>
      <c r="H2061" s="525" t="s">
        <v>154</v>
      </c>
    </row>
    <row r="2062" spans="1:8">
      <c r="A2062">
        <f>_xlfn.XLOOKUP(C2062,macros!Y:Y,macros!L:L)</f>
        <v>0</v>
      </c>
      <c r="B2062">
        <f>_xlfn.XLOOKUP(H2062,'sets &amp; selections ( - 10%)'!Z:Z,'sets &amp; selections ( - 10%)'!M:M,0)</f>
        <v>0</v>
      </c>
      <c r="C2062" s="46" t="s">
        <v>693</v>
      </c>
      <c r="D2062">
        <f t="shared" si="143"/>
        <v>0</v>
      </c>
      <c r="E2062">
        <v>10090</v>
      </c>
      <c r="F2062">
        <f t="shared" si="144"/>
        <v>0</v>
      </c>
      <c r="G2062" t="str">
        <f t="shared" si="145"/>
        <v>BP.VM</v>
      </c>
      <c r="H2062" s="525" t="s">
        <v>154</v>
      </c>
    </row>
    <row r="2063" spans="1:8">
      <c r="A2063">
        <f>_xlfn.XLOOKUP(C2063,macros!Y:Y,macros!M:M)</f>
        <v>0</v>
      </c>
      <c r="B2063">
        <f>_xlfn.XLOOKUP(H2063,'sets &amp; selections ( - 10%)'!Z:Z,'sets &amp; selections ( - 10%)'!N:N,0)</f>
        <v>0</v>
      </c>
      <c r="C2063" s="46" t="s">
        <v>679</v>
      </c>
      <c r="D2063">
        <f t="shared" si="143"/>
        <v>0</v>
      </c>
      <c r="E2063">
        <v>10091</v>
      </c>
      <c r="F2063">
        <f t="shared" si="144"/>
        <v>0</v>
      </c>
      <c r="G2063" t="str">
        <f t="shared" si="145"/>
        <v>BP.VM</v>
      </c>
      <c r="H2063" s="525" t="s">
        <v>154</v>
      </c>
    </row>
    <row r="2064" spans="1:8">
      <c r="A2064">
        <f>_xlfn.XLOOKUP(C2064,macros!Y:Y,macros!M:M)</f>
        <v>0</v>
      </c>
      <c r="B2064">
        <f>_xlfn.XLOOKUP(H2064,'sets &amp; selections ( - 10%)'!Z:Z,'sets &amp; selections ( - 10%)'!N:N,0)</f>
        <v>0</v>
      </c>
      <c r="C2064" s="46" t="s">
        <v>681</v>
      </c>
      <c r="D2064">
        <f t="shared" si="143"/>
        <v>0</v>
      </c>
      <c r="E2064">
        <v>10091</v>
      </c>
      <c r="F2064">
        <f t="shared" si="144"/>
        <v>0</v>
      </c>
      <c r="G2064" t="str">
        <f t="shared" si="145"/>
        <v>BP.VM</v>
      </c>
      <c r="H2064" s="525" t="s">
        <v>154</v>
      </c>
    </row>
    <row r="2065" spans="1:8">
      <c r="A2065">
        <f>_xlfn.XLOOKUP(C2065,macros!Y:Y,macros!M:M)</f>
        <v>0</v>
      </c>
      <c r="B2065">
        <f>_xlfn.XLOOKUP(H2065,'sets &amp; selections ( - 10%)'!Z:Z,'sets &amp; selections ( - 10%)'!N:N,0)</f>
        <v>0</v>
      </c>
      <c r="C2065" s="46" t="s">
        <v>683</v>
      </c>
      <c r="D2065">
        <f t="shared" si="143"/>
        <v>0</v>
      </c>
      <c r="E2065">
        <v>10091</v>
      </c>
      <c r="F2065">
        <f t="shared" si="144"/>
        <v>0</v>
      </c>
      <c r="G2065" t="str">
        <f t="shared" si="145"/>
        <v>BP.VM</v>
      </c>
      <c r="H2065" s="525" t="s">
        <v>154</v>
      </c>
    </row>
    <row r="2066" spans="1:8">
      <c r="A2066">
        <f>_xlfn.XLOOKUP(C2066,macros!Y:Y,macros!M:M)</f>
        <v>0</v>
      </c>
      <c r="B2066">
        <f>_xlfn.XLOOKUP(H2066,'sets &amp; selections ( - 10%)'!Z:Z,'sets &amp; selections ( - 10%)'!N:N,0)</f>
        <v>0</v>
      </c>
      <c r="C2066" s="46" t="s">
        <v>685</v>
      </c>
      <c r="D2066">
        <f t="shared" si="143"/>
        <v>0</v>
      </c>
      <c r="E2066">
        <v>10091</v>
      </c>
      <c r="F2066">
        <f t="shared" si="144"/>
        <v>0</v>
      </c>
      <c r="G2066" t="str">
        <f t="shared" si="145"/>
        <v>BP.VM</v>
      </c>
      <c r="H2066" s="525" t="s">
        <v>154</v>
      </c>
    </row>
    <row r="2067" spans="1:8">
      <c r="A2067">
        <f>_xlfn.XLOOKUP(C2067,macros!Y:Y,macros!M:M)</f>
        <v>0</v>
      </c>
      <c r="B2067">
        <f>_xlfn.XLOOKUP(H2067,'sets &amp; selections ( - 10%)'!Z:Z,'sets &amp; selections ( - 10%)'!N:N,0)</f>
        <v>0</v>
      </c>
      <c r="C2067" s="46" t="s">
        <v>687</v>
      </c>
      <c r="D2067">
        <f t="shared" si="143"/>
        <v>0</v>
      </c>
      <c r="E2067">
        <v>10091</v>
      </c>
      <c r="F2067">
        <f t="shared" si="144"/>
        <v>0</v>
      </c>
      <c r="G2067" t="str">
        <f t="shared" si="145"/>
        <v>BP.VM</v>
      </c>
      <c r="H2067" s="525" t="s">
        <v>154</v>
      </c>
    </row>
    <row r="2068" spans="1:8">
      <c r="A2068">
        <f>_xlfn.XLOOKUP(C2068,macros!Y:Y,macros!M:M)</f>
        <v>0</v>
      </c>
      <c r="B2068">
        <f>_xlfn.XLOOKUP(H2068,'sets &amp; selections ( - 10%)'!Z:Z,'sets &amp; selections ( - 10%)'!N:N,0)</f>
        <v>0</v>
      </c>
      <c r="C2068" s="46" t="s">
        <v>689</v>
      </c>
      <c r="D2068">
        <f t="shared" si="143"/>
        <v>0</v>
      </c>
      <c r="E2068">
        <v>10091</v>
      </c>
      <c r="F2068">
        <f t="shared" si="144"/>
        <v>0</v>
      </c>
      <c r="G2068" t="str">
        <f t="shared" si="145"/>
        <v>BP.VM</v>
      </c>
      <c r="H2068" s="525" t="s">
        <v>154</v>
      </c>
    </row>
    <row r="2069" spans="1:8">
      <c r="A2069">
        <f>_xlfn.XLOOKUP(C2069,macros!Y:Y,macros!M:M)</f>
        <v>0</v>
      </c>
      <c r="B2069">
        <f>_xlfn.XLOOKUP(H2069,'sets &amp; selections ( - 10%)'!Z:Z,'sets &amp; selections ( - 10%)'!N:N,0)</f>
        <v>0</v>
      </c>
      <c r="C2069" s="46" t="s">
        <v>691</v>
      </c>
      <c r="D2069">
        <f t="shared" si="143"/>
        <v>0</v>
      </c>
      <c r="E2069">
        <v>10091</v>
      </c>
      <c r="F2069">
        <f t="shared" si="144"/>
        <v>0</v>
      </c>
      <c r="G2069" t="str">
        <f t="shared" si="145"/>
        <v>BP.VM</v>
      </c>
      <c r="H2069" s="525" t="s">
        <v>154</v>
      </c>
    </row>
    <row r="2070" spans="1:8">
      <c r="A2070">
        <f>_xlfn.XLOOKUP(C2070,macros!Y:Y,macros!M:M)</f>
        <v>0</v>
      </c>
      <c r="B2070">
        <f>_xlfn.XLOOKUP(H2070,'sets &amp; selections ( - 10%)'!Z:Z,'sets &amp; selections ( - 10%)'!N:N,0)</f>
        <v>0</v>
      </c>
      <c r="C2070" s="46" t="s">
        <v>693</v>
      </c>
      <c r="D2070">
        <f t="shared" si="143"/>
        <v>0</v>
      </c>
      <c r="E2070">
        <v>10091</v>
      </c>
      <c r="F2070">
        <f t="shared" si="144"/>
        <v>0</v>
      </c>
      <c r="G2070" t="str">
        <f t="shared" si="145"/>
        <v>BP.VM</v>
      </c>
      <c r="H2070" s="525" t="s">
        <v>154</v>
      </c>
    </row>
    <row r="2071" spans="1:8">
      <c r="A2071">
        <f>_xlfn.XLOOKUP(C2071,macros!Y:Y,macros!O:O)</f>
        <v>0</v>
      </c>
      <c r="B2071">
        <f>_xlfn.XLOOKUP(H2071,'sets &amp; selections ( - 10%)'!Z:Z,'sets &amp; selections ( - 10%)'!P:P,0)</f>
        <v>0</v>
      </c>
      <c r="C2071" s="46" t="s">
        <v>679</v>
      </c>
      <c r="D2071">
        <f t="shared" si="143"/>
        <v>0</v>
      </c>
      <c r="E2071">
        <v>10092</v>
      </c>
      <c r="F2071">
        <f t="shared" si="144"/>
        <v>0</v>
      </c>
      <c r="G2071" t="str">
        <f t="shared" si="145"/>
        <v>BP.VM</v>
      </c>
      <c r="H2071" s="525" t="s">
        <v>154</v>
      </c>
    </row>
    <row r="2072" spans="1:8">
      <c r="A2072">
        <f>_xlfn.XLOOKUP(C2072,macros!Y:Y,macros!O:O)</f>
        <v>0</v>
      </c>
      <c r="B2072">
        <f>_xlfn.XLOOKUP(H2072,'sets &amp; selections ( - 10%)'!Z:Z,'sets &amp; selections ( - 10%)'!P:P,0)</f>
        <v>0</v>
      </c>
      <c r="C2072" s="46" t="s">
        <v>681</v>
      </c>
      <c r="D2072">
        <f t="shared" si="143"/>
        <v>0</v>
      </c>
      <c r="E2072">
        <v>10092</v>
      </c>
      <c r="F2072">
        <f t="shared" si="144"/>
        <v>0</v>
      </c>
      <c r="G2072" t="str">
        <f t="shared" si="145"/>
        <v>BP.VM</v>
      </c>
      <c r="H2072" s="525" t="s">
        <v>154</v>
      </c>
    </row>
    <row r="2073" spans="1:8">
      <c r="A2073">
        <f>_xlfn.XLOOKUP(C2073,macros!Y:Y,macros!O:O)</f>
        <v>0</v>
      </c>
      <c r="B2073">
        <f>_xlfn.XLOOKUP(H2073,'sets &amp; selections ( - 10%)'!Z:Z,'sets &amp; selections ( - 10%)'!P:P,0)</f>
        <v>0</v>
      </c>
      <c r="C2073" s="46" t="s">
        <v>683</v>
      </c>
      <c r="D2073">
        <f t="shared" si="143"/>
        <v>0</v>
      </c>
      <c r="E2073">
        <v>10092</v>
      </c>
      <c r="F2073">
        <f t="shared" si="144"/>
        <v>0</v>
      </c>
      <c r="G2073" t="str">
        <f t="shared" si="145"/>
        <v>BP.VM</v>
      </c>
      <c r="H2073" s="525" t="s">
        <v>154</v>
      </c>
    </row>
    <row r="2074" spans="1:8">
      <c r="A2074">
        <f>_xlfn.XLOOKUP(C2074,macros!Y:Y,macros!O:O)</f>
        <v>0</v>
      </c>
      <c r="B2074">
        <f>_xlfn.XLOOKUP(H2074,'sets &amp; selections ( - 10%)'!Z:Z,'sets &amp; selections ( - 10%)'!P:P,0)</f>
        <v>0</v>
      </c>
      <c r="C2074" s="46" t="s">
        <v>685</v>
      </c>
      <c r="D2074">
        <f t="shared" si="143"/>
        <v>0</v>
      </c>
      <c r="E2074">
        <v>10092</v>
      </c>
      <c r="F2074">
        <f t="shared" si="144"/>
        <v>0</v>
      </c>
      <c r="G2074" t="str">
        <f t="shared" si="145"/>
        <v>BP.VM</v>
      </c>
      <c r="H2074" s="525" t="s">
        <v>154</v>
      </c>
    </row>
    <row r="2075" spans="1:8">
      <c r="A2075">
        <f>_xlfn.XLOOKUP(C2075,macros!Y:Y,macros!O:O)</f>
        <v>0</v>
      </c>
      <c r="B2075">
        <f>_xlfn.XLOOKUP(H2075,'sets &amp; selections ( - 10%)'!Z:Z,'sets &amp; selections ( - 10%)'!P:P,0)</f>
        <v>0</v>
      </c>
      <c r="C2075" s="46" t="s">
        <v>687</v>
      </c>
      <c r="D2075">
        <f t="shared" si="143"/>
        <v>0</v>
      </c>
      <c r="E2075">
        <v>10092</v>
      </c>
      <c r="F2075">
        <f t="shared" si="144"/>
        <v>0</v>
      </c>
      <c r="G2075" t="str">
        <f t="shared" si="145"/>
        <v>BP.VM</v>
      </c>
      <c r="H2075" s="525" t="s">
        <v>154</v>
      </c>
    </row>
    <row r="2076" spans="1:8">
      <c r="A2076">
        <f>_xlfn.XLOOKUP(C2076,macros!Y:Y,macros!O:O)</f>
        <v>0</v>
      </c>
      <c r="B2076">
        <f>_xlfn.XLOOKUP(H2076,'sets &amp; selections ( - 10%)'!Z:Z,'sets &amp; selections ( - 10%)'!P:P,0)</f>
        <v>0</v>
      </c>
      <c r="C2076" s="46" t="s">
        <v>689</v>
      </c>
      <c r="D2076">
        <f t="shared" si="143"/>
        <v>0</v>
      </c>
      <c r="E2076">
        <v>10092</v>
      </c>
      <c r="F2076">
        <f t="shared" si="144"/>
        <v>0</v>
      </c>
      <c r="G2076" t="str">
        <f t="shared" si="145"/>
        <v>BP.VM</v>
      </c>
      <c r="H2076" s="525" t="s">
        <v>154</v>
      </c>
    </row>
    <row r="2077" spans="1:8">
      <c r="A2077">
        <f>_xlfn.XLOOKUP(C2077,macros!Y:Y,macros!O:O)</f>
        <v>0</v>
      </c>
      <c r="B2077">
        <f>_xlfn.XLOOKUP(H2077,'sets &amp; selections ( - 10%)'!Z:Z,'sets &amp; selections ( - 10%)'!P:P,0)</f>
        <v>0</v>
      </c>
      <c r="C2077" s="46" t="s">
        <v>691</v>
      </c>
      <c r="D2077">
        <f t="shared" si="143"/>
        <v>0</v>
      </c>
      <c r="E2077">
        <v>10092</v>
      </c>
      <c r="F2077">
        <f t="shared" si="144"/>
        <v>0</v>
      </c>
      <c r="G2077" t="str">
        <f t="shared" si="145"/>
        <v>BP.VM</v>
      </c>
      <c r="H2077" s="525" t="s">
        <v>154</v>
      </c>
    </row>
    <row r="2078" spans="1:8">
      <c r="A2078">
        <f>_xlfn.XLOOKUP(C2078,macros!Y:Y,macros!O:O)</f>
        <v>0</v>
      </c>
      <c r="B2078">
        <f>_xlfn.XLOOKUP(H2078,'sets &amp; selections ( - 10%)'!Z:Z,'sets &amp; selections ( - 10%)'!P:P,0)</f>
        <v>0</v>
      </c>
      <c r="C2078" s="46" t="s">
        <v>693</v>
      </c>
      <c r="D2078">
        <f t="shared" si="143"/>
        <v>0</v>
      </c>
      <c r="E2078">
        <v>10092</v>
      </c>
      <c r="F2078">
        <f t="shared" si="144"/>
        <v>0</v>
      </c>
      <c r="G2078" t="str">
        <f t="shared" si="145"/>
        <v>BP.VM</v>
      </c>
      <c r="H2078" s="525" t="s">
        <v>154</v>
      </c>
    </row>
    <row r="2079" spans="1:8">
      <c r="A2079">
        <f>_xlfn.XLOOKUP(C2079,macros!Y:Y,macros!N:N)</f>
        <v>0</v>
      </c>
      <c r="B2079">
        <f>_xlfn.XLOOKUP(H2079,'sets &amp; selections ( - 10%)'!Z:Z,'sets &amp; selections ( - 10%)'!O:O,0)</f>
        <v>0</v>
      </c>
      <c r="C2079" s="46" t="s">
        <v>679</v>
      </c>
      <c r="D2079">
        <f t="shared" si="143"/>
        <v>0</v>
      </c>
      <c r="E2079">
        <v>10093</v>
      </c>
      <c r="F2079">
        <f t="shared" si="144"/>
        <v>0</v>
      </c>
      <c r="G2079" t="str">
        <f t="shared" si="145"/>
        <v>BP.VM</v>
      </c>
      <c r="H2079" s="525" t="s">
        <v>154</v>
      </c>
    </row>
    <row r="2080" spans="1:8">
      <c r="A2080">
        <f>_xlfn.XLOOKUP(C2080,macros!Y:Y,macros!N:N)</f>
        <v>0</v>
      </c>
      <c r="B2080">
        <f>_xlfn.XLOOKUP(H2080,'sets &amp; selections ( - 10%)'!Z:Z,'sets &amp; selections ( - 10%)'!O:O,0)</f>
        <v>0</v>
      </c>
      <c r="C2080" s="46" t="s">
        <v>681</v>
      </c>
      <c r="D2080">
        <f t="shared" si="143"/>
        <v>0</v>
      </c>
      <c r="E2080">
        <v>10093</v>
      </c>
      <c r="F2080">
        <f t="shared" si="144"/>
        <v>0</v>
      </c>
      <c r="G2080" t="str">
        <f t="shared" si="145"/>
        <v>BP.VM</v>
      </c>
      <c r="H2080" s="525" t="s">
        <v>154</v>
      </c>
    </row>
    <row r="2081" spans="1:8">
      <c r="A2081">
        <f>_xlfn.XLOOKUP(C2081,macros!Y:Y,macros!N:N)</f>
        <v>0</v>
      </c>
      <c r="B2081">
        <f>_xlfn.XLOOKUP(H2081,'sets &amp; selections ( - 10%)'!Z:Z,'sets &amp; selections ( - 10%)'!O:O,0)</f>
        <v>0</v>
      </c>
      <c r="C2081" s="46" t="s">
        <v>683</v>
      </c>
      <c r="D2081">
        <f t="shared" si="143"/>
        <v>0</v>
      </c>
      <c r="E2081">
        <v>10093</v>
      </c>
      <c r="F2081">
        <f t="shared" si="144"/>
        <v>0</v>
      </c>
      <c r="G2081" t="str">
        <f t="shared" si="145"/>
        <v>BP.VM</v>
      </c>
      <c r="H2081" s="525" t="s">
        <v>154</v>
      </c>
    </row>
    <row r="2082" spans="1:8">
      <c r="A2082">
        <f>_xlfn.XLOOKUP(C2082,macros!Y:Y,macros!N:N)</f>
        <v>0</v>
      </c>
      <c r="B2082">
        <f>_xlfn.XLOOKUP(H2082,'sets &amp; selections ( - 10%)'!Z:Z,'sets &amp; selections ( - 10%)'!O:O,0)</f>
        <v>0</v>
      </c>
      <c r="C2082" s="46" t="s">
        <v>685</v>
      </c>
      <c r="D2082">
        <f t="shared" si="143"/>
        <v>0</v>
      </c>
      <c r="E2082">
        <v>10093</v>
      </c>
      <c r="F2082">
        <f t="shared" si="144"/>
        <v>0</v>
      </c>
      <c r="G2082" t="str">
        <f t="shared" si="145"/>
        <v>BP.VM</v>
      </c>
      <c r="H2082" s="525" t="s">
        <v>154</v>
      </c>
    </row>
    <row r="2083" spans="1:8">
      <c r="A2083">
        <f>_xlfn.XLOOKUP(C2083,macros!Y:Y,macros!N:N)</f>
        <v>0</v>
      </c>
      <c r="B2083">
        <f>_xlfn.XLOOKUP(H2083,'sets &amp; selections ( - 10%)'!Z:Z,'sets &amp; selections ( - 10%)'!O:O,0)</f>
        <v>0</v>
      </c>
      <c r="C2083" s="46" t="s">
        <v>687</v>
      </c>
      <c r="D2083">
        <f t="shared" si="143"/>
        <v>0</v>
      </c>
      <c r="E2083">
        <v>10093</v>
      </c>
      <c r="F2083">
        <f t="shared" si="144"/>
        <v>0</v>
      </c>
      <c r="G2083" t="str">
        <f t="shared" si="145"/>
        <v>BP.VM</v>
      </c>
      <c r="H2083" s="525" t="s">
        <v>154</v>
      </c>
    </row>
    <row r="2084" spans="1:8">
      <c r="A2084">
        <f>_xlfn.XLOOKUP(C2084,macros!Y:Y,macros!N:N)</f>
        <v>0</v>
      </c>
      <c r="B2084">
        <f>_xlfn.XLOOKUP(H2084,'sets &amp; selections ( - 10%)'!Z:Z,'sets &amp; selections ( - 10%)'!O:O,0)</f>
        <v>0</v>
      </c>
      <c r="C2084" s="46" t="s">
        <v>689</v>
      </c>
      <c r="D2084">
        <f t="shared" si="143"/>
        <v>0</v>
      </c>
      <c r="E2084">
        <v>10093</v>
      </c>
      <c r="F2084">
        <f t="shared" si="144"/>
        <v>0</v>
      </c>
      <c r="G2084" t="str">
        <f t="shared" si="145"/>
        <v>BP.VM</v>
      </c>
      <c r="H2084" s="525" t="s">
        <v>154</v>
      </c>
    </row>
    <row r="2085" spans="1:8">
      <c r="A2085">
        <f>_xlfn.XLOOKUP(C2085,macros!Y:Y,macros!N:N)</f>
        <v>0</v>
      </c>
      <c r="B2085">
        <f>_xlfn.XLOOKUP(H2085,'sets &amp; selections ( - 10%)'!Z:Z,'sets &amp; selections ( - 10%)'!O:O,0)</f>
        <v>0</v>
      </c>
      <c r="C2085" s="46" t="s">
        <v>691</v>
      </c>
      <c r="D2085">
        <f t="shared" si="143"/>
        <v>0</v>
      </c>
      <c r="E2085">
        <v>10093</v>
      </c>
      <c r="F2085">
        <f t="shared" si="144"/>
        <v>0</v>
      </c>
      <c r="G2085" t="str">
        <f t="shared" si="145"/>
        <v>BP.VM</v>
      </c>
      <c r="H2085" s="525" t="s">
        <v>154</v>
      </c>
    </row>
    <row r="2086" spans="1:8">
      <c r="A2086">
        <f>_xlfn.XLOOKUP(C2086,macros!Y:Y,macros!N:N)</f>
        <v>0</v>
      </c>
      <c r="B2086">
        <f>_xlfn.XLOOKUP(H2086,'sets &amp; selections ( - 10%)'!Z:Z,'sets &amp; selections ( - 10%)'!O:O,0)</f>
        <v>0</v>
      </c>
      <c r="C2086" s="46" t="s">
        <v>693</v>
      </c>
      <c r="D2086">
        <f t="shared" si="143"/>
        <v>0</v>
      </c>
      <c r="E2086">
        <v>10093</v>
      </c>
      <c r="F2086">
        <f t="shared" si="144"/>
        <v>0</v>
      </c>
      <c r="G2086" t="str">
        <f t="shared" si="145"/>
        <v>BP.VM</v>
      </c>
      <c r="H2086" s="525" t="s">
        <v>154</v>
      </c>
    </row>
    <row r="2087" spans="1:8">
      <c r="A2087">
        <f>_xlfn.XLOOKUP(C2087,macros!Y:Y,macros!P:P)</f>
        <v>0</v>
      </c>
      <c r="B2087">
        <f>_xlfn.XLOOKUP(H2087,'sets &amp; selections ( - 10%)'!Z:Z,'sets &amp; selections ( - 10%)'!Q:Q,0)</f>
        <v>0</v>
      </c>
      <c r="C2087" s="46" t="s">
        <v>679</v>
      </c>
      <c r="D2087">
        <f t="shared" si="143"/>
        <v>0</v>
      </c>
      <c r="E2087">
        <v>10094</v>
      </c>
      <c r="F2087">
        <f t="shared" si="144"/>
        <v>0</v>
      </c>
      <c r="G2087" t="str">
        <f t="shared" si="145"/>
        <v>BP.VM</v>
      </c>
      <c r="H2087" s="525" t="s">
        <v>154</v>
      </c>
    </row>
    <row r="2088" spans="1:8">
      <c r="A2088">
        <f>_xlfn.XLOOKUP(C2088,macros!Y:Y,macros!P:P)</f>
        <v>0</v>
      </c>
      <c r="B2088">
        <f>_xlfn.XLOOKUP(H2088,'sets &amp; selections ( - 10%)'!Z:Z,'sets &amp; selections ( - 10%)'!Q:Q,0)</f>
        <v>0</v>
      </c>
      <c r="C2088" s="46" t="s">
        <v>681</v>
      </c>
      <c r="D2088">
        <f t="shared" si="143"/>
        <v>0</v>
      </c>
      <c r="E2088">
        <v>10094</v>
      </c>
      <c r="F2088">
        <f t="shared" si="144"/>
        <v>0</v>
      </c>
      <c r="G2088" t="str">
        <f t="shared" si="145"/>
        <v>BP.VM</v>
      </c>
      <c r="H2088" s="525" t="s">
        <v>154</v>
      </c>
    </row>
    <row r="2089" spans="1:8">
      <c r="A2089">
        <f>_xlfn.XLOOKUP(C2089,macros!Y:Y,macros!P:P)</f>
        <v>0</v>
      </c>
      <c r="B2089">
        <f>_xlfn.XLOOKUP(H2089,'sets &amp; selections ( - 10%)'!Z:Z,'sets &amp; selections ( - 10%)'!Q:Q,0)</f>
        <v>0</v>
      </c>
      <c r="C2089" s="46" t="s">
        <v>683</v>
      </c>
      <c r="D2089">
        <f t="shared" si="143"/>
        <v>0</v>
      </c>
      <c r="E2089">
        <v>10094</v>
      </c>
      <c r="F2089">
        <f t="shared" si="144"/>
        <v>0</v>
      </c>
      <c r="G2089" t="str">
        <f t="shared" si="145"/>
        <v>BP.VM</v>
      </c>
      <c r="H2089" s="525" t="s">
        <v>154</v>
      </c>
    </row>
    <row r="2090" spans="1:8">
      <c r="A2090">
        <f>_xlfn.XLOOKUP(C2090,macros!Y:Y,macros!P:P)</f>
        <v>0</v>
      </c>
      <c r="B2090">
        <f>_xlfn.XLOOKUP(H2090,'sets &amp; selections ( - 10%)'!Z:Z,'sets &amp; selections ( - 10%)'!Q:Q,0)</f>
        <v>0</v>
      </c>
      <c r="C2090" s="46" t="s">
        <v>685</v>
      </c>
      <c r="D2090">
        <f t="shared" si="143"/>
        <v>0</v>
      </c>
      <c r="E2090">
        <v>10094</v>
      </c>
      <c r="F2090">
        <f t="shared" si="144"/>
        <v>0</v>
      </c>
      <c r="G2090" t="str">
        <f t="shared" si="145"/>
        <v>BP.VM</v>
      </c>
      <c r="H2090" s="525" t="s">
        <v>154</v>
      </c>
    </row>
    <row r="2091" spans="1:8">
      <c r="A2091">
        <f>_xlfn.XLOOKUP(C2091,macros!Y:Y,macros!P:P)</f>
        <v>0</v>
      </c>
      <c r="B2091">
        <f>_xlfn.XLOOKUP(H2091,'sets &amp; selections ( - 10%)'!Z:Z,'sets &amp; selections ( - 10%)'!Q:Q,0)</f>
        <v>0</v>
      </c>
      <c r="C2091" s="46" t="s">
        <v>687</v>
      </c>
      <c r="D2091">
        <f t="shared" si="143"/>
        <v>0</v>
      </c>
      <c r="E2091">
        <v>10094</v>
      </c>
      <c r="F2091">
        <f t="shared" si="144"/>
        <v>0</v>
      </c>
      <c r="G2091" t="str">
        <f t="shared" si="145"/>
        <v>BP.VM</v>
      </c>
      <c r="H2091" s="525" t="s">
        <v>154</v>
      </c>
    </row>
    <row r="2092" spans="1:8">
      <c r="A2092">
        <f>_xlfn.XLOOKUP(C2092,macros!Y:Y,macros!P:P)</f>
        <v>0</v>
      </c>
      <c r="B2092">
        <f>_xlfn.XLOOKUP(H2092,'sets &amp; selections ( - 10%)'!Z:Z,'sets &amp; selections ( - 10%)'!Q:Q,0)</f>
        <v>0</v>
      </c>
      <c r="C2092" s="46" t="s">
        <v>689</v>
      </c>
      <c r="D2092">
        <f t="shared" si="143"/>
        <v>0</v>
      </c>
      <c r="E2092">
        <v>10094</v>
      </c>
      <c r="F2092">
        <f t="shared" si="144"/>
        <v>0</v>
      </c>
      <c r="G2092" t="str">
        <f t="shared" si="145"/>
        <v>BP.VM</v>
      </c>
      <c r="H2092" s="525" t="s">
        <v>154</v>
      </c>
    </row>
    <row r="2093" spans="1:8">
      <c r="A2093">
        <f>_xlfn.XLOOKUP(C2093,macros!Y:Y,macros!P:P)</f>
        <v>0</v>
      </c>
      <c r="B2093">
        <f>_xlfn.XLOOKUP(H2093,'sets &amp; selections ( - 10%)'!Z:Z,'sets &amp; selections ( - 10%)'!Q:Q,0)</f>
        <v>0</v>
      </c>
      <c r="C2093" s="46" t="s">
        <v>691</v>
      </c>
      <c r="D2093">
        <f t="shared" si="143"/>
        <v>0</v>
      </c>
      <c r="E2093">
        <v>10094</v>
      </c>
      <c r="F2093">
        <f t="shared" si="144"/>
        <v>0</v>
      </c>
      <c r="G2093" t="str">
        <f t="shared" si="145"/>
        <v>BP.VM</v>
      </c>
      <c r="H2093" s="525" t="s">
        <v>154</v>
      </c>
    </row>
    <row r="2094" spans="1:8">
      <c r="A2094">
        <f>_xlfn.XLOOKUP(C2094,macros!Y:Y,macros!P:P)</f>
        <v>0</v>
      </c>
      <c r="B2094">
        <f>_xlfn.XLOOKUP(H2094,'sets &amp; selections ( - 10%)'!Z:Z,'sets &amp; selections ( - 10%)'!Q:Q,0)</f>
        <v>0</v>
      </c>
      <c r="C2094" s="46" t="s">
        <v>693</v>
      </c>
      <c r="D2094">
        <f t="shared" ref="D2094:D2157" si="146">SUM(A2094:B2094)</f>
        <v>0</v>
      </c>
      <c r="E2094">
        <v>10094</v>
      </c>
      <c r="F2094">
        <f t="shared" si="144"/>
        <v>0</v>
      </c>
      <c r="G2094" t="str">
        <f t="shared" si="145"/>
        <v>BP.VM</v>
      </c>
      <c r="H2094" s="525" t="s">
        <v>154</v>
      </c>
    </row>
    <row r="2095" spans="1:8">
      <c r="A2095">
        <f>_xlfn.XLOOKUP(C2095,macros!Y:Y,macros!Q:Q)</f>
        <v>0</v>
      </c>
      <c r="B2095">
        <f>_xlfn.XLOOKUP(H2095,'sets &amp; selections ( - 10%)'!Z:Z,'sets &amp; selections ( - 10%)'!R:R,0)</f>
        <v>0</v>
      </c>
      <c r="C2095" s="46" t="s">
        <v>679</v>
      </c>
      <c r="D2095">
        <f t="shared" si="146"/>
        <v>0</v>
      </c>
      <c r="E2095">
        <v>10095</v>
      </c>
      <c r="F2095">
        <f t="shared" si="144"/>
        <v>0</v>
      </c>
      <c r="G2095" t="str">
        <f t="shared" si="145"/>
        <v>BP.VM</v>
      </c>
      <c r="H2095" s="525" t="s">
        <v>154</v>
      </c>
    </row>
    <row r="2096" spans="1:8">
      <c r="A2096">
        <f>_xlfn.XLOOKUP(C2096,macros!Y:Y,macros!Q:Q)</f>
        <v>0</v>
      </c>
      <c r="B2096">
        <f>_xlfn.XLOOKUP(H2096,'sets &amp; selections ( - 10%)'!Z:Z,'sets &amp; selections ( - 10%)'!R:R,0)</f>
        <v>0</v>
      </c>
      <c r="C2096" s="46" t="s">
        <v>681</v>
      </c>
      <c r="D2096">
        <f t="shared" si="146"/>
        <v>0</v>
      </c>
      <c r="E2096">
        <v>10095</v>
      </c>
      <c r="F2096">
        <f t="shared" si="144"/>
        <v>0</v>
      </c>
      <c r="G2096" t="str">
        <f t="shared" si="145"/>
        <v>BP.VM</v>
      </c>
      <c r="H2096" s="525" t="s">
        <v>154</v>
      </c>
    </row>
    <row r="2097" spans="1:8">
      <c r="A2097">
        <f>_xlfn.XLOOKUP(C2097,macros!Y:Y,macros!Q:Q)</f>
        <v>0</v>
      </c>
      <c r="B2097">
        <f>_xlfn.XLOOKUP(H2097,'sets &amp; selections ( - 10%)'!Z:Z,'sets &amp; selections ( - 10%)'!R:R,0)</f>
        <v>0</v>
      </c>
      <c r="C2097" s="46" t="s">
        <v>683</v>
      </c>
      <c r="D2097">
        <f t="shared" si="146"/>
        <v>0</v>
      </c>
      <c r="E2097">
        <v>10095</v>
      </c>
      <c r="F2097">
        <f t="shared" si="144"/>
        <v>0</v>
      </c>
      <c r="G2097" t="str">
        <f t="shared" si="145"/>
        <v>BP.VM</v>
      </c>
      <c r="H2097" s="525" t="s">
        <v>154</v>
      </c>
    </row>
    <row r="2098" spans="1:8">
      <c r="A2098">
        <f>_xlfn.XLOOKUP(C2098,macros!Y:Y,macros!Q:Q)</f>
        <v>0</v>
      </c>
      <c r="B2098">
        <f>_xlfn.XLOOKUP(H2098,'sets &amp; selections ( - 10%)'!Z:Z,'sets &amp; selections ( - 10%)'!R:R,0)</f>
        <v>0</v>
      </c>
      <c r="C2098" s="46" t="s">
        <v>685</v>
      </c>
      <c r="D2098">
        <f t="shared" si="146"/>
        <v>0</v>
      </c>
      <c r="E2098">
        <v>10095</v>
      </c>
      <c r="F2098">
        <f t="shared" si="144"/>
        <v>0</v>
      </c>
      <c r="G2098" t="str">
        <f t="shared" si="145"/>
        <v>BP.VM</v>
      </c>
      <c r="H2098" s="525" t="s">
        <v>154</v>
      </c>
    </row>
    <row r="2099" spans="1:8">
      <c r="A2099">
        <f>_xlfn.XLOOKUP(C2099,macros!Y:Y,macros!Q:Q)</f>
        <v>0</v>
      </c>
      <c r="B2099">
        <f>_xlfn.XLOOKUP(H2099,'sets &amp; selections ( - 10%)'!Z:Z,'sets &amp; selections ( - 10%)'!R:R,0)</f>
        <v>0</v>
      </c>
      <c r="C2099" s="46" t="s">
        <v>687</v>
      </c>
      <c r="D2099">
        <f t="shared" si="146"/>
        <v>0</v>
      </c>
      <c r="E2099">
        <v>10095</v>
      </c>
      <c r="F2099">
        <f t="shared" si="144"/>
        <v>0</v>
      </c>
      <c r="G2099" t="str">
        <f t="shared" si="145"/>
        <v>BP.VM</v>
      </c>
      <c r="H2099" s="525" t="s">
        <v>154</v>
      </c>
    </row>
    <row r="2100" spans="1:8">
      <c r="A2100">
        <f>_xlfn.XLOOKUP(C2100,macros!Y:Y,macros!Q:Q)</f>
        <v>0</v>
      </c>
      <c r="B2100">
        <f>_xlfn.XLOOKUP(H2100,'sets &amp; selections ( - 10%)'!Z:Z,'sets &amp; selections ( - 10%)'!R:R,0)</f>
        <v>0</v>
      </c>
      <c r="C2100" s="46" t="s">
        <v>689</v>
      </c>
      <c r="D2100">
        <f t="shared" si="146"/>
        <v>0</v>
      </c>
      <c r="E2100">
        <v>10095</v>
      </c>
      <c r="F2100">
        <f t="shared" si="144"/>
        <v>0</v>
      </c>
      <c r="G2100" t="str">
        <f t="shared" si="145"/>
        <v>BP.VM</v>
      </c>
      <c r="H2100" s="525" t="s">
        <v>154</v>
      </c>
    </row>
    <row r="2101" spans="1:8">
      <c r="A2101">
        <f>_xlfn.XLOOKUP(C2101,macros!Y:Y,macros!Q:Q)</f>
        <v>0</v>
      </c>
      <c r="B2101">
        <f>_xlfn.XLOOKUP(H2101,'sets &amp; selections ( - 10%)'!Z:Z,'sets &amp; selections ( - 10%)'!R:R,0)</f>
        <v>0</v>
      </c>
      <c r="C2101" s="46" t="s">
        <v>691</v>
      </c>
      <c r="D2101">
        <f t="shared" si="146"/>
        <v>0</v>
      </c>
      <c r="E2101">
        <v>10095</v>
      </c>
      <c r="F2101">
        <f t="shared" si="144"/>
        <v>0</v>
      </c>
      <c r="G2101" t="str">
        <f t="shared" si="145"/>
        <v>BP.VM</v>
      </c>
      <c r="H2101" s="525" t="s">
        <v>154</v>
      </c>
    </row>
    <row r="2102" spans="1:8">
      <c r="A2102">
        <f>_xlfn.XLOOKUP(C2102,macros!Y:Y,macros!Q:Q)</f>
        <v>0</v>
      </c>
      <c r="B2102">
        <f>_xlfn.XLOOKUP(H2102,'sets &amp; selections ( - 10%)'!Z:Z,'sets &amp; selections ( - 10%)'!R:R,0)</f>
        <v>0</v>
      </c>
      <c r="C2102" s="46" t="s">
        <v>693</v>
      </c>
      <c r="D2102">
        <f t="shared" si="146"/>
        <v>0</v>
      </c>
      <c r="E2102">
        <v>10095</v>
      </c>
      <c r="F2102">
        <f t="shared" si="144"/>
        <v>0</v>
      </c>
      <c r="G2102" t="str">
        <f t="shared" si="145"/>
        <v>BP.VM</v>
      </c>
      <c r="H2102" s="525" t="s">
        <v>154</v>
      </c>
    </row>
    <row r="2103" spans="1:8">
      <c r="A2103" t="str">
        <f>_xlfn.XLOOKUP(C2103,macros!Y:Y,macros!T:T)</f>
        <v>-</v>
      </c>
      <c r="B2103">
        <f>_xlfn.XLOOKUP(H2103,'sets &amp; selections ( - 10%)'!Z:Z,'sets &amp; selections ( - 10%)'!U:U,0)</f>
        <v>0</v>
      </c>
      <c r="C2103" s="46" t="s">
        <v>679</v>
      </c>
      <c r="D2103">
        <f t="shared" si="146"/>
        <v>0</v>
      </c>
      <c r="E2103">
        <v>10097</v>
      </c>
      <c r="F2103">
        <f t="shared" si="144"/>
        <v>0</v>
      </c>
      <c r="G2103" t="str">
        <f t="shared" si="145"/>
        <v>BP.VM</v>
      </c>
      <c r="H2103" s="525" t="s">
        <v>154</v>
      </c>
    </row>
    <row r="2104" spans="1:8">
      <c r="A2104" t="str">
        <f>_xlfn.XLOOKUP(C2104,macros!Y:Y,macros!T:T)</f>
        <v>-</v>
      </c>
      <c r="B2104">
        <f>_xlfn.XLOOKUP(H2104,'sets &amp; selections ( - 10%)'!Z:Z,'sets &amp; selections ( - 10%)'!U:U,0)</f>
        <v>0</v>
      </c>
      <c r="C2104" s="46" t="s">
        <v>681</v>
      </c>
      <c r="D2104">
        <f t="shared" si="146"/>
        <v>0</v>
      </c>
      <c r="E2104">
        <v>10097</v>
      </c>
      <c r="F2104">
        <f t="shared" si="144"/>
        <v>0</v>
      </c>
      <c r="G2104" t="str">
        <f t="shared" si="145"/>
        <v>BP.VM</v>
      </c>
      <c r="H2104" s="525" t="s">
        <v>154</v>
      </c>
    </row>
    <row r="2105" spans="1:8">
      <c r="A2105" t="str">
        <f>_xlfn.XLOOKUP(C2105,macros!Y:Y,macros!T:T)</f>
        <v>-</v>
      </c>
      <c r="B2105">
        <f>_xlfn.XLOOKUP(H2105,'sets &amp; selections ( - 10%)'!Z:Z,'sets &amp; selections ( - 10%)'!U:U,0)</f>
        <v>0</v>
      </c>
      <c r="C2105" s="46" t="s">
        <v>683</v>
      </c>
      <c r="D2105">
        <f t="shared" si="146"/>
        <v>0</v>
      </c>
      <c r="E2105">
        <v>10097</v>
      </c>
      <c r="F2105">
        <f t="shared" si="144"/>
        <v>0</v>
      </c>
      <c r="G2105" t="str">
        <f t="shared" si="145"/>
        <v>BP.VM</v>
      </c>
      <c r="H2105" s="525" t="s">
        <v>154</v>
      </c>
    </row>
    <row r="2106" spans="1:8">
      <c r="A2106" t="str">
        <f>_xlfn.XLOOKUP(C2106,macros!Y:Y,macros!T:T)</f>
        <v>-</v>
      </c>
      <c r="B2106">
        <f>_xlfn.XLOOKUP(H2106,'sets &amp; selections ( - 10%)'!Z:Z,'sets &amp; selections ( - 10%)'!U:U,0)</f>
        <v>0</v>
      </c>
      <c r="C2106" s="46" t="s">
        <v>685</v>
      </c>
      <c r="D2106">
        <f t="shared" si="146"/>
        <v>0</v>
      </c>
      <c r="E2106">
        <v>10097</v>
      </c>
      <c r="F2106">
        <f t="shared" si="144"/>
        <v>0</v>
      </c>
      <c r="G2106" t="str">
        <f t="shared" si="145"/>
        <v>BP.VM</v>
      </c>
      <c r="H2106" s="525" t="s">
        <v>154</v>
      </c>
    </row>
    <row r="2107" spans="1:8">
      <c r="A2107" t="str">
        <f>_xlfn.XLOOKUP(C2107,macros!Y:Y,macros!T:T)</f>
        <v>-</v>
      </c>
      <c r="B2107">
        <f>_xlfn.XLOOKUP(H2107,'sets &amp; selections ( - 10%)'!Z:Z,'sets &amp; selections ( - 10%)'!U:U,0)</f>
        <v>0</v>
      </c>
      <c r="C2107" s="46" t="s">
        <v>687</v>
      </c>
      <c r="D2107">
        <f t="shared" si="146"/>
        <v>0</v>
      </c>
      <c r="E2107">
        <v>10097</v>
      </c>
      <c r="F2107">
        <f t="shared" si="144"/>
        <v>0</v>
      </c>
      <c r="G2107" t="str">
        <f t="shared" si="145"/>
        <v>BP.VM</v>
      </c>
      <c r="H2107" s="525" t="s">
        <v>154</v>
      </c>
    </row>
    <row r="2108" spans="1:8">
      <c r="A2108" t="str">
        <f>_xlfn.XLOOKUP(C2108,macros!Y:Y,macros!T:T)</f>
        <v>-</v>
      </c>
      <c r="B2108">
        <f>_xlfn.XLOOKUP(H2108,'sets &amp; selections ( - 10%)'!Z:Z,'sets &amp; selections ( - 10%)'!U:U,0)</f>
        <v>0</v>
      </c>
      <c r="C2108" s="46" t="s">
        <v>689</v>
      </c>
      <c r="D2108">
        <f t="shared" si="146"/>
        <v>0</v>
      </c>
      <c r="E2108">
        <v>10097</v>
      </c>
      <c r="F2108">
        <f t="shared" si="144"/>
        <v>0</v>
      </c>
      <c r="G2108" t="str">
        <f t="shared" si="145"/>
        <v>BP.VM</v>
      </c>
      <c r="H2108" s="525" t="s">
        <v>154</v>
      </c>
    </row>
    <row r="2109" spans="1:8">
      <c r="A2109" t="str">
        <f>_xlfn.XLOOKUP(C2109,macros!Y:Y,macros!T:T)</f>
        <v>-</v>
      </c>
      <c r="B2109">
        <f>_xlfn.XLOOKUP(H2109,'sets &amp; selections ( - 10%)'!Z:Z,'sets &amp; selections ( - 10%)'!U:U,0)</f>
        <v>0</v>
      </c>
      <c r="C2109" s="46" t="s">
        <v>691</v>
      </c>
      <c r="D2109">
        <f t="shared" si="146"/>
        <v>0</v>
      </c>
      <c r="E2109">
        <v>10097</v>
      </c>
      <c r="F2109">
        <f t="shared" si="144"/>
        <v>0</v>
      </c>
      <c r="G2109" t="str">
        <f t="shared" si="145"/>
        <v>BP.VM</v>
      </c>
      <c r="H2109" s="525" t="s">
        <v>154</v>
      </c>
    </row>
    <row r="2110" spans="1:8">
      <c r="A2110" t="str">
        <f>_xlfn.XLOOKUP(C2110,macros!Y:Y,macros!T:T)</f>
        <v>-</v>
      </c>
      <c r="B2110">
        <f>_xlfn.XLOOKUP(H2110,'sets &amp; selections ( - 10%)'!Z:Z,'sets &amp; selections ( - 10%)'!U:U,0)</f>
        <v>0</v>
      </c>
      <c r="C2110" s="46" t="s">
        <v>693</v>
      </c>
      <c r="D2110">
        <f t="shared" si="146"/>
        <v>0</v>
      </c>
      <c r="E2110">
        <v>10097</v>
      </c>
      <c r="F2110">
        <f t="shared" si="144"/>
        <v>0</v>
      </c>
      <c r="G2110" t="str">
        <f t="shared" si="145"/>
        <v>BP.VM</v>
      </c>
      <c r="H2110" s="525" t="s">
        <v>154</v>
      </c>
    </row>
    <row r="2111" spans="1:8">
      <c r="A2111">
        <f>_xlfn.XLOOKUP(C2111,macros!Y:Y,macros!G:G)</f>
        <v>0</v>
      </c>
      <c r="B2111">
        <f>_xlfn.XLOOKUP(H2111,'sets &amp; selections ( - 10%)'!Z:Z,'sets &amp; selections ( - 10%)'!H:H,0)</f>
        <v>0</v>
      </c>
      <c r="C2111" s="46" t="s">
        <v>709</v>
      </c>
      <c r="D2111">
        <f t="shared" si="146"/>
        <v>0</v>
      </c>
      <c r="E2111">
        <v>10124</v>
      </c>
      <c r="F2111">
        <f t="shared" si="144"/>
        <v>0</v>
      </c>
      <c r="G2111" t="str">
        <f t="shared" si="145"/>
        <v>BP.VM</v>
      </c>
      <c r="H2111" s="525" t="s">
        <v>156</v>
      </c>
    </row>
    <row r="2112" spans="1:8">
      <c r="A2112">
        <f>_xlfn.XLOOKUP(C2112,macros!Y:Y,macros!G:G)</f>
        <v>0</v>
      </c>
      <c r="B2112">
        <f>_xlfn.XLOOKUP(H2112,'sets &amp; selections ( - 10%)'!Z:Z,'sets &amp; selections ( - 10%)'!H:H,0)</f>
        <v>0</v>
      </c>
      <c r="C2112" s="46" t="s">
        <v>710</v>
      </c>
      <c r="D2112">
        <f t="shared" si="146"/>
        <v>0</v>
      </c>
      <c r="E2112">
        <v>10124</v>
      </c>
      <c r="F2112">
        <f t="shared" si="144"/>
        <v>0</v>
      </c>
      <c r="G2112" t="str">
        <f t="shared" si="145"/>
        <v>BP.VM</v>
      </c>
      <c r="H2112" s="525" t="s">
        <v>156</v>
      </c>
    </row>
    <row r="2113" spans="1:8">
      <c r="A2113">
        <f>_xlfn.XLOOKUP(C2113,macros!Y:Y,macros!G:G)</f>
        <v>0</v>
      </c>
      <c r="B2113">
        <f>_xlfn.XLOOKUP(H2113,'sets &amp; selections ( - 10%)'!Z:Z,'sets &amp; selections ( - 10%)'!H:H,0)</f>
        <v>0</v>
      </c>
      <c r="C2113" s="46" t="s">
        <v>711</v>
      </c>
      <c r="D2113">
        <f t="shared" si="146"/>
        <v>0</v>
      </c>
      <c r="E2113">
        <v>10124</v>
      </c>
      <c r="F2113">
        <f t="shared" si="144"/>
        <v>0</v>
      </c>
      <c r="G2113" t="str">
        <f t="shared" si="145"/>
        <v>BP.VM</v>
      </c>
      <c r="H2113" s="525" t="s">
        <v>156</v>
      </c>
    </row>
    <row r="2114" spans="1:8">
      <c r="A2114">
        <f>_xlfn.XLOOKUP(C2114,macros!Y:Y,macros!G:G)</f>
        <v>0</v>
      </c>
      <c r="B2114">
        <f>_xlfn.XLOOKUP(H2114,'sets &amp; selections ( - 10%)'!Z:Z,'sets &amp; selections ( - 10%)'!H:H,0)</f>
        <v>0</v>
      </c>
      <c r="C2114" s="46" t="s">
        <v>712</v>
      </c>
      <c r="D2114">
        <f t="shared" si="146"/>
        <v>0</v>
      </c>
      <c r="E2114">
        <v>10124</v>
      </c>
      <c r="F2114">
        <f t="shared" si="144"/>
        <v>0</v>
      </c>
      <c r="G2114" t="str">
        <f t="shared" si="145"/>
        <v>BP.VM</v>
      </c>
      <c r="H2114" s="525" t="s">
        <v>156</v>
      </c>
    </row>
    <row r="2115" spans="1:8">
      <c r="A2115">
        <f>_xlfn.XLOOKUP(C2115,macros!Y:Y,macros!G:G)</f>
        <v>0</v>
      </c>
      <c r="B2115">
        <f>_xlfn.XLOOKUP(H2115,'sets &amp; selections ( - 10%)'!Z:Z,'sets &amp; selections ( - 10%)'!H:H,0)</f>
        <v>0</v>
      </c>
      <c r="C2115" s="46" t="s">
        <v>713</v>
      </c>
      <c r="D2115">
        <f t="shared" si="146"/>
        <v>0</v>
      </c>
      <c r="E2115">
        <v>10124</v>
      </c>
      <c r="F2115">
        <f t="shared" ref="F2115:F2178" si="147">IF(B2115&gt;0,10*B2115/D2115,0)</f>
        <v>0</v>
      </c>
      <c r="G2115" t="str">
        <f t="shared" ref="G2115:G2178" si="148">LEFT(C2115,5)</f>
        <v>BP.VM</v>
      </c>
      <c r="H2115" s="525" t="s">
        <v>156</v>
      </c>
    </row>
    <row r="2116" spans="1:8">
      <c r="A2116">
        <f>_xlfn.XLOOKUP(C2116,macros!Y:Y,macros!G:G)</f>
        <v>0</v>
      </c>
      <c r="B2116">
        <f>_xlfn.XLOOKUP(H2116,'sets &amp; selections ( - 10%)'!Z:Z,'sets &amp; selections ( - 10%)'!H:H,0)</f>
        <v>0</v>
      </c>
      <c r="C2116" s="46" t="s">
        <v>714</v>
      </c>
      <c r="D2116">
        <f t="shared" si="146"/>
        <v>0</v>
      </c>
      <c r="E2116">
        <v>10124</v>
      </c>
      <c r="F2116">
        <f t="shared" si="147"/>
        <v>0</v>
      </c>
      <c r="G2116" t="str">
        <f t="shared" si="148"/>
        <v>BP.VM</v>
      </c>
      <c r="H2116" s="525" t="s">
        <v>156</v>
      </c>
    </row>
    <row r="2117" spans="1:8">
      <c r="A2117">
        <f>_xlfn.XLOOKUP(C2117,macros!Y:Y,macros!G:G)</f>
        <v>0</v>
      </c>
      <c r="B2117">
        <f>_xlfn.XLOOKUP(H2117,'sets &amp; selections ( - 10%)'!Z:Z,'sets &amp; selections ( - 10%)'!H:H,0)</f>
        <v>0</v>
      </c>
      <c r="C2117" s="46" t="s">
        <v>715</v>
      </c>
      <c r="D2117">
        <f t="shared" si="146"/>
        <v>0</v>
      </c>
      <c r="E2117">
        <v>10124</v>
      </c>
      <c r="F2117">
        <f t="shared" si="147"/>
        <v>0</v>
      </c>
      <c r="G2117" t="str">
        <f t="shared" si="148"/>
        <v>BP.VM</v>
      </c>
      <c r="H2117" s="525" t="s">
        <v>156</v>
      </c>
    </row>
    <row r="2118" spans="1:8">
      <c r="A2118">
        <f>_xlfn.XLOOKUP(C2118,macros!Y:Y,macros!G:G)</f>
        <v>0</v>
      </c>
      <c r="B2118">
        <f>_xlfn.XLOOKUP(H2118,'sets &amp; selections ( - 10%)'!Z:Z,'sets &amp; selections ( - 10%)'!H:H,0)</f>
        <v>0</v>
      </c>
      <c r="C2118" s="46" t="s">
        <v>716</v>
      </c>
      <c r="D2118">
        <f t="shared" si="146"/>
        <v>0</v>
      </c>
      <c r="E2118">
        <v>10124</v>
      </c>
      <c r="F2118">
        <f t="shared" si="147"/>
        <v>0</v>
      </c>
      <c r="G2118" t="str">
        <f t="shared" si="148"/>
        <v>BP.VM</v>
      </c>
      <c r="H2118" s="525" t="s">
        <v>156</v>
      </c>
    </row>
    <row r="2119" spans="1:8">
      <c r="A2119">
        <f>_xlfn.XLOOKUP(C2119,macros!Y:Y,macros!H:H)</f>
        <v>0</v>
      </c>
      <c r="B2119">
        <f>_xlfn.XLOOKUP(H2119,'sets &amp; selections ( - 10%)'!Z:Z,'sets &amp; selections ( - 10%)'!I:I,0)</f>
        <v>0</v>
      </c>
      <c r="C2119" s="46" t="s">
        <v>709</v>
      </c>
      <c r="D2119">
        <f t="shared" si="146"/>
        <v>0</v>
      </c>
      <c r="E2119">
        <v>10125</v>
      </c>
      <c r="F2119">
        <f t="shared" si="147"/>
        <v>0</v>
      </c>
      <c r="G2119" t="str">
        <f t="shared" si="148"/>
        <v>BP.VM</v>
      </c>
      <c r="H2119" s="525" t="s">
        <v>156</v>
      </c>
    </row>
    <row r="2120" spans="1:8">
      <c r="A2120">
        <f>_xlfn.XLOOKUP(C2120,macros!Y:Y,macros!H:H)</f>
        <v>0</v>
      </c>
      <c r="B2120">
        <f>_xlfn.XLOOKUP(H2120,'sets &amp; selections ( - 10%)'!Z:Z,'sets &amp; selections ( - 10%)'!I:I,0)</f>
        <v>0</v>
      </c>
      <c r="C2120" s="46" t="s">
        <v>710</v>
      </c>
      <c r="D2120">
        <f t="shared" si="146"/>
        <v>0</v>
      </c>
      <c r="E2120">
        <v>10125</v>
      </c>
      <c r="F2120">
        <f t="shared" si="147"/>
        <v>0</v>
      </c>
      <c r="G2120" t="str">
        <f t="shared" si="148"/>
        <v>BP.VM</v>
      </c>
      <c r="H2120" s="525" t="s">
        <v>156</v>
      </c>
    </row>
    <row r="2121" spans="1:8">
      <c r="A2121">
        <f>_xlfn.XLOOKUP(C2121,macros!Y:Y,macros!H:H)</f>
        <v>0</v>
      </c>
      <c r="B2121">
        <f>_xlfn.XLOOKUP(H2121,'sets &amp; selections ( - 10%)'!Z:Z,'sets &amp; selections ( - 10%)'!I:I,0)</f>
        <v>0</v>
      </c>
      <c r="C2121" s="46" t="s">
        <v>711</v>
      </c>
      <c r="D2121">
        <f t="shared" si="146"/>
        <v>0</v>
      </c>
      <c r="E2121">
        <v>10125</v>
      </c>
      <c r="F2121">
        <f t="shared" si="147"/>
        <v>0</v>
      </c>
      <c r="G2121" t="str">
        <f t="shared" si="148"/>
        <v>BP.VM</v>
      </c>
      <c r="H2121" s="525" t="s">
        <v>156</v>
      </c>
    </row>
    <row r="2122" spans="1:8">
      <c r="A2122">
        <f>_xlfn.XLOOKUP(C2122,macros!Y:Y,macros!H:H)</f>
        <v>0</v>
      </c>
      <c r="B2122">
        <f>_xlfn.XLOOKUP(H2122,'sets &amp; selections ( - 10%)'!Z:Z,'sets &amp; selections ( - 10%)'!I:I,0)</f>
        <v>0</v>
      </c>
      <c r="C2122" s="46" t="s">
        <v>712</v>
      </c>
      <c r="D2122">
        <f t="shared" si="146"/>
        <v>0</v>
      </c>
      <c r="E2122">
        <v>10125</v>
      </c>
      <c r="F2122">
        <f t="shared" si="147"/>
        <v>0</v>
      </c>
      <c r="G2122" t="str">
        <f t="shared" si="148"/>
        <v>BP.VM</v>
      </c>
      <c r="H2122" s="525" t="s">
        <v>156</v>
      </c>
    </row>
    <row r="2123" spans="1:8">
      <c r="A2123">
        <f>_xlfn.XLOOKUP(C2123,macros!Y:Y,macros!H:H)</f>
        <v>0</v>
      </c>
      <c r="B2123">
        <f>_xlfn.XLOOKUP(H2123,'sets &amp; selections ( - 10%)'!Z:Z,'sets &amp; selections ( - 10%)'!I:I,0)</f>
        <v>0</v>
      </c>
      <c r="C2123" s="46" t="s">
        <v>713</v>
      </c>
      <c r="D2123">
        <f t="shared" si="146"/>
        <v>0</v>
      </c>
      <c r="E2123">
        <v>10125</v>
      </c>
      <c r="F2123">
        <f t="shared" si="147"/>
        <v>0</v>
      </c>
      <c r="G2123" t="str">
        <f t="shared" si="148"/>
        <v>BP.VM</v>
      </c>
      <c r="H2123" s="525" t="s">
        <v>156</v>
      </c>
    </row>
    <row r="2124" spans="1:8">
      <c r="A2124">
        <f>_xlfn.XLOOKUP(C2124,macros!Y:Y,macros!H:H)</f>
        <v>0</v>
      </c>
      <c r="B2124">
        <f>_xlfn.XLOOKUP(H2124,'sets &amp; selections ( - 10%)'!Z:Z,'sets &amp; selections ( - 10%)'!I:I,0)</f>
        <v>0</v>
      </c>
      <c r="C2124" s="46" t="s">
        <v>714</v>
      </c>
      <c r="D2124">
        <f t="shared" si="146"/>
        <v>0</v>
      </c>
      <c r="E2124">
        <v>10125</v>
      </c>
      <c r="F2124">
        <f t="shared" si="147"/>
        <v>0</v>
      </c>
      <c r="G2124" t="str">
        <f t="shared" si="148"/>
        <v>BP.VM</v>
      </c>
      <c r="H2124" s="525" t="s">
        <v>156</v>
      </c>
    </row>
    <row r="2125" spans="1:8">
      <c r="A2125">
        <f>_xlfn.XLOOKUP(C2125,macros!Y:Y,macros!H:H)</f>
        <v>0</v>
      </c>
      <c r="B2125">
        <f>_xlfn.XLOOKUP(H2125,'sets &amp; selections ( - 10%)'!Z:Z,'sets &amp; selections ( - 10%)'!I:I,0)</f>
        <v>0</v>
      </c>
      <c r="C2125" s="46" t="s">
        <v>715</v>
      </c>
      <c r="D2125">
        <f t="shared" si="146"/>
        <v>0</v>
      </c>
      <c r="E2125">
        <v>10125</v>
      </c>
      <c r="F2125">
        <f t="shared" si="147"/>
        <v>0</v>
      </c>
      <c r="G2125" t="str">
        <f t="shared" si="148"/>
        <v>BP.VM</v>
      </c>
      <c r="H2125" s="525" t="s">
        <v>156</v>
      </c>
    </row>
    <row r="2126" spans="1:8">
      <c r="A2126">
        <f>_xlfn.XLOOKUP(C2126,macros!Y:Y,macros!H:H)</f>
        <v>0</v>
      </c>
      <c r="B2126">
        <f>_xlfn.XLOOKUP(H2126,'sets &amp; selections ( - 10%)'!Z:Z,'sets &amp; selections ( - 10%)'!I:I,0)</f>
        <v>0</v>
      </c>
      <c r="C2126" s="46" t="s">
        <v>716</v>
      </c>
      <c r="D2126">
        <f t="shared" si="146"/>
        <v>0</v>
      </c>
      <c r="E2126">
        <v>10125</v>
      </c>
      <c r="F2126">
        <f t="shared" si="147"/>
        <v>0</v>
      </c>
      <c r="G2126" t="str">
        <f t="shared" si="148"/>
        <v>BP.VM</v>
      </c>
      <c r="H2126" s="525" t="s">
        <v>156</v>
      </c>
    </row>
    <row r="2127" spans="1:8">
      <c r="A2127">
        <f>_xlfn.XLOOKUP(C2127,macros!Y:Y,macros!I:I)</f>
        <v>0</v>
      </c>
      <c r="B2127">
        <f>_xlfn.XLOOKUP(H2127,'sets &amp; selections ( - 10%)'!Z:Z,'sets &amp; selections ( - 10%)'!J:J,0)</f>
        <v>0</v>
      </c>
      <c r="C2127" s="46" t="s">
        <v>709</v>
      </c>
      <c r="D2127">
        <f t="shared" si="146"/>
        <v>0</v>
      </c>
      <c r="E2127">
        <v>10127</v>
      </c>
      <c r="F2127">
        <f t="shared" si="147"/>
        <v>0</v>
      </c>
      <c r="G2127" t="str">
        <f t="shared" si="148"/>
        <v>BP.VM</v>
      </c>
      <c r="H2127" s="525" t="s">
        <v>156</v>
      </c>
    </row>
    <row r="2128" spans="1:8">
      <c r="A2128">
        <f>_xlfn.XLOOKUP(C2128,macros!Y:Y,macros!I:I)</f>
        <v>0</v>
      </c>
      <c r="B2128">
        <f>_xlfn.XLOOKUP(H2128,'sets &amp; selections ( - 10%)'!Z:Z,'sets &amp; selections ( - 10%)'!J:J,0)</f>
        <v>0</v>
      </c>
      <c r="C2128" s="46" t="s">
        <v>710</v>
      </c>
      <c r="D2128">
        <f t="shared" si="146"/>
        <v>0</v>
      </c>
      <c r="E2128">
        <v>10127</v>
      </c>
      <c r="F2128">
        <f t="shared" si="147"/>
        <v>0</v>
      </c>
      <c r="G2128" t="str">
        <f t="shared" si="148"/>
        <v>BP.VM</v>
      </c>
      <c r="H2128" s="525" t="s">
        <v>156</v>
      </c>
    </row>
    <row r="2129" spans="1:8">
      <c r="A2129">
        <f>_xlfn.XLOOKUP(C2129,macros!Y:Y,macros!I:I)</f>
        <v>0</v>
      </c>
      <c r="B2129">
        <f>_xlfn.XLOOKUP(H2129,'sets &amp; selections ( - 10%)'!Z:Z,'sets &amp; selections ( - 10%)'!J:J,0)</f>
        <v>0</v>
      </c>
      <c r="C2129" s="46" t="s">
        <v>711</v>
      </c>
      <c r="D2129">
        <f t="shared" si="146"/>
        <v>0</v>
      </c>
      <c r="E2129">
        <v>10127</v>
      </c>
      <c r="F2129">
        <f t="shared" si="147"/>
        <v>0</v>
      </c>
      <c r="G2129" t="str">
        <f t="shared" si="148"/>
        <v>BP.VM</v>
      </c>
      <c r="H2129" s="525" t="s">
        <v>156</v>
      </c>
    </row>
    <row r="2130" spans="1:8">
      <c r="A2130">
        <f>_xlfn.XLOOKUP(C2130,macros!Y:Y,macros!I:I)</f>
        <v>0</v>
      </c>
      <c r="B2130">
        <f>_xlfn.XLOOKUP(H2130,'sets &amp; selections ( - 10%)'!Z:Z,'sets &amp; selections ( - 10%)'!J:J,0)</f>
        <v>0</v>
      </c>
      <c r="C2130" s="46" t="s">
        <v>712</v>
      </c>
      <c r="D2130">
        <f t="shared" si="146"/>
        <v>0</v>
      </c>
      <c r="E2130">
        <v>10127</v>
      </c>
      <c r="F2130">
        <f t="shared" si="147"/>
        <v>0</v>
      </c>
      <c r="G2130" t="str">
        <f t="shared" si="148"/>
        <v>BP.VM</v>
      </c>
      <c r="H2130" s="525" t="s">
        <v>156</v>
      </c>
    </row>
    <row r="2131" spans="1:8">
      <c r="A2131">
        <f>_xlfn.XLOOKUP(C2131,macros!Y:Y,macros!I:I)</f>
        <v>0</v>
      </c>
      <c r="B2131">
        <f>_xlfn.XLOOKUP(H2131,'sets &amp; selections ( - 10%)'!Z:Z,'sets &amp; selections ( - 10%)'!J:J,0)</f>
        <v>0</v>
      </c>
      <c r="C2131" s="46" t="s">
        <v>713</v>
      </c>
      <c r="D2131">
        <f t="shared" si="146"/>
        <v>0</v>
      </c>
      <c r="E2131">
        <v>10127</v>
      </c>
      <c r="F2131">
        <f t="shared" si="147"/>
        <v>0</v>
      </c>
      <c r="G2131" t="str">
        <f t="shared" si="148"/>
        <v>BP.VM</v>
      </c>
      <c r="H2131" s="525" t="s">
        <v>156</v>
      </c>
    </row>
    <row r="2132" spans="1:8">
      <c r="A2132">
        <f>_xlfn.XLOOKUP(C2132,macros!Y:Y,macros!I:I)</f>
        <v>0</v>
      </c>
      <c r="B2132">
        <f>_xlfn.XLOOKUP(H2132,'sets &amp; selections ( - 10%)'!Z:Z,'sets &amp; selections ( - 10%)'!J:J,0)</f>
        <v>0</v>
      </c>
      <c r="C2132" s="46" t="s">
        <v>714</v>
      </c>
      <c r="D2132">
        <f t="shared" si="146"/>
        <v>0</v>
      </c>
      <c r="E2132">
        <v>10127</v>
      </c>
      <c r="F2132">
        <f t="shared" si="147"/>
        <v>0</v>
      </c>
      <c r="G2132" t="str">
        <f t="shared" si="148"/>
        <v>BP.VM</v>
      </c>
      <c r="H2132" s="525" t="s">
        <v>156</v>
      </c>
    </row>
    <row r="2133" spans="1:8">
      <c r="A2133">
        <f>_xlfn.XLOOKUP(C2133,macros!Y:Y,macros!I:I)</f>
        <v>0</v>
      </c>
      <c r="B2133">
        <f>_xlfn.XLOOKUP(H2133,'sets &amp; selections ( - 10%)'!Z:Z,'sets &amp; selections ( - 10%)'!J:J,0)</f>
        <v>0</v>
      </c>
      <c r="C2133" s="46" t="s">
        <v>715</v>
      </c>
      <c r="D2133">
        <f t="shared" si="146"/>
        <v>0</v>
      </c>
      <c r="E2133">
        <v>10127</v>
      </c>
      <c r="F2133">
        <f t="shared" si="147"/>
        <v>0</v>
      </c>
      <c r="G2133" t="str">
        <f t="shared" si="148"/>
        <v>BP.VM</v>
      </c>
      <c r="H2133" s="525" t="s">
        <v>156</v>
      </c>
    </row>
    <row r="2134" spans="1:8">
      <c r="A2134">
        <f>_xlfn.XLOOKUP(C2134,macros!Y:Y,macros!I:I)</f>
        <v>0</v>
      </c>
      <c r="B2134">
        <f>_xlfn.XLOOKUP(H2134,'sets &amp; selections ( - 10%)'!Z:Z,'sets &amp; selections ( - 10%)'!J:J,0)</f>
        <v>0</v>
      </c>
      <c r="C2134" s="46" t="s">
        <v>716</v>
      </c>
      <c r="D2134">
        <f t="shared" si="146"/>
        <v>0</v>
      </c>
      <c r="E2134">
        <v>10127</v>
      </c>
      <c r="F2134">
        <f t="shared" si="147"/>
        <v>0</v>
      </c>
      <c r="G2134" t="str">
        <f t="shared" si="148"/>
        <v>BP.VM</v>
      </c>
      <c r="H2134" s="525" t="s">
        <v>156</v>
      </c>
    </row>
    <row r="2135" spans="1:8">
      <c r="A2135">
        <f>_xlfn.XLOOKUP(C2135,macros!Y:Y,macros!J:J)</f>
        <v>0</v>
      </c>
      <c r="B2135">
        <f>_xlfn.XLOOKUP(H2135,'sets &amp; selections ( - 10%)'!Z:Z,'sets &amp; selections ( - 10%)'!K:K,0)</f>
        <v>0</v>
      </c>
      <c r="C2135" s="46" t="s">
        <v>709</v>
      </c>
      <c r="D2135">
        <f t="shared" si="146"/>
        <v>0</v>
      </c>
      <c r="E2135">
        <v>10129</v>
      </c>
      <c r="F2135">
        <f t="shared" si="147"/>
        <v>0</v>
      </c>
      <c r="G2135" t="str">
        <f t="shared" si="148"/>
        <v>BP.VM</v>
      </c>
      <c r="H2135" s="525" t="s">
        <v>156</v>
      </c>
    </row>
    <row r="2136" spans="1:8">
      <c r="A2136">
        <f>_xlfn.XLOOKUP(C2136,macros!Y:Y,macros!J:J)</f>
        <v>0</v>
      </c>
      <c r="B2136">
        <f>_xlfn.XLOOKUP(H2136,'sets &amp; selections ( - 10%)'!Z:Z,'sets &amp; selections ( - 10%)'!K:K,0)</f>
        <v>0</v>
      </c>
      <c r="C2136" s="46" t="s">
        <v>710</v>
      </c>
      <c r="D2136">
        <f t="shared" si="146"/>
        <v>0</v>
      </c>
      <c r="E2136">
        <v>10129</v>
      </c>
      <c r="F2136">
        <f t="shared" si="147"/>
        <v>0</v>
      </c>
      <c r="G2136" t="str">
        <f t="shared" si="148"/>
        <v>BP.VM</v>
      </c>
      <c r="H2136" s="525" t="s">
        <v>156</v>
      </c>
    </row>
    <row r="2137" spans="1:8">
      <c r="A2137">
        <f>_xlfn.XLOOKUP(C2137,macros!Y:Y,macros!J:J)</f>
        <v>0</v>
      </c>
      <c r="B2137">
        <f>_xlfn.XLOOKUP(H2137,'sets &amp; selections ( - 10%)'!Z:Z,'sets &amp; selections ( - 10%)'!K:K,0)</f>
        <v>0</v>
      </c>
      <c r="C2137" s="46" t="s">
        <v>711</v>
      </c>
      <c r="D2137">
        <f t="shared" si="146"/>
        <v>0</v>
      </c>
      <c r="E2137">
        <v>10129</v>
      </c>
      <c r="F2137">
        <f t="shared" si="147"/>
        <v>0</v>
      </c>
      <c r="G2137" t="str">
        <f t="shared" si="148"/>
        <v>BP.VM</v>
      </c>
      <c r="H2137" s="525" t="s">
        <v>156</v>
      </c>
    </row>
    <row r="2138" spans="1:8">
      <c r="A2138">
        <f>_xlfn.XLOOKUP(C2138,macros!Y:Y,macros!J:J)</f>
        <v>0</v>
      </c>
      <c r="B2138">
        <f>_xlfn.XLOOKUP(H2138,'sets &amp; selections ( - 10%)'!Z:Z,'sets &amp; selections ( - 10%)'!K:K,0)</f>
        <v>0</v>
      </c>
      <c r="C2138" s="46" t="s">
        <v>712</v>
      </c>
      <c r="D2138">
        <f t="shared" si="146"/>
        <v>0</v>
      </c>
      <c r="E2138">
        <v>10129</v>
      </c>
      <c r="F2138">
        <f t="shared" si="147"/>
        <v>0</v>
      </c>
      <c r="G2138" t="str">
        <f t="shared" si="148"/>
        <v>BP.VM</v>
      </c>
      <c r="H2138" s="525" t="s">
        <v>156</v>
      </c>
    </row>
    <row r="2139" spans="1:8">
      <c r="A2139">
        <f>_xlfn.XLOOKUP(C2139,macros!Y:Y,macros!J:J)</f>
        <v>0</v>
      </c>
      <c r="B2139">
        <f>_xlfn.XLOOKUP(H2139,'sets &amp; selections ( - 10%)'!Z:Z,'sets &amp; selections ( - 10%)'!K:K,0)</f>
        <v>0</v>
      </c>
      <c r="C2139" s="46" t="s">
        <v>713</v>
      </c>
      <c r="D2139">
        <f t="shared" si="146"/>
        <v>0</v>
      </c>
      <c r="E2139">
        <v>10129</v>
      </c>
      <c r="F2139">
        <f t="shared" si="147"/>
        <v>0</v>
      </c>
      <c r="G2139" t="str">
        <f t="shared" si="148"/>
        <v>BP.VM</v>
      </c>
      <c r="H2139" s="525" t="s">
        <v>156</v>
      </c>
    </row>
    <row r="2140" spans="1:8">
      <c r="A2140">
        <f>_xlfn.XLOOKUP(C2140,macros!Y:Y,macros!J:J)</f>
        <v>0</v>
      </c>
      <c r="B2140">
        <f>_xlfn.XLOOKUP(H2140,'sets &amp; selections ( - 10%)'!Z:Z,'sets &amp; selections ( - 10%)'!K:K,0)</f>
        <v>0</v>
      </c>
      <c r="C2140" s="46" t="s">
        <v>714</v>
      </c>
      <c r="D2140">
        <f t="shared" si="146"/>
        <v>0</v>
      </c>
      <c r="E2140">
        <v>10129</v>
      </c>
      <c r="F2140">
        <f t="shared" si="147"/>
        <v>0</v>
      </c>
      <c r="G2140" t="str">
        <f t="shared" si="148"/>
        <v>BP.VM</v>
      </c>
      <c r="H2140" s="525" t="s">
        <v>156</v>
      </c>
    </row>
    <row r="2141" spans="1:8">
      <c r="A2141">
        <f>_xlfn.XLOOKUP(C2141,macros!Y:Y,macros!J:J)</f>
        <v>0</v>
      </c>
      <c r="B2141">
        <f>_xlfn.XLOOKUP(H2141,'sets &amp; selections ( - 10%)'!Z:Z,'sets &amp; selections ( - 10%)'!K:K,0)</f>
        <v>0</v>
      </c>
      <c r="C2141" s="46" t="s">
        <v>715</v>
      </c>
      <c r="D2141">
        <f t="shared" si="146"/>
        <v>0</v>
      </c>
      <c r="E2141">
        <v>10129</v>
      </c>
      <c r="F2141">
        <f t="shared" si="147"/>
        <v>0</v>
      </c>
      <c r="G2141" t="str">
        <f t="shared" si="148"/>
        <v>BP.VM</v>
      </c>
      <c r="H2141" s="525" t="s">
        <v>156</v>
      </c>
    </row>
    <row r="2142" spans="1:8">
      <c r="A2142">
        <f>_xlfn.XLOOKUP(C2142,macros!Y:Y,macros!J:J)</f>
        <v>0</v>
      </c>
      <c r="B2142">
        <f>_xlfn.XLOOKUP(H2142,'sets &amp; selections ( - 10%)'!Z:Z,'sets &amp; selections ( - 10%)'!K:K,0)</f>
        <v>0</v>
      </c>
      <c r="C2142" s="46" t="s">
        <v>716</v>
      </c>
      <c r="D2142">
        <f t="shared" si="146"/>
        <v>0</v>
      </c>
      <c r="E2142">
        <v>10129</v>
      </c>
      <c r="F2142">
        <f t="shared" si="147"/>
        <v>0</v>
      </c>
      <c r="G2142" t="str">
        <f t="shared" si="148"/>
        <v>BP.VM</v>
      </c>
      <c r="H2142" s="525" t="s">
        <v>156</v>
      </c>
    </row>
    <row r="2143" spans="1:8">
      <c r="A2143">
        <f>_xlfn.XLOOKUP(C2143,macros!Y:Y,macros!K:K)</f>
        <v>0</v>
      </c>
      <c r="B2143">
        <f>_xlfn.XLOOKUP(H2143,'sets &amp; selections ( - 10%)'!Z:Z,'sets &amp; selections ( - 10%)'!L:L,0)</f>
        <v>0</v>
      </c>
      <c r="C2143" s="46" t="s">
        <v>709</v>
      </c>
      <c r="D2143">
        <f t="shared" si="146"/>
        <v>0</v>
      </c>
      <c r="E2143">
        <v>10130</v>
      </c>
      <c r="F2143">
        <f t="shared" si="147"/>
        <v>0</v>
      </c>
      <c r="G2143" t="str">
        <f t="shared" si="148"/>
        <v>BP.VM</v>
      </c>
      <c r="H2143" s="525" t="s">
        <v>156</v>
      </c>
    </row>
    <row r="2144" spans="1:8">
      <c r="A2144">
        <f>_xlfn.XLOOKUP(C2144,macros!Y:Y,macros!K:K)</f>
        <v>0</v>
      </c>
      <c r="B2144">
        <f>_xlfn.XLOOKUP(H2144,'sets &amp; selections ( - 10%)'!Z:Z,'sets &amp; selections ( - 10%)'!L:L,0)</f>
        <v>0</v>
      </c>
      <c r="C2144" s="46" t="s">
        <v>710</v>
      </c>
      <c r="D2144">
        <f t="shared" si="146"/>
        <v>0</v>
      </c>
      <c r="E2144">
        <v>10130</v>
      </c>
      <c r="F2144">
        <f t="shared" si="147"/>
        <v>0</v>
      </c>
      <c r="G2144" t="str">
        <f t="shared" si="148"/>
        <v>BP.VM</v>
      </c>
      <c r="H2144" s="525" t="s">
        <v>156</v>
      </c>
    </row>
    <row r="2145" spans="1:8">
      <c r="A2145">
        <f>_xlfn.XLOOKUP(C2145,macros!Y:Y,macros!K:K)</f>
        <v>0</v>
      </c>
      <c r="B2145">
        <f>_xlfn.XLOOKUP(H2145,'sets &amp; selections ( - 10%)'!Z:Z,'sets &amp; selections ( - 10%)'!L:L,0)</f>
        <v>0</v>
      </c>
      <c r="C2145" s="46" t="s">
        <v>711</v>
      </c>
      <c r="D2145">
        <f t="shared" si="146"/>
        <v>0</v>
      </c>
      <c r="E2145">
        <v>10130</v>
      </c>
      <c r="F2145">
        <f t="shared" si="147"/>
        <v>0</v>
      </c>
      <c r="G2145" t="str">
        <f t="shared" si="148"/>
        <v>BP.VM</v>
      </c>
      <c r="H2145" s="525" t="s">
        <v>156</v>
      </c>
    </row>
    <row r="2146" spans="1:8">
      <c r="A2146">
        <f>_xlfn.XLOOKUP(C2146,macros!Y:Y,macros!K:K)</f>
        <v>0</v>
      </c>
      <c r="B2146">
        <f>_xlfn.XLOOKUP(H2146,'sets &amp; selections ( - 10%)'!Z:Z,'sets &amp; selections ( - 10%)'!L:L,0)</f>
        <v>0</v>
      </c>
      <c r="C2146" s="46" t="s">
        <v>712</v>
      </c>
      <c r="D2146">
        <f t="shared" si="146"/>
        <v>0</v>
      </c>
      <c r="E2146">
        <v>10130</v>
      </c>
      <c r="F2146">
        <f t="shared" si="147"/>
        <v>0</v>
      </c>
      <c r="G2146" t="str">
        <f t="shared" si="148"/>
        <v>BP.VM</v>
      </c>
      <c r="H2146" s="525" t="s">
        <v>156</v>
      </c>
    </row>
    <row r="2147" spans="1:8">
      <c r="A2147">
        <f>_xlfn.XLOOKUP(C2147,macros!Y:Y,macros!K:K)</f>
        <v>0</v>
      </c>
      <c r="B2147">
        <f>_xlfn.XLOOKUP(H2147,'sets &amp; selections ( - 10%)'!Z:Z,'sets &amp; selections ( - 10%)'!L:L,0)</f>
        <v>0</v>
      </c>
      <c r="C2147" s="46" t="s">
        <v>713</v>
      </c>
      <c r="D2147">
        <f t="shared" si="146"/>
        <v>0</v>
      </c>
      <c r="E2147">
        <v>10130</v>
      </c>
      <c r="F2147">
        <f t="shared" si="147"/>
        <v>0</v>
      </c>
      <c r="G2147" t="str">
        <f t="shared" si="148"/>
        <v>BP.VM</v>
      </c>
      <c r="H2147" s="525" t="s">
        <v>156</v>
      </c>
    </row>
    <row r="2148" spans="1:8">
      <c r="A2148">
        <f>_xlfn.XLOOKUP(C2148,macros!Y:Y,macros!K:K)</f>
        <v>0</v>
      </c>
      <c r="B2148">
        <f>_xlfn.XLOOKUP(H2148,'sets &amp; selections ( - 10%)'!Z:Z,'sets &amp; selections ( - 10%)'!L:L,0)</f>
        <v>0</v>
      </c>
      <c r="C2148" s="46" t="s">
        <v>714</v>
      </c>
      <c r="D2148">
        <f t="shared" si="146"/>
        <v>0</v>
      </c>
      <c r="E2148">
        <v>10130</v>
      </c>
      <c r="F2148">
        <f t="shared" si="147"/>
        <v>0</v>
      </c>
      <c r="G2148" t="str">
        <f t="shared" si="148"/>
        <v>BP.VM</v>
      </c>
      <c r="H2148" s="525" t="s">
        <v>156</v>
      </c>
    </row>
    <row r="2149" spans="1:8">
      <c r="A2149">
        <f>_xlfn.XLOOKUP(C2149,macros!Y:Y,macros!K:K)</f>
        <v>0</v>
      </c>
      <c r="B2149">
        <f>_xlfn.XLOOKUP(H2149,'sets &amp; selections ( - 10%)'!Z:Z,'sets &amp; selections ( - 10%)'!L:L,0)</f>
        <v>0</v>
      </c>
      <c r="C2149" s="46" t="s">
        <v>715</v>
      </c>
      <c r="D2149">
        <f t="shared" si="146"/>
        <v>0</v>
      </c>
      <c r="E2149">
        <v>10130</v>
      </c>
      <c r="F2149">
        <f t="shared" si="147"/>
        <v>0</v>
      </c>
      <c r="G2149" t="str">
        <f t="shared" si="148"/>
        <v>BP.VM</v>
      </c>
      <c r="H2149" s="525" t="s">
        <v>156</v>
      </c>
    </row>
    <row r="2150" spans="1:8">
      <c r="A2150">
        <f>_xlfn.XLOOKUP(C2150,macros!Y:Y,macros!K:K)</f>
        <v>0</v>
      </c>
      <c r="B2150">
        <f>_xlfn.XLOOKUP(H2150,'sets &amp; selections ( - 10%)'!Z:Z,'sets &amp; selections ( - 10%)'!L:L,0)</f>
        <v>0</v>
      </c>
      <c r="C2150" s="46" t="s">
        <v>716</v>
      </c>
      <c r="D2150">
        <f t="shared" si="146"/>
        <v>0</v>
      </c>
      <c r="E2150">
        <v>10130</v>
      </c>
      <c r="F2150">
        <f t="shared" si="147"/>
        <v>0</v>
      </c>
      <c r="G2150" t="str">
        <f t="shared" si="148"/>
        <v>BP.VM</v>
      </c>
      <c r="H2150" s="525" t="s">
        <v>156</v>
      </c>
    </row>
    <row r="2151" spans="1:8">
      <c r="A2151">
        <f>_xlfn.XLOOKUP(C2151,macros!Y:Y,macros!M:M)</f>
        <v>0</v>
      </c>
      <c r="B2151">
        <f>_xlfn.XLOOKUP(H2151,'sets &amp; selections ( - 10%)'!Z:Z,'sets &amp; selections ( - 10%)'!N:N,0)</f>
        <v>0</v>
      </c>
      <c r="C2151" s="46" t="s">
        <v>709</v>
      </c>
      <c r="D2151">
        <f t="shared" si="146"/>
        <v>0</v>
      </c>
      <c r="E2151">
        <v>10131</v>
      </c>
      <c r="F2151">
        <f t="shared" si="147"/>
        <v>0</v>
      </c>
      <c r="G2151" t="str">
        <f t="shared" si="148"/>
        <v>BP.VM</v>
      </c>
      <c r="H2151" s="525" t="s">
        <v>156</v>
      </c>
    </row>
    <row r="2152" spans="1:8">
      <c r="A2152">
        <f>_xlfn.XLOOKUP(C2152,macros!Y:Y,macros!M:M)</f>
        <v>0</v>
      </c>
      <c r="B2152">
        <f>_xlfn.XLOOKUP(H2152,'sets &amp; selections ( - 10%)'!Z:Z,'sets &amp; selections ( - 10%)'!N:N,0)</f>
        <v>0</v>
      </c>
      <c r="C2152" s="46" t="s">
        <v>710</v>
      </c>
      <c r="D2152">
        <f t="shared" si="146"/>
        <v>0</v>
      </c>
      <c r="E2152">
        <v>10131</v>
      </c>
      <c r="F2152">
        <f t="shared" si="147"/>
        <v>0</v>
      </c>
      <c r="G2152" t="str">
        <f t="shared" si="148"/>
        <v>BP.VM</v>
      </c>
      <c r="H2152" s="525" t="s">
        <v>156</v>
      </c>
    </row>
    <row r="2153" spans="1:8">
      <c r="A2153">
        <f>_xlfn.XLOOKUP(C2153,macros!Y:Y,macros!M:M)</f>
        <v>0</v>
      </c>
      <c r="B2153">
        <f>_xlfn.XLOOKUP(H2153,'sets &amp; selections ( - 10%)'!Z:Z,'sets &amp; selections ( - 10%)'!N:N,0)</f>
        <v>0</v>
      </c>
      <c r="C2153" s="46" t="s">
        <v>711</v>
      </c>
      <c r="D2153">
        <f t="shared" si="146"/>
        <v>0</v>
      </c>
      <c r="E2153">
        <v>10131</v>
      </c>
      <c r="F2153">
        <f t="shared" si="147"/>
        <v>0</v>
      </c>
      <c r="G2153" t="str">
        <f t="shared" si="148"/>
        <v>BP.VM</v>
      </c>
      <c r="H2153" s="525" t="s">
        <v>156</v>
      </c>
    </row>
    <row r="2154" spans="1:8">
      <c r="A2154">
        <f>_xlfn.XLOOKUP(C2154,macros!Y:Y,macros!M:M)</f>
        <v>0</v>
      </c>
      <c r="B2154">
        <f>_xlfn.XLOOKUP(H2154,'sets &amp; selections ( - 10%)'!Z:Z,'sets &amp; selections ( - 10%)'!N:N,0)</f>
        <v>0</v>
      </c>
      <c r="C2154" s="46" t="s">
        <v>712</v>
      </c>
      <c r="D2154">
        <f t="shared" si="146"/>
        <v>0</v>
      </c>
      <c r="E2154">
        <v>10131</v>
      </c>
      <c r="F2154">
        <f t="shared" si="147"/>
        <v>0</v>
      </c>
      <c r="G2154" t="str">
        <f t="shared" si="148"/>
        <v>BP.VM</v>
      </c>
      <c r="H2154" s="525" t="s">
        <v>156</v>
      </c>
    </row>
    <row r="2155" spans="1:8">
      <c r="A2155">
        <f>_xlfn.XLOOKUP(C2155,macros!Y:Y,macros!M:M)</f>
        <v>0</v>
      </c>
      <c r="B2155">
        <f>_xlfn.XLOOKUP(H2155,'sets &amp; selections ( - 10%)'!Z:Z,'sets &amp; selections ( - 10%)'!N:N,0)</f>
        <v>0</v>
      </c>
      <c r="C2155" s="46" t="s">
        <v>713</v>
      </c>
      <c r="D2155">
        <f t="shared" si="146"/>
        <v>0</v>
      </c>
      <c r="E2155">
        <v>10131</v>
      </c>
      <c r="F2155">
        <f t="shared" si="147"/>
        <v>0</v>
      </c>
      <c r="G2155" t="str">
        <f t="shared" si="148"/>
        <v>BP.VM</v>
      </c>
      <c r="H2155" s="525" t="s">
        <v>156</v>
      </c>
    </row>
    <row r="2156" spans="1:8">
      <c r="A2156">
        <f>_xlfn.XLOOKUP(C2156,macros!Y:Y,macros!M:M)</f>
        <v>0</v>
      </c>
      <c r="B2156">
        <f>_xlfn.XLOOKUP(H2156,'sets &amp; selections ( - 10%)'!Z:Z,'sets &amp; selections ( - 10%)'!N:N,0)</f>
        <v>0</v>
      </c>
      <c r="C2156" s="46" t="s">
        <v>714</v>
      </c>
      <c r="D2156">
        <f t="shared" si="146"/>
        <v>0</v>
      </c>
      <c r="E2156">
        <v>10131</v>
      </c>
      <c r="F2156">
        <f t="shared" si="147"/>
        <v>0</v>
      </c>
      <c r="G2156" t="str">
        <f t="shared" si="148"/>
        <v>BP.VM</v>
      </c>
      <c r="H2156" s="525" t="s">
        <v>156</v>
      </c>
    </row>
    <row r="2157" spans="1:8">
      <c r="A2157">
        <f>_xlfn.XLOOKUP(C2157,macros!Y:Y,macros!M:M)</f>
        <v>0</v>
      </c>
      <c r="B2157">
        <f>_xlfn.XLOOKUP(H2157,'sets &amp; selections ( - 10%)'!Z:Z,'sets &amp; selections ( - 10%)'!N:N,0)</f>
        <v>0</v>
      </c>
      <c r="C2157" s="46" t="s">
        <v>715</v>
      </c>
      <c r="D2157">
        <f t="shared" si="146"/>
        <v>0</v>
      </c>
      <c r="E2157">
        <v>10131</v>
      </c>
      <c r="F2157">
        <f t="shared" si="147"/>
        <v>0</v>
      </c>
      <c r="G2157" t="str">
        <f t="shared" si="148"/>
        <v>BP.VM</v>
      </c>
      <c r="H2157" s="525" t="s">
        <v>156</v>
      </c>
    </row>
    <row r="2158" spans="1:8">
      <c r="A2158">
        <f>_xlfn.XLOOKUP(C2158,macros!Y:Y,macros!M:M)</f>
        <v>0</v>
      </c>
      <c r="B2158">
        <f>_xlfn.XLOOKUP(H2158,'sets &amp; selections ( - 10%)'!Z:Z,'sets &amp; selections ( - 10%)'!N:N,0)</f>
        <v>0</v>
      </c>
      <c r="C2158" s="46" t="s">
        <v>716</v>
      </c>
      <c r="D2158">
        <f t="shared" ref="D2158:D2221" si="149">SUM(A2158:B2158)</f>
        <v>0</v>
      </c>
      <c r="E2158">
        <v>10131</v>
      </c>
      <c r="F2158">
        <f t="shared" si="147"/>
        <v>0</v>
      </c>
      <c r="G2158" t="str">
        <f t="shared" si="148"/>
        <v>BP.VM</v>
      </c>
      <c r="H2158" s="525" t="s">
        <v>156</v>
      </c>
    </row>
    <row r="2159" spans="1:8">
      <c r="A2159" t="str">
        <f>_xlfn.XLOOKUP(C2159,macros!Y:Y,macros!O:O)</f>
        <v>-</v>
      </c>
      <c r="B2159">
        <f>_xlfn.XLOOKUP(H2159,'sets &amp; selections ( - 10%)'!Z:Z,'sets &amp; selections ( - 10%)'!P:P,0)</f>
        <v>0</v>
      </c>
      <c r="C2159" s="46" t="s">
        <v>709</v>
      </c>
      <c r="D2159">
        <f t="shared" si="149"/>
        <v>0</v>
      </c>
      <c r="E2159">
        <v>10132</v>
      </c>
      <c r="F2159">
        <f t="shared" si="147"/>
        <v>0</v>
      </c>
      <c r="G2159" t="str">
        <f t="shared" si="148"/>
        <v>BP.VM</v>
      </c>
      <c r="H2159" s="525" t="s">
        <v>156</v>
      </c>
    </row>
    <row r="2160" spans="1:8">
      <c r="A2160" t="str">
        <f>_xlfn.XLOOKUP(C2160,macros!Y:Y,macros!O:O)</f>
        <v>-</v>
      </c>
      <c r="B2160">
        <f>_xlfn.XLOOKUP(H2160,'sets &amp; selections ( - 10%)'!Z:Z,'sets &amp; selections ( - 10%)'!P:P,0)</f>
        <v>0</v>
      </c>
      <c r="C2160" s="46" t="s">
        <v>710</v>
      </c>
      <c r="D2160">
        <f t="shared" si="149"/>
        <v>0</v>
      </c>
      <c r="E2160">
        <v>10132</v>
      </c>
      <c r="F2160">
        <f t="shared" si="147"/>
        <v>0</v>
      </c>
      <c r="G2160" t="str">
        <f t="shared" si="148"/>
        <v>BP.VM</v>
      </c>
      <c r="H2160" s="525" t="s">
        <v>156</v>
      </c>
    </row>
    <row r="2161" spans="1:8">
      <c r="A2161" t="str">
        <f>_xlfn.XLOOKUP(C2161,macros!Y:Y,macros!O:O)</f>
        <v>-</v>
      </c>
      <c r="B2161">
        <f>_xlfn.XLOOKUP(H2161,'sets &amp; selections ( - 10%)'!Z:Z,'sets &amp; selections ( - 10%)'!P:P,0)</f>
        <v>0</v>
      </c>
      <c r="C2161" s="46" t="s">
        <v>711</v>
      </c>
      <c r="D2161">
        <f t="shared" si="149"/>
        <v>0</v>
      </c>
      <c r="E2161">
        <v>10132</v>
      </c>
      <c r="F2161">
        <f t="shared" si="147"/>
        <v>0</v>
      </c>
      <c r="G2161" t="str">
        <f t="shared" si="148"/>
        <v>BP.VM</v>
      </c>
      <c r="H2161" s="525" t="s">
        <v>156</v>
      </c>
    </row>
    <row r="2162" spans="1:8">
      <c r="A2162" t="str">
        <f>_xlfn.XLOOKUP(C2162,macros!Y:Y,macros!O:O)</f>
        <v>-</v>
      </c>
      <c r="B2162">
        <f>_xlfn.XLOOKUP(H2162,'sets &amp; selections ( - 10%)'!Z:Z,'sets &amp; selections ( - 10%)'!P:P,0)</f>
        <v>0</v>
      </c>
      <c r="C2162" s="46" t="s">
        <v>712</v>
      </c>
      <c r="D2162">
        <f t="shared" si="149"/>
        <v>0</v>
      </c>
      <c r="E2162">
        <v>10132</v>
      </c>
      <c r="F2162">
        <f t="shared" si="147"/>
        <v>0</v>
      </c>
      <c r="G2162" t="str">
        <f t="shared" si="148"/>
        <v>BP.VM</v>
      </c>
      <c r="H2162" s="525" t="s">
        <v>156</v>
      </c>
    </row>
    <row r="2163" spans="1:8">
      <c r="A2163" t="str">
        <f>_xlfn.XLOOKUP(C2163,macros!Y:Y,macros!O:O)</f>
        <v>-</v>
      </c>
      <c r="B2163">
        <f>_xlfn.XLOOKUP(H2163,'sets &amp; selections ( - 10%)'!Z:Z,'sets &amp; selections ( - 10%)'!P:P,0)</f>
        <v>0</v>
      </c>
      <c r="C2163" s="46" t="s">
        <v>713</v>
      </c>
      <c r="D2163">
        <f t="shared" si="149"/>
        <v>0</v>
      </c>
      <c r="E2163">
        <v>10132</v>
      </c>
      <c r="F2163">
        <f t="shared" si="147"/>
        <v>0</v>
      </c>
      <c r="G2163" t="str">
        <f t="shared" si="148"/>
        <v>BP.VM</v>
      </c>
      <c r="H2163" s="525" t="s">
        <v>156</v>
      </c>
    </row>
    <row r="2164" spans="1:8">
      <c r="A2164" t="str">
        <f>_xlfn.XLOOKUP(C2164,macros!Y:Y,macros!O:O)</f>
        <v>-</v>
      </c>
      <c r="B2164">
        <f>_xlfn.XLOOKUP(H2164,'sets &amp; selections ( - 10%)'!Z:Z,'sets &amp; selections ( - 10%)'!P:P,0)</f>
        <v>0</v>
      </c>
      <c r="C2164" s="46" t="s">
        <v>714</v>
      </c>
      <c r="D2164">
        <f t="shared" si="149"/>
        <v>0</v>
      </c>
      <c r="E2164">
        <v>10132</v>
      </c>
      <c r="F2164">
        <f t="shared" si="147"/>
        <v>0</v>
      </c>
      <c r="G2164" t="str">
        <f t="shared" si="148"/>
        <v>BP.VM</v>
      </c>
      <c r="H2164" s="525" t="s">
        <v>156</v>
      </c>
    </row>
    <row r="2165" spans="1:8">
      <c r="A2165" t="str">
        <f>_xlfn.XLOOKUP(C2165,macros!Y:Y,macros!O:O)</f>
        <v>-</v>
      </c>
      <c r="B2165">
        <f>_xlfn.XLOOKUP(H2165,'sets &amp; selections ( - 10%)'!Z:Z,'sets &amp; selections ( - 10%)'!P:P,0)</f>
        <v>0</v>
      </c>
      <c r="C2165" s="46" t="s">
        <v>715</v>
      </c>
      <c r="D2165">
        <f t="shared" si="149"/>
        <v>0</v>
      </c>
      <c r="E2165">
        <v>10132</v>
      </c>
      <c r="F2165">
        <f t="shared" si="147"/>
        <v>0</v>
      </c>
      <c r="G2165" t="str">
        <f t="shared" si="148"/>
        <v>BP.VM</v>
      </c>
      <c r="H2165" s="525" t="s">
        <v>156</v>
      </c>
    </row>
    <row r="2166" spans="1:8">
      <c r="A2166" t="str">
        <f>_xlfn.XLOOKUP(C2166,macros!Y:Y,macros!O:O)</f>
        <v>-</v>
      </c>
      <c r="B2166">
        <f>_xlfn.XLOOKUP(H2166,'sets &amp; selections ( - 10%)'!Z:Z,'sets &amp; selections ( - 10%)'!P:P,0)</f>
        <v>0</v>
      </c>
      <c r="C2166" s="46" t="s">
        <v>716</v>
      </c>
      <c r="D2166">
        <f t="shared" si="149"/>
        <v>0</v>
      </c>
      <c r="E2166">
        <v>10132</v>
      </c>
      <c r="F2166">
        <f t="shared" si="147"/>
        <v>0</v>
      </c>
      <c r="G2166" t="str">
        <f t="shared" si="148"/>
        <v>BP.VM</v>
      </c>
      <c r="H2166" s="525" t="s">
        <v>156</v>
      </c>
    </row>
    <row r="2167" spans="1:8">
      <c r="A2167">
        <f>_xlfn.XLOOKUP(C2167,macros!Y:Y,macros!P:P)</f>
        <v>0</v>
      </c>
      <c r="B2167">
        <f>_xlfn.XLOOKUP(H2167,'sets &amp; selections ( - 10%)'!Z:Z,'sets &amp; selections ( - 10%)'!Q:Q,0)</f>
        <v>0</v>
      </c>
      <c r="C2167" s="46" t="s">
        <v>709</v>
      </c>
      <c r="D2167">
        <f t="shared" si="149"/>
        <v>0</v>
      </c>
      <c r="E2167">
        <v>10133</v>
      </c>
      <c r="F2167">
        <f t="shared" si="147"/>
        <v>0</v>
      </c>
      <c r="G2167" t="str">
        <f t="shared" si="148"/>
        <v>BP.VM</v>
      </c>
      <c r="H2167" s="525" t="s">
        <v>156</v>
      </c>
    </row>
    <row r="2168" spans="1:8">
      <c r="A2168">
        <f>_xlfn.XLOOKUP(C2168,macros!Y:Y,macros!P:P)</f>
        <v>0</v>
      </c>
      <c r="B2168">
        <f>_xlfn.XLOOKUP(H2168,'sets &amp; selections ( - 10%)'!Z:Z,'sets &amp; selections ( - 10%)'!Q:Q,0)</f>
        <v>0</v>
      </c>
      <c r="C2168" s="46" t="s">
        <v>710</v>
      </c>
      <c r="D2168">
        <f t="shared" si="149"/>
        <v>0</v>
      </c>
      <c r="E2168">
        <v>10133</v>
      </c>
      <c r="F2168">
        <f t="shared" si="147"/>
        <v>0</v>
      </c>
      <c r="G2168" t="str">
        <f t="shared" si="148"/>
        <v>BP.VM</v>
      </c>
      <c r="H2168" s="525" t="s">
        <v>156</v>
      </c>
    </row>
    <row r="2169" spans="1:8">
      <c r="A2169">
        <f>_xlfn.XLOOKUP(C2169,macros!Y:Y,macros!P:P)</f>
        <v>0</v>
      </c>
      <c r="B2169">
        <f>_xlfn.XLOOKUP(H2169,'sets &amp; selections ( - 10%)'!Z:Z,'sets &amp; selections ( - 10%)'!Q:Q,0)</f>
        <v>0</v>
      </c>
      <c r="C2169" s="46" t="s">
        <v>711</v>
      </c>
      <c r="D2169">
        <f t="shared" si="149"/>
        <v>0</v>
      </c>
      <c r="E2169">
        <v>10133</v>
      </c>
      <c r="F2169">
        <f t="shared" si="147"/>
        <v>0</v>
      </c>
      <c r="G2169" t="str">
        <f t="shared" si="148"/>
        <v>BP.VM</v>
      </c>
      <c r="H2169" s="525" t="s">
        <v>156</v>
      </c>
    </row>
    <row r="2170" spans="1:8">
      <c r="A2170">
        <f>_xlfn.XLOOKUP(C2170,macros!Y:Y,macros!P:P)</f>
        <v>0</v>
      </c>
      <c r="B2170">
        <f>_xlfn.XLOOKUP(H2170,'sets &amp; selections ( - 10%)'!Z:Z,'sets &amp; selections ( - 10%)'!Q:Q,0)</f>
        <v>0</v>
      </c>
      <c r="C2170" s="46" t="s">
        <v>712</v>
      </c>
      <c r="D2170">
        <f t="shared" si="149"/>
        <v>0</v>
      </c>
      <c r="E2170">
        <v>10133</v>
      </c>
      <c r="F2170">
        <f t="shared" si="147"/>
        <v>0</v>
      </c>
      <c r="G2170" t="str">
        <f t="shared" si="148"/>
        <v>BP.VM</v>
      </c>
      <c r="H2170" s="525" t="s">
        <v>156</v>
      </c>
    </row>
    <row r="2171" spans="1:8">
      <c r="A2171">
        <f>_xlfn.XLOOKUP(C2171,macros!Y:Y,macros!P:P)</f>
        <v>0</v>
      </c>
      <c r="B2171">
        <f>_xlfn.XLOOKUP(H2171,'sets &amp; selections ( - 10%)'!Z:Z,'sets &amp; selections ( - 10%)'!Q:Q,0)</f>
        <v>0</v>
      </c>
      <c r="C2171" s="46" t="s">
        <v>713</v>
      </c>
      <c r="D2171">
        <f t="shared" si="149"/>
        <v>0</v>
      </c>
      <c r="E2171">
        <v>10133</v>
      </c>
      <c r="F2171">
        <f t="shared" si="147"/>
        <v>0</v>
      </c>
      <c r="G2171" t="str">
        <f t="shared" si="148"/>
        <v>BP.VM</v>
      </c>
      <c r="H2171" s="525" t="s">
        <v>156</v>
      </c>
    </row>
    <row r="2172" spans="1:8">
      <c r="A2172">
        <f>_xlfn.XLOOKUP(C2172,macros!Y:Y,macros!P:P)</f>
        <v>0</v>
      </c>
      <c r="B2172">
        <f>_xlfn.XLOOKUP(H2172,'sets &amp; selections ( - 10%)'!Z:Z,'sets &amp; selections ( - 10%)'!Q:Q,0)</f>
        <v>0</v>
      </c>
      <c r="C2172" s="46" t="s">
        <v>714</v>
      </c>
      <c r="D2172">
        <f t="shared" si="149"/>
        <v>0</v>
      </c>
      <c r="E2172">
        <v>10133</v>
      </c>
      <c r="F2172">
        <f t="shared" si="147"/>
        <v>0</v>
      </c>
      <c r="G2172" t="str">
        <f t="shared" si="148"/>
        <v>BP.VM</v>
      </c>
      <c r="H2172" s="525" t="s">
        <v>156</v>
      </c>
    </row>
    <row r="2173" spans="1:8">
      <c r="A2173">
        <f>_xlfn.XLOOKUP(C2173,macros!Y:Y,macros!P:P)</f>
        <v>0</v>
      </c>
      <c r="B2173">
        <f>_xlfn.XLOOKUP(H2173,'sets &amp; selections ( - 10%)'!Z:Z,'sets &amp; selections ( - 10%)'!Q:Q,0)</f>
        <v>0</v>
      </c>
      <c r="C2173" s="46" t="s">
        <v>715</v>
      </c>
      <c r="D2173">
        <f t="shared" si="149"/>
        <v>0</v>
      </c>
      <c r="E2173">
        <v>10133</v>
      </c>
      <c r="F2173">
        <f t="shared" si="147"/>
        <v>0</v>
      </c>
      <c r="G2173" t="str">
        <f t="shared" si="148"/>
        <v>BP.VM</v>
      </c>
      <c r="H2173" s="525" t="s">
        <v>156</v>
      </c>
    </row>
    <row r="2174" spans="1:8">
      <c r="A2174">
        <f>_xlfn.XLOOKUP(C2174,macros!Y:Y,macros!P:P)</f>
        <v>0</v>
      </c>
      <c r="B2174">
        <f>_xlfn.XLOOKUP(H2174,'sets &amp; selections ( - 10%)'!Z:Z,'sets &amp; selections ( - 10%)'!Q:Q,0)</f>
        <v>0</v>
      </c>
      <c r="C2174" s="46" t="s">
        <v>716</v>
      </c>
      <c r="D2174">
        <f t="shared" si="149"/>
        <v>0</v>
      </c>
      <c r="E2174">
        <v>10133</v>
      </c>
      <c r="F2174">
        <f t="shared" si="147"/>
        <v>0</v>
      </c>
      <c r="G2174" t="str">
        <f t="shared" si="148"/>
        <v>BP.VM</v>
      </c>
      <c r="H2174" s="525" t="s">
        <v>156</v>
      </c>
    </row>
    <row r="2175" spans="1:8">
      <c r="A2175">
        <f>_xlfn.XLOOKUP(C2175,macros!Y:Y,macros!Q:Q)</f>
        <v>0</v>
      </c>
      <c r="B2175">
        <f>_xlfn.XLOOKUP(H2175,'sets &amp; selections ( - 10%)'!Z:Z,'sets &amp; selections ( - 10%)'!R:R,0)</f>
        <v>0</v>
      </c>
      <c r="C2175" s="46" t="s">
        <v>709</v>
      </c>
      <c r="D2175">
        <f t="shared" si="149"/>
        <v>0</v>
      </c>
      <c r="E2175">
        <v>10134</v>
      </c>
      <c r="F2175">
        <f t="shared" si="147"/>
        <v>0</v>
      </c>
      <c r="G2175" t="str">
        <f t="shared" si="148"/>
        <v>BP.VM</v>
      </c>
      <c r="H2175" s="525" t="s">
        <v>156</v>
      </c>
    </row>
    <row r="2176" spans="1:8">
      <c r="A2176">
        <f>_xlfn.XLOOKUP(C2176,macros!Y:Y,macros!Q:Q)</f>
        <v>0</v>
      </c>
      <c r="B2176">
        <f>_xlfn.XLOOKUP(H2176,'sets &amp; selections ( - 10%)'!Z:Z,'sets &amp; selections ( - 10%)'!R:R,0)</f>
        <v>0</v>
      </c>
      <c r="C2176" s="46" t="s">
        <v>710</v>
      </c>
      <c r="D2176">
        <f t="shared" si="149"/>
        <v>0</v>
      </c>
      <c r="E2176">
        <v>10134</v>
      </c>
      <c r="F2176">
        <f t="shared" si="147"/>
        <v>0</v>
      </c>
      <c r="G2176" t="str">
        <f t="shared" si="148"/>
        <v>BP.VM</v>
      </c>
      <c r="H2176" s="525" t="s">
        <v>156</v>
      </c>
    </row>
    <row r="2177" spans="1:8">
      <c r="A2177">
        <f>_xlfn.XLOOKUP(C2177,macros!Y:Y,macros!Q:Q)</f>
        <v>0</v>
      </c>
      <c r="B2177">
        <f>_xlfn.XLOOKUP(H2177,'sets &amp; selections ( - 10%)'!Z:Z,'sets &amp; selections ( - 10%)'!R:R,0)</f>
        <v>0</v>
      </c>
      <c r="C2177" s="46" t="s">
        <v>711</v>
      </c>
      <c r="D2177">
        <f t="shared" si="149"/>
        <v>0</v>
      </c>
      <c r="E2177">
        <v>10134</v>
      </c>
      <c r="F2177">
        <f t="shared" si="147"/>
        <v>0</v>
      </c>
      <c r="G2177" t="str">
        <f t="shared" si="148"/>
        <v>BP.VM</v>
      </c>
      <c r="H2177" s="525" t="s">
        <v>156</v>
      </c>
    </row>
    <row r="2178" spans="1:8">
      <c r="A2178">
        <f>_xlfn.XLOOKUP(C2178,macros!Y:Y,macros!Q:Q)</f>
        <v>0</v>
      </c>
      <c r="B2178">
        <f>_xlfn.XLOOKUP(H2178,'sets &amp; selections ( - 10%)'!Z:Z,'sets &amp; selections ( - 10%)'!R:R,0)</f>
        <v>0</v>
      </c>
      <c r="C2178" s="46" t="s">
        <v>712</v>
      </c>
      <c r="D2178">
        <f t="shared" si="149"/>
        <v>0</v>
      </c>
      <c r="E2178">
        <v>10134</v>
      </c>
      <c r="F2178">
        <f t="shared" si="147"/>
        <v>0</v>
      </c>
      <c r="G2178" t="str">
        <f t="shared" si="148"/>
        <v>BP.VM</v>
      </c>
      <c r="H2178" s="525" t="s">
        <v>156</v>
      </c>
    </row>
    <row r="2179" spans="1:8">
      <c r="A2179">
        <f>_xlfn.XLOOKUP(C2179,macros!Y:Y,macros!Q:Q)</f>
        <v>0</v>
      </c>
      <c r="B2179">
        <f>_xlfn.XLOOKUP(H2179,'sets &amp; selections ( - 10%)'!Z:Z,'sets &amp; selections ( - 10%)'!R:R,0)</f>
        <v>0</v>
      </c>
      <c r="C2179" s="46" t="s">
        <v>713</v>
      </c>
      <c r="D2179">
        <f t="shared" si="149"/>
        <v>0</v>
      </c>
      <c r="E2179">
        <v>10134</v>
      </c>
      <c r="F2179">
        <f t="shared" ref="F2179:F2242" si="150">IF(B2179&gt;0,10*B2179/D2179,0)</f>
        <v>0</v>
      </c>
      <c r="G2179" t="str">
        <f t="shared" ref="G2179:G2242" si="151">LEFT(C2179,5)</f>
        <v>BP.VM</v>
      </c>
      <c r="H2179" s="525" t="s">
        <v>156</v>
      </c>
    </row>
    <row r="2180" spans="1:8">
      <c r="A2180">
        <f>_xlfn.XLOOKUP(C2180,macros!Y:Y,macros!Q:Q)</f>
        <v>0</v>
      </c>
      <c r="B2180">
        <f>_xlfn.XLOOKUP(H2180,'sets &amp; selections ( - 10%)'!Z:Z,'sets &amp; selections ( - 10%)'!R:R,0)</f>
        <v>0</v>
      </c>
      <c r="C2180" s="46" t="s">
        <v>714</v>
      </c>
      <c r="D2180">
        <f t="shared" si="149"/>
        <v>0</v>
      </c>
      <c r="E2180">
        <v>10134</v>
      </c>
      <c r="F2180">
        <f t="shared" si="150"/>
        <v>0</v>
      </c>
      <c r="G2180" t="str">
        <f t="shared" si="151"/>
        <v>BP.VM</v>
      </c>
      <c r="H2180" s="525" t="s">
        <v>156</v>
      </c>
    </row>
    <row r="2181" spans="1:8">
      <c r="A2181">
        <f>_xlfn.XLOOKUP(C2181,macros!Y:Y,macros!Q:Q)</f>
        <v>0</v>
      </c>
      <c r="B2181">
        <f>_xlfn.XLOOKUP(H2181,'sets &amp; selections ( - 10%)'!Z:Z,'sets &amp; selections ( - 10%)'!R:R,0)</f>
        <v>0</v>
      </c>
      <c r="C2181" s="46" t="s">
        <v>715</v>
      </c>
      <c r="D2181">
        <f t="shared" si="149"/>
        <v>0</v>
      </c>
      <c r="E2181">
        <v>10134</v>
      </c>
      <c r="F2181">
        <f t="shared" si="150"/>
        <v>0</v>
      </c>
      <c r="G2181" t="str">
        <f t="shared" si="151"/>
        <v>BP.VM</v>
      </c>
      <c r="H2181" s="525" t="s">
        <v>156</v>
      </c>
    </row>
    <row r="2182" spans="1:8">
      <c r="A2182">
        <f>_xlfn.XLOOKUP(C2182,macros!Y:Y,macros!Q:Q)</f>
        <v>0</v>
      </c>
      <c r="B2182">
        <f>_xlfn.XLOOKUP(H2182,'sets &amp; selections ( - 10%)'!Z:Z,'sets &amp; selections ( - 10%)'!R:R,0)</f>
        <v>0</v>
      </c>
      <c r="C2182" s="46" t="s">
        <v>716</v>
      </c>
      <c r="D2182">
        <f t="shared" si="149"/>
        <v>0</v>
      </c>
      <c r="E2182">
        <v>10134</v>
      </c>
      <c r="F2182">
        <f t="shared" si="150"/>
        <v>0</v>
      </c>
      <c r="G2182" t="str">
        <f t="shared" si="151"/>
        <v>BP.VM</v>
      </c>
      <c r="H2182" s="525" t="s">
        <v>156</v>
      </c>
    </row>
    <row r="2183" spans="1:8">
      <c r="A2183" t="str">
        <f>_xlfn.XLOOKUP(C2183,macros!Y:Y,macros!S:S)</f>
        <v>-</v>
      </c>
      <c r="B2183">
        <f>_xlfn.XLOOKUP(H2183,'sets &amp; selections ( - 10%)'!Z:Z,'sets &amp; selections ( - 10%)'!T:T,0)</f>
        <v>0</v>
      </c>
      <c r="C2183" s="46" t="s">
        <v>709</v>
      </c>
      <c r="D2183">
        <f t="shared" si="149"/>
        <v>0</v>
      </c>
      <c r="E2183">
        <v>10135</v>
      </c>
      <c r="F2183">
        <f t="shared" si="150"/>
        <v>0</v>
      </c>
      <c r="G2183" t="str">
        <f t="shared" si="151"/>
        <v>BP.VM</v>
      </c>
      <c r="H2183" s="525" t="s">
        <v>156</v>
      </c>
    </row>
    <row r="2184" spans="1:8">
      <c r="A2184" t="str">
        <f>_xlfn.XLOOKUP(C2184,macros!Y:Y,macros!S:S)</f>
        <v>-</v>
      </c>
      <c r="B2184">
        <f>_xlfn.XLOOKUP(H2184,'sets &amp; selections ( - 10%)'!Z:Z,'sets &amp; selections ( - 10%)'!T:T,0)</f>
        <v>0</v>
      </c>
      <c r="C2184" s="46" t="s">
        <v>710</v>
      </c>
      <c r="D2184">
        <f t="shared" si="149"/>
        <v>0</v>
      </c>
      <c r="E2184">
        <v>10135</v>
      </c>
      <c r="F2184">
        <f t="shared" si="150"/>
        <v>0</v>
      </c>
      <c r="G2184" t="str">
        <f t="shared" si="151"/>
        <v>BP.VM</v>
      </c>
      <c r="H2184" s="525" t="s">
        <v>156</v>
      </c>
    </row>
    <row r="2185" spans="1:8">
      <c r="A2185" t="str">
        <f>_xlfn.XLOOKUP(C2185,macros!Y:Y,macros!S:S)</f>
        <v>-</v>
      </c>
      <c r="B2185">
        <f>_xlfn.XLOOKUP(H2185,'sets &amp; selections ( - 10%)'!Z:Z,'sets &amp; selections ( - 10%)'!T:T,0)</f>
        <v>0</v>
      </c>
      <c r="C2185" s="46" t="s">
        <v>711</v>
      </c>
      <c r="D2185">
        <f t="shared" si="149"/>
        <v>0</v>
      </c>
      <c r="E2185">
        <v>10135</v>
      </c>
      <c r="F2185">
        <f t="shared" si="150"/>
        <v>0</v>
      </c>
      <c r="G2185" t="str">
        <f t="shared" si="151"/>
        <v>BP.VM</v>
      </c>
      <c r="H2185" s="525" t="s">
        <v>156</v>
      </c>
    </row>
    <row r="2186" spans="1:8">
      <c r="A2186" t="str">
        <f>_xlfn.XLOOKUP(C2186,macros!Y:Y,macros!S:S)</f>
        <v>-</v>
      </c>
      <c r="B2186">
        <f>_xlfn.XLOOKUP(H2186,'sets &amp; selections ( - 10%)'!Z:Z,'sets &amp; selections ( - 10%)'!T:T,0)</f>
        <v>0</v>
      </c>
      <c r="C2186" s="46" t="s">
        <v>712</v>
      </c>
      <c r="D2186">
        <f t="shared" si="149"/>
        <v>0</v>
      </c>
      <c r="E2186">
        <v>10135</v>
      </c>
      <c r="F2186">
        <f t="shared" si="150"/>
        <v>0</v>
      </c>
      <c r="G2186" t="str">
        <f t="shared" si="151"/>
        <v>BP.VM</v>
      </c>
      <c r="H2186" s="525" t="s">
        <v>156</v>
      </c>
    </row>
    <row r="2187" spans="1:8">
      <c r="A2187" t="str">
        <f>_xlfn.XLOOKUP(C2187,macros!Y:Y,macros!S:S)</f>
        <v>-</v>
      </c>
      <c r="B2187">
        <f>_xlfn.XLOOKUP(H2187,'sets &amp; selections ( - 10%)'!Z:Z,'sets &amp; selections ( - 10%)'!T:T,0)</f>
        <v>0</v>
      </c>
      <c r="C2187" s="46" t="s">
        <v>713</v>
      </c>
      <c r="D2187">
        <f t="shared" si="149"/>
        <v>0</v>
      </c>
      <c r="E2187">
        <v>10135</v>
      </c>
      <c r="F2187">
        <f t="shared" si="150"/>
        <v>0</v>
      </c>
      <c r="G2187" t="str">
        <f t="shared" si="151"/>
        <v>BP.VM</v>
      </c>
      <c r="H2187" s="525" t="s">
        <v>156</v>
      </c>
    </row>
    <row r="2188" spans="1:8">
      <c r="A2188" t="str">
        <f>_xlfn.XLOOKUP(C2188,macros!Y:Y,macros!S:S)</f>
        <v>-</v>
      </c>
      <c r="B2188">
        <f>_xlfn.XLOOKUP(H2188,'sets &amp; selections ( - 10%)'!Z:Z,'sets &amp; selections ( - 10%)'!T:T,0)</f>
        <v>0</v>
      </c>
      <c r="C2188" s="46" t="s">
        <v>714</v>
      </c>
      <c r="D2188">
        <f t="shared" si="149"/>
        <v>0</v>
      </c>
      <c r="E2188">
        <v>10135</v>
      </c>
      <c r="F2188">
        <f t="shared" si="150"/>
        <v>0</v>
      </c>
      <c r="G2188" t="str">
        <f t="shared" si="151"/>
        <v>BP.VM</v>
      </c>
      <c r="H2188" s="525" t="s">
        <v>156</v>
      </c>
    </row>
    <row r="2189" spans="1:8">
      <c r="A2189" t="str">
        <f>_xlfn.XLOOKUP(C2189,macros!Y:Y,macros!S:S)</f>
        <v>-</v>
      </c>
      <c r="B2189">
        <f>_xlfn.XLOOKUP(H2189,'sets &amp; selections ( - 10%)'!Z:Z,'sets &amp; selections ( - 10%)'!T:T,0)</f>
        <v>0</v>
      </c>
      <c r="C2189" s="46" t="s">
        <v>715</v>
      </c>
      <c r="D2189">
        <f t="shared" si="149"/>
        <v>0</v>
      </c>
      <c r="E2189">
        <v>10135</v>
      </c>
      <c r="F2189">
        <f t="shared" si="150"/>
        <v>0</v>
      </c>
      <c r="G2189" t="str">
        <f t="shared" si="151"/>
        <v>BP.VM</v>
      </c>
      <c r="H2189" s="525" t="s">
        <v>156</v>
      </c>
    </row>
    <row r="2190" spans="1:8">
      <c r="A2190" t="str">
        <f>_xlfn.XLOOKUP(C2190,macros!Y:Y,macros!S:S)</f>
        <v>-</v>
      </c>
      <c r="B2190">
        <f>_xlfn.XLOOKUP(H2190,'sets &amp; selections ( - 10%)'!Z:Z,'sets &amp; selections ( - 10%)'!T:T,0)</f>
        <v>0</v>
      </c>
      <c r="C2190" s="46" t="s">
        <v>716</v>
      </c>
      <c r="D2190">
        <f t="shared" si="149"/>
        <v>0</v>
      </c>
      <c r="E2190">
        <v>10135</v>
      </c>
      <c r="F2190">
        <f t="shared" si="150"/>
        <v>0</v>
      </c>
      <c r="G2190" t="str">
        <f t="shared" si="151"/>
        <v>BP.VM</v>
      </c>
      <c r="H2190" s="525" t="s">
        <v>156</v>
      </c>
    </row>
    <row r="2191" spans="1:8">
      <c r="A2191" t="str">
        <f>_xlfn.XLOOKUP(C2191,macros!Y:Y,macros!T:T)</f>
        <v>-</v>
      </c>
      <c r="B2191">
        <f>_xlfn.XLOOKUP(H2191,'sets &amp; selections ( - 10%)'!Z:Z,'sets &amp; selections ( - 10%)'!U:U,0)</f>
        <v>0</v>
      </c>
      <c r="C2191" s="46" t="s">
        <v>709</v>
      </c>
      <c r="D2191">
        <f t="shared" si="149"/>
        <v>0</v>
      </c>
      <c r="E2191">
        <v>10136</v>
      </c>
      <c r="F2191">
        <f t="shared" si="150"/>
        <v>0</v>
      </c>
      <c r="G2191" t="str">
        <f t="shared" si="151"/>
        <v>BP.VM</v>
      </c>
      <c r="H2191" s="525" t="s">
        <v>156</v>
      </c>
    </row>
    <row r="2192" spans="1:8">
      <c r="A2192" t="str">
        <f>_xlfn.XLOOKUP(C2192,macros!Y:Y,macros!T:T)</f>
        <v>-</v>
      </c>
      <c r="B2192">
        <f>_xlfn.XLOOKUP(H2192,'sets &amp; selections ( - 10%)'!Z:Z,'sets &amp; selections ( - 10%)'!U:U,0)</f>
        <v>0</v>
      </c>
      <c r="C2192" s="46" t="s">
        <v>710</v>
      </c>
      <c r="D2192">
        <f t="shared" si="149"/>
        <v>0</v>
      </c>
      <c r="E2192">
        <v>10136</v>
      </c>
      <c r="F2192">
        <f t="shared" si="150"/>
        <v>0</v>
      </c>
      <c r="G2192" t="str">
        <f t="shared" si="151"/>
        <v>BP.VM</v>
      </c>
      <c r="H2192" s="525" t="s">
        <v>156</v>
      </c>
    </row>
    <row r="2193" spans="1:8">
      <c r="A2193" t="str">
        <f>_xlfn.XLOOKUP(C2193,macros!Y:Y,macros!T:T)</f>
        <v>-</v>
      </c>
      <c r="B2193">
        <f>_xlfn.XLOOKUP(H2193,'sets &amp; selections ( - 10%)'!Z:Z,'sets &amp; selections ( - 10%)'!U:U,0)</f>
        <v>0</v>
      </c>
      <c r="C2193" s="46" t="s">
        <v>711</v>
      </c>
      <c r="D2193">
        <f t="shared" si="149"/>
        <v>0</v>
      </c>
      <c r="E2193">
        <v>10136</v>
      </c>
      <c r="F2193">
        <f t="shared" si="150"/>
        <v>0</v>
      </c>
      <c r="G2193" t="str">
        <f t="shared" si="151"/>
        <v>BP.VM</v>
      </c>
      <c r="H2193" s="525" t="s">
        <v>156</v>
      </c>
    </row>
    <row r="2194" spans="1:8">
      <c r="A2194" t="str">
        <f>_xlfn.XLOOKUP(C2194,macros!Y:Y,macros!T:T)</f>
        <v>-</v>
      </c>
      <c r="B2194">
        <f>_xlfn.XLOOKUP(H2194,'sets &amp; selections ( - 10%)'!Z:Z,'sets &amp; selections ( - 10%)'!U:U,0)</f>
        <v>0</v>
      </c>
      <c r="C2194" s="46" t="s">
        <v>712</v>
      </c>
      <c r="D2194">
        <f t="shared" si="149"/>
        <v>0</v>
      </c>
      <c r="E2194">
        <v>10136</v>
      </c>
      <c r="F2194">
        <f t="shared" si="150"/>
        <v>0</v>
      </c>
      <c r="G2194" t="str">
        <f t="shared" si="151"/>
        <v>BP.VM</v>
      </c>
      <c r="H2194" s="525" t="s">
        <v>156</v>
      </c>
    </row>
    <row r="2195" spans="1:8">
      <c r="A2195" t="str">
        <f>_xlfn.XLOOKUP(C2195,macros!Y:Y,macros!T:T)</f>
        <v>-</v>
      </c>
      <c r="B2195">
        <f>_xlfn.XLOOKUP(H2195,'sets &amp; selections ( - 10%)'!Z:Z,'sets &amp; selections ( - 10%)'!U:U,0)</f>
        <v>0</v>
      </c>
      <c r="C2195" s="46" t="s">
        <v>713</v>
      </c>
      <c r="D2195">
        <f t="shared" si="149"/>
        <v>0</v>
      </c>
      <c r="E2195">
        <v>10136</v>
      </c>
      <c r="F2195">
        <f t="shared" si="150"/>
        <v>0</v>
      </c>
      <c r="G2195" t="str">
        <f t="shared" si="151"/>
        <v>BP.VM</v>
      </c>
      <c r="H2195" s="525" t="s">
        <v>156</v>
      </c>
    </row>
    <row r="2196" spans="1:8">
      <c r="A2196" t="str">
        <f>_xlfn.XLOOKUP(C2196,macros!Y:Y,macros!T:T)</f>
        <v>-</v>
      </c>
      <c r="B2196">
        <f>_xlfn.XLOOKUP(H2196,'sets &amp; selections ( - 10%)'!Z:Z,'sets &amp; selections ( - 10%)'!U:U,0)</f>
        <v>0</v>
      </c>
      <c r="C2196" s="46" t="s">
        <v>714</v>
      </c>
      <c r="D2196">
        <f t="shared" si="149"/>
        <v>0</v>
      </c>
      <c r="E2196">
        <v>10136</v>
      </c>
      <c r="F2196">
        <f t="shared" si="150"/>
        <v>0</v>
      </c>
      <c r="G2196" t="str">
        <f t="shared" si="151"/>
        <v>BP.VM</v>
      </c>
      <c r="H2196" s="525" t="s">
        <v>156</v>
      </c>
    </row>
    <row r="2197" spans="1:8">
      <c r="A2197" t="str">
        <f>_xlfn.XLOOKUP(C2197,macros!Y:Y,macros!T:T)</f>
        <v>-</v>
      </c>
      <c r="B2197">
        <f>_xlfn.XLOOKUP(H2197,'sets &amp; selections ( - 10%)'!Z:Z,'sets &amp; selections ( - 10%)'!U:U,0)</f>
        <v>0</v>
      </c>
      <c r="C2197" s="46" t="s">
        <v>715</v>
      </c>
      <c r="D2197">
        <f t="shared" si="149"/>
        <v>0</v>
      </c>
      <c r="E2197">
        <v>10136</v>
      </c>
      <c r="F2197">
        <f t="shared" si="150"/>
        <v>0</v>
      </c>
      <c r="G2197" t="str">
        <f t="shared" si="151"/>
        <v>BP.VM</v>
      </c>
      <c r="H2197" s="525" t="s">
        <v>156</v>
      </c>
    </row>
    <row r="2198" spans="1:8">
      <c r="A2198" t="str">
        <f>_xlfn.XLOOKUP(C2198,macros!Y:Y,macros!T:T)</f>
        <v>-</v>
      </c>
      <c r="B2198">
        <f>_xlfn.XLOOKUP(H2198,'sets &amp; selections ( - 10%)'!Z:Z,'sets &amp; selections ( - 10%)'!U:U,0)</f>
        <v>0</v>
      </c>
      <c r="C2198" s="46" t="s">
        <v>716</v>
      </c>
      <c r="D2198">
        <f t="shared" si="149"/>
        <v>0</v>
      </c>
      <c r="E2198">
        <v>10136</v>
      </c>
      <c r="F2198">
        <f t="shared" si="150"/>
        <v>0</v>
      </c>
      <c r="G2198" t="str">
        <f t="shared" si="151"/>
        <v>BP.VM</v>
      </c>
      <c r="H2198" s="525" t="s">
        <v>156</v>
      </c>
    </row>
    <row r="2199" spans="1:8">
      <c r="A2199">
        <f>_xlfn.XLOOKUP(C2199,macros!Y:Y,macros!U:U)</f>
        <v>0</v>
      </c>
      <c r="B2199">
        <f>_xlfn.XLOOKUP(H2199,'sets &amp; selections ( - 10%)'!Z:Z,'sets &amp; selections ( - 10%)'!V:V,0)</f>
        <v>0</v>
      </c>
      <c r="C2199" s="46" t="s">
        <v>709</v>
      </c>
      <c r="D2199">
        <f t="shared" si="149"/>
        <v>0</v>
      </c>
      <c r="E2199">
        <v>10137</v>
      </c>
      <c r="F2199">
        <f t="shared" si="150"/>
        <v>0</v>
      </c>
      <c r="G2199" t="str">
        <f t="shared" si="151"/>
        <v>BP.VM</v>
      </c>
      <c r="H2199" s="525" t="s">
        <v>156</v>
      </c>
    </row>
    <row r="2200" spans="1:8">
      <c r="A2200">
        <f>_xlfn.XLOOKUP(C2200,macros!Y:Y,macros!U:U)</f>
        <v>0</v>
      </c>
      <c r="B2200">
        <f>_xlfn.XLOOKUP(H2200,'sets &amp; selections ( - 10%)'!Z:Z,'sets &amp; selections ( - 10%)'!V:V,0)</f>
        <v>0</v>
      </c>
      <c r="C2200" s="46" t="s">
        <v>710</v>
      </c>
      <c r="D2200">
        <f t="shared" si="149"/>
        <v>0</v>
      </c>
      <c r="E2200">
        <v>10137</v>
      </c>
      <c r="F2200">
        <f t="shared" si="150"/>
        <v>0</v>
      </c>
      <c r="G2200" t="str">
        <f t="shared" si="151"/>
        <v>BP.VM</v>
      </c>
      <c r="H2200" s="525" t="s">
        <v>156</v>
      </c>
    </row>
    <row r="2201" spans="1:8">
      <c r="A2201">
        <f>_xlfn.XLOOKUP(C2201,macros!Y:Y,macros!U:U)</f>
        <v>0</v>
      </c>
      <c r="B2201">
        <f>_xlfn.XLOOKUP(H2201,'sets &amp; selections ( - 10%)'!Z:Z,'sets &amp; selections ( - 10%)'!V:V,0)</f>
        <v>0</v>
      </c>
      <c r="C2201" s="46" t="s">
        <v>711</v>
      </c>
      <c r="D2201">
        <f t="shared" si="149"/>
        <v>0</v>
      </c>
      <c r="E2201">
        <v>10137</v>
      </c>
      <c r="F2201">
        <f t="shared" si="150"/>
        <v>0</v>
      </c>
      <c r="G2201" t="str">
        <f t="shared" si="151"/>
        <v>BP.VM</v>
      </c>
      <c r="H2201" s="525" t="s">
        <v>156</v>
      </c>
    </row>
    <row r="2202" spans="1:8">
      <c r="A2202">
        <f>_xlfn.XLOOKUP(C2202,macros!Y:Y,macros!U:U)</f>
        <v>0</v>
      </c>
      <c r="B2202">
        <f>_xlfn.XLOOKUP(H2202,'sets &amp; selections ( - 10%)'!Z:Z,'sets &amp; selections ( - 10%)'!V:V,0)</f>
        <v>0</v>
      </c>
      <c r="C2202" s="46" t="s">
        <v>712</v>
      </c>
      <c r="D2202">
        <f t="shared" si="149"/>
        <v>0</v>
      </c>
      <c r="E2202">
        <v>10137</v>
      </c>
      <c r="F2202">
        <f t="shared" si="150"/>
        <v>0</v>
      </c>
      <c r="G2202" t="str">
        <f t="shared" si="151"/>
        <v>BP.VM</v>
      </c>
      <c r="H2202" s="525" t="s">
        <v>156</v>
      </c>
    </row>
    <row r="2203" spans="1:8">
      <c r="A2203">
        <f>_xlfn.XLOOKUP(C2203,macros!Y:Y,macros!U:U)</f>
        <v>0</v>
      </c>
      <c r="B2203">
        <f>_xlfn.XLOOKUP(H2203,'sets &amp; selections ( - 10%)'!Z:Z,'sets &amp; selections ( - 10%)'!V:V,0)</f>
        <v>0</v>
      </c>
      <c r="C2203" s="46" t="s">
        <v>713</v>
      </c>
      <c r="D2203">
        <f t="shared" si="149"/>
        <v>0</v>
      </c>
      <c r="E2203">
        <v>10137</v>
      </c>
      <c r="F2203">
        <f t="shared" si="150"/>
        <v>0</v>
      </c>
      <c r="G2203" t="str">
        <f t="shared" si="151"/>
        <v>BP.VM</v>
      </c>
      <c r="H2203" s="525" t="s">
        <v>156</v>
      </c>
    </row>
    <row r="2204" spans="1:8">
      <c r="A2204">
        <f>_xlfn.XLOOKUP(C2204,macros!Y:Y,macros!U:U)</f>
        <v>0</v>
      </c>
      <c r="B2204">
        <f>_xlfn.XLOOKUP(H2204,'sets &amp; selections ( - 10%)'!Z:Z,'sets &amp; selections ( - 10%)'!V:V,0)</f>
        <v>0</v>
      </c>
      <c r="C2204" s="46" t="s">
        <v>714</v>
      </c>
      <c r="D2204">
        <f t="shared" si="149"/>
        <v>0</v>
      </c>
      <c r="E2204">
        <v>10137</v>
      </c>
      <c r="F2204">
        <f t="shared" si="150"/>
        <v>0</v>
      </c>
      <c r="G2204" t="str">
        <f t="shared" si="151"/>
        <v>BP.VM</v>
      </c>
      <c r="H2204" s="525" t="s">
        <v>156</v>
      </c>
    </row>
    <row r="2205" spans="1:8">
      <c r="A2205">
        <f>_xlfn.XLOOKUP(C2205,macros!Y:Y,macros!U:U)</f>
        <v>0</v>
      </c>
      <c r="B2205">
        <f>_xlfn.XLOOKUP(H2205,'sets &amp; selections ( - 10%)'!Z:Z,'sets &amp; selections ( - 10%)'!V:V,0)</f>
        <v>0</v>
      </c>
      <c r="C2205" s="46" t="s">
        <v>715</v>
      </c>
      <c r="D2205">
        <f t="shared" si="149"/>
        <v>0</v>
      </c>
      <c r="E2205">
        <v>10137</v>
      </c>
      <c r="F2205">
        <f t="shared" si="150"/>
        <v>0</v>
      </c>
      <c r="G2205" t="str">
        <f t="shared" si="151"/>
        <v>BP.VM</v>
      </c>
      <c r="H2205" s="525" t="s">
        <v>156</v>
      </c>
    </row>
    <row r="2206" spans="1:8">
      <c r="A2206">
        <f>_xlfn.XLOOKUP(C2206,macros!Y:Y,macros!U:U)</f>
        <v>0</v>
      </c>
      <c r="B2206">
        <f>_xlfn.XLOOKUP(H2206,'sets &amp; selections ( - 10%)'!Z:Z,'sets &amp; selections ( - 10%)'!V:V,0)</f>
        <v>0</v>
      </c>
      <c r="C2206" s="46" t="s">
        <v>716</v>
      </c>
      <c r="D2206">
        <f t="shared" si="149"/>
        <v>0</v>
      </c>
      <c r="E2206">
        <v>10137</v>
      </c>
      <c r="F2206">
        <f t="shared" si="150"/>
        <v>0</v>
      </c>
      <c r="G2206" t="str">
        <f t="shared" si="151"/>
        <v>BP.VM</v>
      </c>
      <c r="H2206" s="525" t="s">
        <v>156</v>
      </c>
    </row>
    <row r="2207" spans="1:8">
      <c r="A2207">
        <f>_xlfn.XLOOKUP(C2207,macros!Y:Y,macros!V:V)</f>
        <v>0</v>
      </c>
      <c r="B2207">
        <f>_xlfn.XLOOKUP(H2207,'sets &amp; selections ( - 10%)'!Z:Z,'sets &amp; selections ( - 10%)'!W:W,0)</f>
        <v>0</v>
      </c>
      <c r="C2207" s="46" t="s">
        <v>709</v>
      </c>
      <c r="D2207">
        <f t="shared" si="149"/>
        <v>0</v>
      </c>
      <c r="E2207">
        <v>10138</v>
      </c>
      <c r="F2207">
        <f t="shared" si="150"/>
        <v>0</v>
      </c>
      <c r="G2207" t="str">
        <f t="shared" si="151"/>
        <v>BP.VM</v>
      </c>
      <c r="H2207" s="525" t="s">
        <v>156</v>
      </c>
    </row>
    <row r="2208" spans="1:8">
      <c r="A2208">
        <f>_xlfn.XLOOKUP(C2208,macros!Y:Y,macros!V:V)</f>
        <v>0</v>
      </c>
      <c r="B2208">
        <f>_xlfn.XLOOKUP(H2208,'sets &amp; selections ( - 10%)'!Z:Z,'sets &amp; selections ( - 10%)'!W:W,0)</f>
        <v>0</v>
      </c>
      <c r="C2208" s="46" t="s">
        <v>710</v>
      </c>
      <c r="D2208">
        <f t="shared" si="149"/>
        <v>0</v>
      </c>
      <c r="E2208">
        <v>10138</v>
      </c>
      <c r="F2208">
        <f t="shared" si="150"/>
        <v>0</v>
      </c>
      <c r="G2208" t="str">
        <f t="shared" si="151"/>
        <v>BP.VM</v>
      </c>
      <c r="H2208" s="525" t="s">
        <v>156</v>
      </c>
    </row>
    <row r="2209" spans="1:8">
      <c r="A2209">
        <f>_xlfn.XLOOKUP(C2209,macros!Y:Y,macros!V:V)</f>
        <v>0</v>
      </c>
      <c r="B2209">
        <f>_xlfn.XLOOKUP(H2209,'sets &amp; selections ( - 10%)'!Z:Z,'sets &amp; selections ( - 10%)'!W:W,0)</f>
        <v>0</v>
      </c>
      <c r="C2209" s="46" t="s">
        <v>711</v>
      </c>
      <c r="D2209">
        <f t="shared" si="149"/>
        <v>0</v>
      </c>
      <c r="E2209">
        <v>10138</v>
      </c>
      <c r="F2209">
        <f t="shared" si="150"/>
        <v>0</v>
      </c>
      <c r="G2209" t="str">
        <f t="shared" si="151"/>
        <v>BP.VM</v>
      </c>
      <c r="H2209" s="525" t="s">
        <v>156</v>
      </c>
    </row>
    <row r="2210" spans="1:8">
      <c r="A2210">
        <f>_xlfn.XLOOKUP(C2210,macros!Y:Y,macros!V:V)</f>
        <v>0</v>
      </c>
      <c r="B2210">
        <f>_xlfn.XLOOKUP(H2210,'sets &amp; selections ( - 10%)'!Z:Z,'sets &amp; selections ( - 10%)'!W:W,0)</f>
        <v>0</v>
      </c>
      <c r="C2210" s="46" t="s">
        <v>712</v>
      </c>
      <c r="D2210">
        <f t="shared" si="149"/>
        <v>0</v>
      </c>
      <c r="E2210">
        <v>10138</v>
      </c>
      <c r="F2210">
        <f t="shared" si="150"/>
        <v>0</v>
      </c>
      <c r="G2210" t="str">
        <f t="shared" si="151"/>
        <v>BP.VM</v>
      </c>
      <c r="H2210" s="525" t="s">
        <v>156</v>
      </c>
    </row>
    <row r="2211" spans="1:8">
      <c r="A2211">
        <f>_xlfn.XLOOKUP(C2211,macros!Y:Y,macros!V:V)</f>
        <v>0</v>
      </c>
      <c r="B2211">
        <f>_xlfn.XLOOKUP(H2211,'sets &amp; selections ( - 10%)'!Z:Z,'sets &amp; selections ( - 10%)'!W:W,0)</f>
        <v>0</v>
      </c>
      <c r="C2211" s="46" t="s">
        <v>713</v>
      </c>
      <c r="D2211">
        <f t="shared" si="149"/>
        <v>0</v>
      </c>
      <c r="E2211">
        <v>10138</v>
      </c>
      <c r="F2211">
        <f t="shared" si="150"/>
        <v>0</v>
      </c>
      <c r="G2211" t="str">
        <f t="shared" si="151"/>
        <v>BP.VM</v>
      </c>
      <c r="H2211" s="525" t="s">
        <v>156</v>
      </c>
    </row>
    <row r="2212" spans="1:8">
      <c r="A2212">
        <f>_xlfn.XLOOKUP(C2212,macros!Y:Y,macros!V:V)</f>
        <v>0</v>
      </c>
      <c r="B2212">
        <f>_xlfn.XLOOKUP(H2212,'sets &amp; selections ( - 10%)'!Z:Z,'sets &amp; selections ( - 10%)'!W:W,0)</f>
        <v>0</v>
      </c>
      <c r="C2212" s="46" t="s">
        <v>714</v>
      </c>
      <c r="D2212">
        <f t="shared" si="149"/>
        <v>0</v>
      </c>
      <c r="E2212">
        <v>10138</v>
      </c>
      <c r="F2212">
        <f t="shared" si="150"/>
        <v>0</v>
      </c>
      <c r="G2212" t="str">
        <f t="shared" si="151"/>
        <v>BP.VM</v>
      </c>
      <c r="H2212" s="525" t="s">
        <v>156</v>
      </c>
    </row>
    <row r="2213" spans="1:8">
      <c r="A2213">
        <f>_xlfn.XLOOKUP(C2213,macros!Y:Y,macros!V:V)</f>
        <v>0</v>
      </c>
      <c r="B2213">
        <f>_xlfn.XLOOKUP(H2213,'sets &amp; selections ( - 10%)'!Z:Z,'sets &amp; selections ( - 10%)'!W:W,0)</f>
        <v>0</v>
      </c>
      <c r="C2213" s="46" t="s">
        <v>715</v>
      </c>
      <c r="D2213">
        <f t="shared" si="149"/>
        <v>0</v>
      </c>
      <c r="E2213">
        <v>10138</v>
      </c>
      <c r="F2213">
        <f t="shared" si="150"/>
        <v>0</v>
      </c>
      <c r="G2213" t="str">
        <f t="shared" si="151"/>
        <v>BP.VM</v>
      </c>
      <c r="H2213" s="525" t="s">
        <v>156</v>
      </c>
    </row>
    <row r="2214" spans="1:8">
      <c r="A2214">
        <f>_xlfn.XLOOKUP(C2214,macros!Y:Y,macros!V:V)</f>
        <v>0</v>
      </c>
      <c r="B2214">
        <f>_xlfn.XLOOKUP(H2214,'sets &amp; selections ( - 10%)'!Z:Z,'sets &amp; selections ( - 10%)'!W:W,0)</f>
        <v>0</v>
      </c>
      <c r="C2214" s="46" t="s">
        <v>716</v>
      </c>
      <c r="D2214">
        <f t="shared" si="149"/>
        <v>0</v>
      </c>
      <c r="E2214">
        <v>10138</v>
      </c>
      <c r="F2214">
        <f t="shared" si="150"/>
        <v>0</v>
      </c>
      <c r="G2214" t="str">
        <f t="shared" si="151"/>
        <v>BP.VM</v>
      </c>
      <c r="H2214" s="525" t="s">
        <v>156</v>
      </c>
    </row>
    <row r="2215" spans="1:8">
      <c r="A2215">
        <f>_xlfn.XLOOKUP(C2215,macros!Y:Y,macros!L:L)</f>
        <v>0</v>
      </c>
      <c r="B2215">
        <f>_xlfn.XLOOKUP(H2215,'sets &amp; selections ( - 10%)'!Z:Z,'sets &amp; selections ( - 10%)'!M:M,0)</f>
        <v>0</v>
      </c>
      <c r="C2215" s="46" t="s">
        <v>709</v>
      </c>
      <c r="D2215">
        <f t="shared" si="149"/>
        <v>0</v>
      </c>
      <c r="E2215">
        <v>10139</v>
      </c>
      <c r="F2215">
        <f t="shared" si="150"/>
        <v>0</v>
      </c>
      <c r="G2215" t="str">
        <f t="shared" si="151"/>
        <v>BP.VM</v>
      </c>
      <c r="H2215" s="525" t="s">
        <v>156</v>
      </c>
    </row>
    <row r="2216" spans="1:8">
      <c r="A2216">
        <f>_xlfn.XLOOKUP(C2216,macros!Y:Y,macros!L:L)</f>
        <v>0</v>
      </c>
      <c r="B2216">
        <f>_xlfn.XLOOKUP(H2216,'sets &amp; selections ( - 10%)'!Z:Z,'sets &amp; selections ( - 10%)'!M:M,0)</f>
        <v>0</v>
      </c>
      <c r="C2216" s="46" t="s">
        <v>710</v>
      </c>
      <c r="D2216">
        <f t="shared" si="149"/>
        <v>0</v>
      </c>
      <c r="E2216">
        <v>10139</v>
      </c>
      <c r="F2216">
        <f t="shared" si="150"/>
        <v>0</v>
      </c>
      <c r="G2216" t="str">
        <f t="shared" si="151"/>
        <v>BP.VM</v>
      </c>
      <c r="H2216" s="525" t="s">
        <v>156</v>
      </c>
    </row>
    <row r="2217" spans="1:8">
      <c r="A2217">
        <f>_xlfn.XLOOKUP(C2217,macros!Y:Y,macros!L:L)</f>
        <v>0</v>
      </c>
      <c r="B2217">
        <f>_xlfn.XLOOKUP(H2217,'sets &amp; selections ( - 10%)'!Z:Z,'sets &amp; selections ( - 10%)'!M:M,0)</f>
        <v>0</v>
      </c>
      <c r="C2217" s="46" t="s">
        <v>711</v>
      </c>
      <c r="D2217">
        <f t="shared" si="149"/>
        <v>0</v>
      </c>
      <c r="E2217">
        <v>10139</v>
      </c>
      <c r="F2217">
        <f t="shared" si="150"/>
        <v>0</v>
      </c>
      <c r="G2217" t="str">
        <f t="shared" si="151"/>
        <v>BP.VM</v>
      </c>
      <c r="H2217" s="525" t="s">
        <v>156</v>
      </c>
    </row>
    <row r="2218" spans="1:8">
      <c r="A2218">
        <f>_xlfn.XLOOKUP(C2218,macros!Y:Y,macros!L:L)</f>
        <v>0</v>
      </c>
      <c r="B2218">
        <f>_xlfn.XLOOKUP(H2218,'sets &amp; selections ( - 10%)'!Z:Z,'sets &amp; selections ( - 10%)'!M:M,0)</f>
        <v>0</v>
      </c>
      <c r="C2218" s="46" t="s">
        <v>712</v>
      </c>
      <c r="D2218">
        <f t="shared" si="149"/>
        <v>0</v>
      </c>
      <c r="E2218">
        <v>10139</v>
      </c>
      <c r="F2218">
        <f t="shared" si="150"/>
        <v>0</v>
      </c>
      <c r="G2218" t="str">
        <f t="shared" si="151"/>
        <v>BP.VM</v>
      </c>
      <c r="H2218" s="525" t="s">
        <v>156</v>
      </c>
    </row>
    <row r="2219" spans="1:8">
      <c r="A2219">
        <f>_xlfn.XLOOKUP(C2219,macros!Y:Y,macros!L:L)</f>
        <v>0</v>
      </c>
      <c r="B2219">
        <f>_xlfn.XLOOKUP(H2219,'sets &amp; selections ( - 10%)'!Z:Z,'sets &amp; selections ( - 10%)'!M:M,0)</f>
        <v>0</v>
      </c>
      <c r="C2219" s="46" t="s">
        <v>713</v>
      </c>
      <c r="D2219">
        <f t="shared" si="149"/>
        <v>0</v>
      </c>
      <c r="E2219">
        <v>10139</v>
      </c>
      <c r="F2219">
        <f t="shared" si="150"/>
        <v>0</v>
      </c>
      <c r="G2219" t="str">
        <f t="shared" si="151"/>
        <v>BP.VM</v>
      </c>
      <c r="H2219" s="525" t="s">
        <v>156</v>
      </c>
    </row>
    <row r="2220" spans="1:8">
      <c r="A2220">
        <f>_xlfn.XLOOKUP(C2220,macros!Y:Y,macros!L:L)</f>
        <v>0</v>
      </c>
      <c r="B2220">
        <f>_xlfn.XLOOKUP(H2220,'sets &amp; selections ( - 10%)'!Z:Z,'sets &amp; selections ( - 10%)'!M:M,0)</f>
        <v>0</v>
      </c>
      <c r="C2220" s="46" t="s">
        <v>714</v>
      </c>
      <c r="D2220">
        <f t="shared" si="149"/>
        <v>0</v>
      </c>
      <c r="E2220">
        <v>10139</v>
      </c>
      <c r="F2220">
        <f t="shared" si="150"/>
        <v>0</v>
      </c>
      <c r="G2220" t="str">
        <f t="shared" si="151"/>
        <v>BP.VM</v>
      </c>
      <c r="H2220" s="525" t="s">
        <v>156</v>
      </c>
    </row>
    <row r="2221" spans="1:8">
      <c r="A2221">
        <f>_xlfn.XLOOKUP(C2221,macros!Y:Y,macros!L:L)</f>
        <v>0</v>
      </c>
      <c r="B2221">
        <f>_xlfn.XLOOKUP(H2221,'sets &amp; selections ( - 10%)'!Z:Z,'sets &amp; selections ( - 10%)'!M:M,0)</f>
        <v>0</v>
      </c>
      <c r="C2221" s="46" t="s">
        <v>715</v>
      </c>
      <c r="D2221">
        <f t="shared" si="149"/>
        <v>0</v>
      </c>
      <c r="E2221">
        <v>10139</v>
      </c>
      <c r="F2221">
        <f t="shared" si="150"/>
        <v>0</v>
      </c>
      <c r="G2221" t="str">
        <f t="shared" si="151"/>
        <v>BP.VM</v>
      </c>
      <c r="H2221" s="525" t="s">
        <v>156</v>
      </c>
    </row>
    <row r="2222" spans="1:8">
      <c r="A2222">
        <f>_xlfn.XLOOKUP(C2222,macros!Y:Y,macros!L:L)</f>
        <v>0</v>
      </c>
      <c r="B2222">
        <f>_xlfn.XLOOKUP(H2222,'sets &amp; selections ( - 10%)'!Z:Z,'sets &amp; selections ( - 10%)'!M:M,0)</f>
        <v>0</v>
      </c>
      <c r="C2222" s="46" t="s">
        <v>716</v>
      </c>
      <c r="D2222">
        <f t="shared" ref="D2222:D2263" si="152">SUM(A2222:B2222)</f>
        <v>0</v>
      </c>
      <c r="E2222">
        <v>10139</v>
      </c>
      <c r="F2222">
        <f t="shared" si="150"/>
        <v>0</v>
      </c>
      <c r="G2222" t="str">
        <f t="shared" si="151"/>
        <v>BP.VM</v>
      </c>
      <c r="H2222" s="525" t="s">
        <v>156</v>
      </c>
    </row>
    <row r="2223" spans="1:8">
      <c r="A2223" t="str">
        <f>_xlfn.XLOOKUP(C2223,macros!Y:Y,macros!N:N)</f>
        <v>-</v>
      </c>
      <c r="B2223">
        <f>_xlfn.XLOOKUP(H2223,'sets &amp; selections ( - 10%)'!Z:Z,'sets &amp; selections ( - 10%)'!O:O,0)</f>
        <v>0</v>
      </c>
      <c r="C2223" s="46" t="s">
        <v>709</v>
      </c>
      <c r="D2223">
        <f t="shared" si="152"/>
        <v>0</v>
      </c>
      <c r="E2223">
        <v>10140</v>
      </c>
      <c r="F2223">
        <f t="shared" si="150"/>
        <v>0</v>
      </c>
      <c r="G2223" t="str">
        <f t="shared" si="151"/>
        <v>BP.VM</v>
      </c>
      <c r="H2223" s="525" t="s">
        <v>156</v>
      </c>
    </row>
    <row r="2224" spans="1:8">
      <c r="A2224" t="str">
        <f>_xlfn.XLOOKUP(C2224,macros!Y:Y,macros!N:N)</f>
        <v>-</v>
      </c>
      <c r="B2224">
        <f>_xlfn.XLOOKUP(H2224,'sets &amp; selections ( - 10%)'!Z:Z,'sets &amp; selections ( - 10%)'!O:O,0)</f>
        <v>0</v>
      </c>
      <c r="C2224" s="46" t="s">
        <v>710</v>
      </c>
      <c r="D2224">
        <f t="shared" si="152"/>
        <v>0</v>
      </c>
      <c r="E2224">
        <v>10140</v>
      </c>
      <c r="F2224">
        <f t="shared" si="150"/>
        <v>0</v>
      </c>
      <c r="G2224" t="str">
        <f t="shared" si="151"/>
        <v>BP.VM</v>
      </c>
      <c r="H2224" s="525" t="s">
        <v>156</v>
      </c>
    </row>
    <row r="2225" spans="1:8">
      <c r="A2225" t="str">
        <f>_xlfn.XLOOKUP(C2225,macros!Y:Y,macros!N:N)</f>
        <v>-</v>
      </c>
      <c r="B2225">
        <f>_xlfn.XLOOKUP(H2225,'sets &amp; selections ( - 10%)'!Z:Z,'sets &amp; selections ( - 10%)'!O:O,0)</f>
        <v>0</v>
      </c>
      <c r="C2225" s="46" t="s">
        <v>711</v>
      </c>
      <c r="D2225">
        <f t="shared" si="152"/>
        <v>0</v>
      </c>
      <c r="E2225">
        <v>10140</v>
      </c>
      <c r="F2225">
        <f t="shared" si="150"/>
        <v>0</v>
      </c>
      <c r="G2225" t="str">
        <f t="shared" si="151"/>
        <v>BP.VM</v>
      </c>
      <c r="H2225" s="525" t="s">
        <v>156</v>
      </c>
    </row>
    <row r="2226" spans="1:8">
      <c r="A2226" t="str">
        <f>_xlfn.XLOOKUP(C2226,macros!Y:Y,macros!N:N)</f>
        <v>-</v>
      </c>
      <c r="B2226">
        <f>_xlfn.XLOOKUP(H2226,'sets &amp; selections ( - 10%)'!Z:Z,'sets &amp; selections ( - 10%)'!O:O,0)</f>
        <v>0</v>
      </c>
      <c r="C2226" s="46" t="s">
        <v>712</v>
      </c>
      <c r="D2226">
        <f t="shared" si="152"/>
        <v>0</v>
      </c>
      <c r="E2226">
        <v>10140</v>
      </c>
      <c r="F2226">
        <f t="shared" si="150"/>
        <v>0</v>
      </c>
      <c r="G2226" t="str">
        <f t="shared" si="151"/>
        <v>BP.VM</v>
      </c>
      <c r="H2226" s="525" t="s">
        <v>156</v>
      </c>
    </row>
    <row r="2227" spans="1:8">
      <c r="A2227" t="str">
        <f>_xlfn.XLOOKUP(C2227,macros!Y:Y,macros!N:N)</f>
        <v>-</v>
      </c>
      <c r="B2227">
        <f>_xlfn.XLOOKUP(H2227,'sets &amp; selections ( - 10%)'!Z:Z,'sets &amp; selections ( - 10%)'!O:O,0)</f>
        <v>0</v>
      </c>
      <c r="C2227" s="46" t="s">
        <v>713</v>
      </c>
      <c r="D2227">
        <f t="shared" si="152"/>
        <v>0</v>
      </c>
      <c r="E2227">
        <v>10140</v>
      </c>
      <c r="F2227">
        <f t="shared" si="150"/>
        <v>0</v>
      </c>
      <c r="G2227" t="str">
        <f t="shared" si="151"/>
        <v>BP.VM</v>
      </c>
      <c r="H2227" s="525" t="s">
        <v>156</v>
      </c>
    </row>
    <row r="2228" spans="1:8">
      <c r="A2228" t="str">
        <f>_xlfn.XLOOKUP(C2228,macros!Y:Y,macros!N:N)</f>
        <v>-</v>
      </c>
      <c r="B2228">
        <f>_xlfn.XLOOKUP(H2228,'sets &amp; selections ( - 10%)'!Z:Z,'sets &amp; selections ( - 10%)'!O:O,0)</f>
        <v>0</v>
      </c>
      <c r="C2228" s="46" t="s">
        <v>714</v>
      </c>
      <c r="D2228">
        <f t="shared" si="152"/>
        <v>0</v>
      </c>
      <c r="E2228">
        <v>10140</v>
      </c>
      <c r="F2228">
        <f t="shared" si="150"/>
        <v>0</v>
      </c>
      <c r="G2228" t="str">
        <f t="shared" si="151"/>
        <v>BP.VM</v>
      </c>
      <c r="H2228" s="525" t="s">
        <v>156</v>
      </c>
    </row>
    <row r="2229" spans="1:8">
      <c r="A2229" t="str">
        <f>_xlfn.XLOOKUP(C2229,macros!Y:Y,macros!N:N)</f>
        <v>-</v>
      </c>
      <c r="B2229">
        <f>_xlfn.XLOOKUP(H2229,'sets &amp; selections ( - 10%)'!Z:Z,'sets &amp; selections ( - 10%)'!O:O,0)</f>
        <v>0</v>
      </c>
      <c r="C2229" s="46" t="s">
        <v>715</v>
      </c>
      <c r="D2229">
        <f t="shared" si="152"/>
        <v>0</v>
      </c>
      <c r="E2229">
        <v>10140</v>
      </c>
      <c r="F2229">
        <f t="shared" si="150"/>
        <v>0</v>
      </c>
      <c r="G2229" t="str">
        <f t="shared" si="151"/>
        <v>BP.VM</v>
      </c>
      <c r="H2229" s="525" t="s">
        <v>156</v>
      </c>
    </row>
    <row r="2230" spans="1:8">
      <c r="A2230" t="str">
        <f>_xlfn.XLOOKUP(C2230,macros!Y:Y,macros!N:N)</f>
        <v>-</v>
      </c>
      <c r="B2230">
        <f>_xlfn.XLOOKUP(H2230,'sets &amp; selections ( - 10%)'!Z:Z,'sets &amp; selections ( - 10%)'!O:O,0)</f>
        <v>0</v>
      </c>
      <c r="C2230" s="46" t="s">
        <v>716</v>
      </c>
      <c r="D2230">
        <f t="shared" si="152"/>
        <v>0</v>
      </c>
      <c r="E2230">
        <v>10140</v>
      </c>
      <c r="F2230">
        <f t="shared" si="150"/>
        <v>0</v>
      </c>
      <c r="G2230" t="str">
        <f t="shared" si="151"/>
        <v>BP.VM</v>
      </c>
      <c r="H2230" s="525" t="s">
        <v>156</v>
      </c>
    </row>
    <row r="2231" spans="1:8">
      <c r="A2231">
        <f>_xlfn.XLOOKUP(C2231,'pu holds'!Y:Y,'pu holds'!G:G)</f>
        <v>0</v>
      </c>
      <c r="B2231">
        <f>_xlfn.XLOOKUP(H2231,'sets &amp; selections ( - 10%)'!Z:Z,'sets &amp; selections ( - 10%)'!H:H,0)</f>
        <v>0</v>
      </c>
      <c r="C2231" s="46" t="s">
        <v>751</v>
      </c>
      <c r="D2231">
        <f t="shared" si="152"/>
        <v>0</v>
      </c>
      <c r="E2231">
        <v>10084</v>
      </c>
      <c r="F2231">
        <f t="shared" si="150"/>
        <v>0</v>
      </c>
      <c r="G2231" t="str">
        <f>LEFT(C2231,5)</f>
        <v>BP.GR</v>
      </c>
      <c r="H2231" s="525" t="s">
        <v>161</v>
      </c>
    </row>
    <row r="2232" spans="1:8">
      <c r="A2232">
        <f>_xlfn.XLOOKUP(C2232,'pu holds'!Y:Y,'pu holds'!G:G)</f>
        <v>0</v>
      </c>
      <c r="B2232">
        <f>_xlfn.XLOOKUP(H2232,'sets &amp; selections ( - 10%)'!Z:Z,'sets &amp; selections ( - 10%)'!H:H,0)</f>
        <v>0</v>
      </c>
      <c r="C2232" s="47" t="s">
        <v>753</v>
      </c>
      <c r="D2232">
        <f t="shared" si="152"/>
        <v>0</v>
      </c>
      <c r="E2232">
        <v>10084</v>
      </c>
      <c r="F2232">
        <f t="shared" si="150"/>
        <v>0</v>
      </c>
      <c r="G2232" t="str">
        <f t="shared" si="151"/>
        <v>BP.GR</v>
      </c>
      <c r="H2232" s="525" t="s">
        <v>161</v>
      </c>
    </row>
    <row r="2233" spans="1:8">
      <c r="A2233">
        <f>_xlfn.XLOOKUP(C2233,'pu holds'!Y:Y,'pu holds'!G:G)</f>
        <v>0</v>
      </c>
      <c r="B2233">
        <f>_xlfn.XLOOKUP(H2233,'sets &amp; selections ( - 10%)'!Z:Z,'sets &amp; selections ( - 10%)'!H:H,0)</f>
        <v>0</v>
      </c>
      <c r="C2233" s="46" t="s">
        <v>755</v>
      </c>
      <c r="D2233">
        <f t="shared" si="152"/>
        <v>0</v>
      </c>
      <c r="E2233">
        <v>10084</v>
      </c>
      <c r="F2233">
        <f t="shared" si="150"/>
        <v>0</v>
      </c>
      <c r="G2233" t="str">
        <f t="shared" si="151"/>
        <v>BP.GR</v>
      </c>
      <c r="H2233" s="525" t="s">
        <v>161</v>
      </c>
    </row>
    <row r="2234" spans="1:8">
      <c r="A2234">
        <f>_xlfn.XLOOKUP(C2234,'pu holds'!Y:Y,'pu holds'!G:G)</f>
        <v>0</v>
      </c>
      <c r="B2234">
        <f>_xlfn.XLOOKUP(H2234,'sets &amp; selections ( - 10%)'!Z:Z,'sets &amp; selections ( - 10%)'!H:H,0)</f>
        <v>0</v>
      </c>
      <c r="C2234" s="47" t="s">
        <v>757</v>
      </c>
      <c r="D2234">
        <f t="shared" si="152"/>
        <v>0</v>
      </c>
      <c r="E2234">
        <v>10084</v>
      </c>
      <c r="F2234">
        <f t="shared" si="150"/>
        <v>0</v>
      </c>
      <c r="G2234" t="str">
        <f t="shared" si="151"/>
        <v>BP.GR</v>
      </c>
      <c r="H2234" s="525" t="s">
        <v>161</v>
      </c>
    </row>
    <row r="2235" spans="1:8">
      <c r="A2235">
        <f>_xlfn.XLOOKUP(C2235,'pu holds'!Y:Y,'pu holds'!G:G)</f>
        <v>0</v>
      </c>
      <c r="B2235">
        <f>_xlfn.XLOOKUP(H2235,'sets &amp; selections ( - 10%)'!Z:Z,'sets &amp; selections ( - 10%)'!H:H,0)</f>
        <v>0</v>
      </c>
      <c r="C2235" s="46" t="s">
        <v>759</v>
      </c>
      <c r="D2235">
        <f t="shared" si="152"/>
        <v>0</v>
      </c>
      <c r="E2235">
        <v>10084</v>
      </c>
      <c r="F2235">
        <f t="shared" si="150"/>
        <v>0</v>
      </c>
      <c r="G2235" t="str">
        <f t="shared" si="151"/>
        <v>BP.GR</v>
      </c>
      <c r="H2235" s="525" t="s">
        <v>161</v>
      </c>
    </row>
    <row r="2236" spans="1:8">
      <c r="A2236">
        <f>_xlfn.XLOOKUP(C2236,'pu holds'!Y:Y,'pu holds'!G:G)</f>
        <v>0</v>
      </c>
      <c r="B2236">
        <f>_xlfn.XLOOKUP(H2236,'sets &amp; selections ( - 10%)'!Z:Z,'sets &amp; selections ( - 10%)'!H:H,0)</f>
        <v>0</v>
      </c>
      <c r="C2236" s="47" t="s">
        <v>761</v>
      </c>
      <c r="D2236">
        <f t="shared" si="152"/>
        <v>0</v>
      </c>
      <c r="E2236">
        <v>10084</v>
      </c>
      <c r="F2236">
        <f t="shared" si="150"/>
        <v>0</v>
      </c>
      <c r="G2236" t="str">
        <f t="shared" si="151"/>
        <v>BP.GR</v>
      </c>
      <c r="H2236" s="525" t="s">
        <v>161</v>
      </c>
    </row>
    <row r="2237" spans="1:8">
      <c r="A2237">
        <f>_xlfn.XLOOKUP(C2237,'pu holds'!Y:Y,'pu holds'!G:G)</f>
        <v>0</v>
      </c>
      <c r="B2237">
        <f>_xlfn.XLOOKUP(H2237,'sets &amp; selections ( - 10%)'!Z:Z,'sets &amp; selections ( - 10%)'!H:H,0)</f>
        <v>0</v>
      </c>
      <c r="C2237" s="46" t="s">
        <v>763</v>
      </c>
      <c r="D2237">
        <f t="shared" si="152"/>
        <v>0</v>
      </c>
      <c r="E2237">
        <v>10084</v>
      </c>
      <c r="F2237">
        <f t="shared" si="150"/>
        <v>0</v>
      </c>
      <c r="G2237" t="str">
        <f t="shared" si="151"/>
        <v>BP.GR</v>
      </c>
      <c r="H2237" s="525" t="s">
        <v>161</v>
      </c>
    </row>
    <row r="2238" spans="1:8">
      <c r="A2238">
        <f>_xlfn.XLOOKUP(C2238,'pu holds'!Y:Y,'pu holds'!G:G)</f>
        <v>0</v>
      </c>
      <c r="B2238">
        <f>_xlfn.XLOOKUP(H2238,'sets &amp; selections ( - 10%)'!Z:Z,'sets &amp; selections ( - 10%)'!H:H,0)</f>
        <v>0</v>
      </c>
      <c r="C2238" s="47" t="s">
        <v>765</v>
      </c>
      <c r="D2238">
        <f t="shared" si="152"/>
        <v>0</v>
      </c>
      <c r="E2238">
        <v>10084</v>
      </c>
      <c r="F2238">
        <f t="shared" si="150"/>
        <v>0</v>
      </c>
      <c r="G2238" t="str">
        <f t="shared" si="151"/>
        <v>BP.GR</v>
      </c>
      <c r="H2238" s="525" t="s">
        <v>161</v>
      </c>
    </row>
    <row r="2239" spans="1:8">
      <c r="A2239">
        <f>_xlfn.XLOOKUP(C2239,'pu holds'!Y:Y,'pu holds'!G:G)</f>
        <v>0</v>
      </c>
      <c r="B2239">
        <f>_xlfn.XLOOKUP(H2239,'sets &amp; selections ( - 10%)'!Z:Z,'sets &amp; selections ( - 10%)'!H:H,0)</f>
        <v>0</v>
      </c>
      <c r="C2239" s="46" t="s">
        <v>767</v>
      </c>
      <c r="D2239">
        <f t="shared" si="152"/>
        <v>0</v>
      </c>
      <c r="E2239">
        <v>10084</v>
      </c>
      <c r="F2239">
        <f t="shared" si="150"/>
        <v>0</v>
      </c>
      <c r="G2239" t="str">
        <f t="shared" si="151"/>
        <v>BP.GR</v>
      </c>
      <c r="H2239" s="525" t="s">
        <v>161</v>
      </c>
    </row>
    <row r="2240" spans="1:8">
      <c r="A2240">
        <f>_xlfn.XLOOKUP(C2240,'pu holds'!Y:Y,'pu holds'!G:G)</f>
        <v>0</v>
      </c>
      <c r="B2240">
        <f>_xlfn.XLOOKUP(H2240,'sets &amp; selections ( - 10%)'!Z:Z,'sets &amp; selections ( - 10%)'!H:H,0)</f>
        <v>0</v>
      </c>
      <c r="C2240" s="47" t="s">
        <v>769</v>
      </c>
      <c r="D2240">
        <f t="shared" si="152"/>
        <v>0</v>
      </c>
      <c r="E2240">
        <v>10084</v>
      </c>
      <c r="F2240">
        <f t="shared" si="150"/>
        <v>0</v>
      </c>
      <c r="G2240" t="str">
        <f t="shared" si="151"/>
        <v>BP.GR</v>
      </c>
      <c r="H2240" s="525" t="s">
        <v>161</v>
      </c>
    </row>
    <row r="2241" spans="1:8">
      <c r="A2241">
        <f>_xlfn.XLOOKUP(C2241,'pu holds'!Y:Y,'pu holds'!G:G)</f>
        <v>0</v>
      </c>
      <c r="B2241">
        <f>_xlfn.XLOOKUP(H2241,'sets &amp; selections ( - 10%)'!Z:Z,'sets &amp; selections ( - 10%)'!H:H,0)</f>
        <v>0</v>
      </c>
      <c r="C2241" s="46" t="s">
        <v>775</v>
      </c>
      <c r="D2241">
        <f t="shared" si="152"/>
        <v>0</v>
      </c>
      <c r="E2241">
        <v>10084</v>
      </c>
      <c r="F2241">
        <f t="shared" si="150"/>
        <v>0</v>
      </c>
      <c r="G2241" t="str">
        <f t="shared" si="151"/>
        <v>BP.GR</v>
      </c>
      <c r="H2241" s="525" t="s">
        <v>161</v>
      </c>
    </row>
    <row r="2242" spans="1:8">
      <c r="A2242">
        <f>_xlfn.XLOOKUP(C2242,'pu holds'!Y:Y,'pu holds'!G:G)</f>
        <v>0</v>
      </c>
      <c r="B2242">
        <f>_xlfn.XLOOKUP(H2242,'sets &amp; selections ( - 10%)'!Z:Z,'sets &amp; selections ( - 10%)'!H:H,0)</f>
        <v>0</v>
      </c>
      <c r="C2242" s="47" t="s">
        <v>777</v>
      </c>
      <c r="D2242">
        <f t="shared" si="152"/>
        <v>0</v>
      </c>
      <c r="E2242">
        <v>10084</v>
      </c>
      <c r="F2242">
        <f t="shared" si="150"/>
        <v>0</v>
      </c>
      <c r="G2242" t="str">
        <f t="shared" si="151"/>
        <v>BP.GR</v>
      </c>
      <c r="H2242" s="525" t="s">
        <v>161</v>
      </c>
    </row>
    <row r="2243" spans="1:8">
      <c r="A2243">
        <f>_xlfn.XLOOKUP(C2243,'pu holds'!Y:Y,'pu holds'!G:G)</f>
        <v>0</v>
      </c>
      <c r="B2243">
        <f>_xlfn.XLOOKUP(H2243,'sets &amp; selections ( - 10%)'!Z:Z,'sets &amp; selections ( - 10%)'!H:H,0)</f>
        <v>0</v>
      </c>
      <c r="C2243" s="46" t="s">
        <v>779</v>
      </c>
      <c r="D2243">
        <f t="shared" si="152"/>
        <v>0</v>
      </c>
      <c r="E2243">
        <v>10084</v>
      </c>
      <c r="F2243">
        <f t="shared" ref="F2243:F2306" si="153">IF(B2243&gt;0,10*B2243/D2243,0)</f>
        <v>0</v>
      </c>
      <c r="G2243" t="str">
        <f t="shared" ref="G2243:G2339" si="154">LEFT(C2243,5)</f>
        <v>BP.GR</v>
      </c>
      <c r="H2243" s="525" t="s">
        <v>161</v>
      </c>
    </row>
    <row r="2244" spans="1:8">
      <c r="A2244">
        <f>_xlfn.XLOOKUP(C2244,'pu holds'!Y:Y,'pu holds'!G:G)</f>
        <v>0</v>
      </c>
      <c r="B2244">
        <f>_xlfn.XLOOKUP(H2244,'sets &amp; selections ( - 10%)'!Z:Z,'sets &amp; selections ( - 10%)'!H:H,0)</f>
        <v>0</v>
      </c>
      <c r="C2244" s="47" t="s">
        <v>781</v>
      </c>
      <c r="D2244">
        <f t="shared" si="152"/>
        <v>0</v>
      </c>
      <c r="E2244">
        <v>10084</v>
      </c>
      <c r="F2244">
        <f t="shared" si="153"/>
        <v>0</v>
      </c>
      <c r="G2244" t="str">
        <f t="shared" si="154"/>
        <v>BP.GR</v>
      </c>
      <c r="H2244" s="525" t="s">
        <v>161</v>
      </c>
    </row>
    <row r="2245" spans="1:8">
      <c r="A2245">
        <f>_xlfn.XLOOKUP(C2245,'pu holds'!Y:Y,'pu holds'!G:G)</f>
        <v>0</v>
      </c>
      <c r="B2245">
        <f>_xlfn.XLOOKUP(H2245,'sets &amp; selections ( - 10%)'!Z:Z,'sets &amp; selections ( - 10%)'!H:H,0)</f>
        <v>0</v>
      </c>
      <c r="C2245" s="46" t="s">
        <v>783</v>
      </c>
      <c r="D2245">
        <f t="shared" si="152"/>
        <v>0</v>
      </c>
      <c r="E2245">
        <v>10084</v>
      </c>
      <c r="F2245">
        <f t="shared" si="153"/>
        <v>0</v>
      </c>
      <c r="G2245" t="str">
        <f t="shared" si="154"/>
        <v>BP.GR</v>
      </c>
      <c r="H2245" s="525" t="s">
        <v>161</v>
      </c>
    </row>
    <row r="2246" spans="1:8">
      <c r="A2246">
        <f>_xlfn.XLOOKUP(C2246,'pu holds'!Y:Y,'pu holds'!G:G)</f>
        <v>0</v>
      </c>
      <c r="B2246">
        <f>_xlfn.XLOOKUP(H2246,'sets &amp; selections ( - 10%)'!Z:Z,'sets &amp; selections ( - 10%)'!H:H,0)</f>
        <v>0</v>
      </c>
      <c r="C2246" s="47" t="s">
        <v>785</v>
      </c>
      <c r="D2246">
        <f t="shared" si="152"/>
        <v>0</v>
      </c>
      <c r="E2246">
        <v>10084</v>
      </c>
      <c r="F2246">
        <f t="shared" si="153"/>
        <v>0</v>
      </c>
      <c r="G2246" t="str">
        <f t="shared" si="154"/>
        <v>BP.GR</v>
      </c>
      <c r="H2246" s="525" t="s">
        <v>161</v>
      </c>
    </row>
    <row r="2247" spans="1:8">
      <c r="A2247">
        <f>_xlfn.XLOOKUP(C2247,'pu holds'!Y:Y,'pu holds'!G:G)</f>
        <v>0</v>
      </c>
      <c r="B2247">
        <f>_xlfn.XLOOKUP(H2247,'sets &amp; selections ( - 10%)'!Z:Z,'sets &amp; selections ( - 10%)'!H:H,0)</f>
        <v>0</v>
      </c>
      <c r="C2247" s="46" t="s">
        <v>787</v>
      </c>
      <c r="D2247">
        <f t="shared" si="152"/>
        <v>0</v>
      </c>
      <c r="E2247">
        <v>10084</v>
      </c>
      <c r="F2247">
        <f t="shared" si="153"/>
        <v>0</v>
      </c>
      <c r="G2247" t="str">
        <f t="shared" si="154"/>
        <v>BP.GR</v>
      </c>
      <c r="H2247" s="525" t="s">
        <v>161</v>
      </c>
    </row>
    <row r="2248" spans="1:8">
      <c r="A2248">
        <f>_xlfn.XLOOKUP(C2248,'pu holds'!Y:Y,'pu holds'!G:G)</f>
        <v>0</v>
      </c>
      <c r="B2248">
        <f>_xlfn.XLOOKUP(H2248,'sets &amp; selections ( - 10%)'!Z:Z,'sets &amp; selections ( - 10%)'!H:H,0)</f>
        <v>0</v>
      </c>
      <c r="C2248" s="47" t="s">
        <v>789</v>
      </c>
      <c r="D2248">
        <f t="shared" si="152"/>
        <v>0</v>
      </c>
      <c r="E2248">
        <v>10084</v>
      </c>
      <c r="F2248">
        <f t="shared" si="153"/>
        <v>0</v>
      </c>
      <c r="G2248" t="str">
        <f t="shared" si="154"/>
        <v>BP.GR</v>
      </c>
      <c r="H2248" s="525" t="s">
        <v>161</v>
      </c>
    </row>
    <row r="2249" spans="1:8">
      <c r="A2249">
        <f>_xlfn.XLOOKUP(C2249,'pu holds'!Y:Y,'pu holds'!G:G)</f>
        <v>0</v>
      </c>
      <c r="B2249">
        <f>_xlfn.XLOOKUP(H2249,'sets &amp; selections ( - 10%)'!Z:Z,'sets &amp; selections ( - 10%)'!H:H,0)</f>
        <v>0</v>
      </c>
      <c r="C2249" s="46" t="s">
        <v>791</v>
      </c>
      <c r="D2249">
        <f t="shared" si="152"/>
        <v>0</v>
      </c>
      <c r="E2249">
        <v>10084</v>
      </c>
      <c r="F2249">
        <f t="shared" si="153"/>
        <v>0</v>
      </c>
      <c r="G2249" t="str">
        <f t="shared" si="154"/>
        <v>BP.GR</v>
      </c>
      <c r="H2249" s="525" t="s">
        <v>161</v>
      </c>
    </row>
    <row r="2250" spans="1:8">
      <c r="A2250">
        <f>_xlfn.XLOOKUP(C2250,'pu holds'!Y:Y,'pu holds'!G:G)</f>
        <v>0</v>
      </c>
      <c r="B2250">
        <f>_xlfn.XLOOKUP(H2250,'sets &amp; selections ( - 10%)'!Z:Z,'sets &amp; selections ( - 10%)'!H:H,0)</f>
        <v>0</v>
      </c>
      <c r="C2250" s="47" t="s">
        <v>793</v>
      </c>
      <c r="D2250">
        <f t="shared" si="152"/>
        <v>0</v>
      </c>
      <c r="E2250">
        <v>10084</v>
      </c>
      <c r="F2250">
        <f t="shared" si="153"/>
        <v>0</v>
      </c>
      <c r="G2250" t="str">
        <f t="shared" si="154"/>
        <v>BP.GR</v>
      </c>
      <c r="H2250" s="525" t="s">
        <v>161</v>
      </c>
    </row>
    <row r="2251" spans="1:8">
      <c r="A2251">
        <f>_xlfn.XLOOKUP(C2251,'pu holds'!Y:Y,'pu holds'!G:G)</f>
        <v>0</v>
      </c>
      <c r="B2251">
        <f>_xlfn.XLOOKUP(H2251,'sets &amp; selections ( - 10%)'!Z:Z,'sets &amp; selections ( - 10%)'!H:H,0)</f>
        <v>0</v>
      </c>
      <c r="C2251" s="46" t="s">
        <v>795</v>
      </c>
      <c r="D2251">
        <f t="shared" si="152"/>
        <v>0</v>
      </c>
      <c r="E2251">
        <v>10084</v>
      </c>
      <c r="F2251">
        <f t="shared" si="153"/>
        <v>0</v>
      </c>
      <c r="G2251" t="str">
        <f t="shared" si="154"/>
        <v>BP.GR</v>
      </c>
      <c r="H2251" s="525" t="s">
        <v>161</v>
      </c>
    </row>
    <row r="2252" spans="1:8">
      <c r="A2252">
        <f>_xlfn.XLOOKUP(C2252,'pu holds'!Y:Y,'pu holds'!G:G)</f>
        <v>0</v>
      </c>
      <c r="C2252" s="47" t="s">
        <v>833</v>
      </c>
      <c r="D2252">
        <f t="shared" ref="D2252:D2262" si="155">SUM(A2252:B2252)</f>
        <v>0</v>
      </c>
      <c r="E2252">
        <v>10084</v>
      </c>
      <c r="F2252">
        <f t="shared" si="153"/>
        <v>0</v>
      </c>
      <c r="G2252" t="str">
        <f t="shared" si="154"/>
        <v>BP.GR</v>
      </c>
      <c r="H2252" s="525" t="s">
        <v>1267</v>
      </c>
    </row>
    <row r="2253" spans="1:8">
      <c r="A2253">
        <f>_xlfn.XLOOKUP(C2253,'pu holds'!Y:Y,'pu holds'!G:G)</f>
        <v>0</v>
      </c>
      <c r="C2253" s="46" t="s">
        <v>831</v>
      </c>
      <c r="D2253">
        <f t="shared" si="155"/>
        <v>0</v>
      </c>
      <c r="E2253">
        <v>10084</v>
      </c>
      <c r="F2253">
        <f t="shared" si="153"/>
        <v>0</v>
      </c>
      <c r="G2253" t="str">
        <f t="shared" si="154"/>
        <v>BP.GR</v>
      </c>
      <c r="H2253" s="525" t="s">
        <v>1267</v>
      </c>
    </row>
    <row r="2254" spans="1:8">
      <c r="A2254">
        <f>_xlfn.XLOOKUP(C2254,'pu holds'!Y:Y,'pu holds'!G:G)</f>
        <v>0</v>
      </c>
      <c r="C2254" s="47" t="s">
        <v>829</v>
      </c>
      <c r="D2254">
        <f t="shared" si="155"/>
        <v>0</v>
      </c>
      <c r="E2254">
        <v>10084</v>
      </c>
      <c r="F2254">
        <f t="shared" si="153"/>
        <v>0</v>
      </c>
      <c r="G2254" t="str">
        <f t="shared" si="154"/>
        <v>BP.GR</v>
      </c>
      <c r="H2254" s="525" t="s">
        <v>1267</v>
      </c>
    </row>
    <row r="2255" spans="1:8">
      <c r="A2255">
        <f>_xlfn.XLOOKUP(C2255,'pu holds'!Y:Y,'pu holds'!G:G)</f>
        <v>0</v>
      </c>
      <c r="C2255" s="46" t="s">
        <v>827</v>
      </c>
      <c r="D2255">
        <f t="shared" si="155"/>
        <v>0</v>
      </c>
      <c r="E2255">
        <v>10084</v>
      </c>
      <c r="F2255">
        <f t="shared" si="153"/>
        <v>0</v>
      </c>
      <c r="G2255" t="str">
        <f t="shared" ref="G2255:G2262" si="156">LEFT(C2255,5)</f>
        <v>BP.GR</v>
      </c>
      <c r="H2255" s="525" t="s">
        <v>1267</v>
      </c>
    </row>
    <row r="2256" spans="1:8">
      <c r="A2256">
        <f>_xlfn.XLOOKUP(C2256,'pu holds'!Y:Y,'pu holds'!G:G)</f>
        <v>0</v>
      </c>
      <c r="C2256" s="47" t="s">
        <v>825</v>
      </c>
      <c r="D2256">
        <f t="shared" si="155"/>
        <v>0</v>
      </c>
      <c r="E2256">
        <v>10084</v>
      </c>
      <c r="F2256">
        <f t="shared" si="153"/>
        <v>0</v>
      </c>
      <c r="G2256" t="str">
        <f t="shared" si="156"/>
        <v>BP.GR</v>
      </c>
      <c r="H2256" s="525" t="s">
        <v>1267</v>
      </c>
    </row>
    <row r="2257" spans="1:8">
      <c r="A2257">
        <f>_xlfn.XLOOKUP(C2257,'pu holds'!Y:Y,'pu holds'!G:G)</f>
        <v>0</v>
      </c>
      <c r="B2257">
        <f>_xlfn.XLOOKUP(H2257,'sets &amp; selections ( - 10%)'!Z:Z,'sets &amp; selections ( - 10%)'!H:H,0)</f>
        <v>0</v>
      </c>
      <c r="C2257" s="46" t="s">
        <v>771</v>
      </c>
      <c r="D2257">
        <f t="shared" si="155"/>
        <v>0</v>
      </c>
      <c r="E2257">
        <v>10084</v>
      </c>
      <c r="F2257">
        <f t="shared" si="153"/>
        <v>0</v>
      </c>
      <c r="G2257" t="str">
        <f t="shared" si="156"/>
        <v>BP.GR</v>
      </c>
      <c r="H2257" s="525" t="s">
        <v>161</v>
      </c>
    </row>
    <row r="2258" spans="1:8">
      <c r="A2258">
        <f>_xlfn.XLOOKUP(C2258,'pu holds'!Y:Y,'pu holds'!G:G)</f>
        <v>0</v>
      </c>
      <c r="B2258">
        <f>_xlfn.XLOOKUP(H2258,'sets &amp; selections ( - 10%)'!Z:Z,'sets &amp; selections ( - 10%)'!H:H,0)</f>
        <v>0</v>
      </c>
      <c r="C2258" s="47" t="s">
        <v>773</v>
      </c>
      <c r="D2258">
        <f t="shared" si="155"/>
        <v>0</v>
      </c>
      <c r="E2258">
        <v>10084</v>
      </c>
      <c r="F2258">
        <f t="shared" si="153"/>
        <v>0</v>
      </c>
      <c r="G2258" t="str">
        <f t="shared" si="156"/>
        <v>BP.GR</v>
      </c>
      <c r="H2258" s="525" t="s">
        <v>161</v>
      </c>
    </row>
    <row r="2259" spans="1:8">
      <c r="A2259">
        <f>_xlfn.XLOOKUP(C2259,'pu holds'!Y:Y,'pu holds'!G:G)</f>
        <v>0</v>
      </c>
      <c r="B2259">
        <f>_xlfn.XLOOKUP(H2259,'sets &amp; selections ( - 10%)'!Z:Z,'sets &amp; selections ( - 10%)'!H:H,0)</f>
        <v>0</v>
      </c>
      <c r="C2259" s="46" t="s">
        <v>799</v>
      </c>
      <c r="D2259">
        <f t="shared" si="155"/>
        <v>0</v>
      </c>
      <c r="E2259">
        <v>10084</v>
      </c>
      <c r="F2259">
        <f t="shared" si="153"/>
        <v>0</v>
      </c>
      <c r="G2259" t="str">
        <f t="shared" si="156"/>
        <v>BP.GR</v>
      </c>
      <c r="H2259" s="525" t="s">
        <v>161</v>
      </c>
    </row>
    <row r="2260" spans="1:8">
      <c r="A2260">
        <f>_xlfn.XLOOKUP(C2260,'pu holds'!Y:Y,'pu holds'!G:G)</f>
        <v>0</v>
      </c>
      <c r="B2260">
        <f>_xlfn.XLOOKUP(H2260,'sets &amp; selections ( - 10%)'!Z:Z,'sets &amp; selections ( - 10%)'!H:H,0)</f>
        <v>0</v>
      </c>
      <c r="C2260" s="47" t="s">
        <v>801</v>
      </c>
      <c r="D2260">
        <f t="shared" si="155"/>
        <v>0</v>
      </c>
      <c r="E2260">
        <v>10084</v>
      </c>
      <c r="F2260">
        <f t="shared" si="153"/>
        <v>0</v>
      </c>
      <c r="G2260" t="str">
        <f t="shared" si="156"/>
        <v>BP.GR</v>
      </c>
      <c r="H2260" s="525" t="s">
        <v>161</v>
      </c>
    </row>
    <row r="2261" spans="1:8">
      <c r="A2261">
        <f>_xlfn.XLOOKUP(C2261,'pu holds'!Y:Y,'pu holds'!G:G)</f>
        <v>0</v>
      </c>
      <c r="B2261">
        <f>_xlfn.XLOOKUP(H2261,'sets &amp; selections ( - 10%)'!Z:Z,'sets &amp; selections ( - 10%)'!H:H,0)</f>
        <v>0</v>
      </c>
      <c r="C2261" s="46" t="s">
        <v>797</v>
      </c>
      <c r="D2261">
        <f t="shared" si="155"/>
        <v>0</v>
      </c>
      <c r="E2261">
        <v>10084</v>
      </c>
      <c r="F2261">
        <f t="shared" si="153"/>
        <v>0</v>
      </c>
      <c r="G2261" t="str">
        <f t="shared" si="156"/>
        <v>BP.GR</v>
      </c>
      <c r="H2261" s="525" t="s">
        <v>161</v>
      </c>
    </row>
    <row r="2262" spans="1:8">
      <c r="A2262">
        <f>_xlfn.XLOOKUP(C2262,'pu holds'!Y:Y,'pu holds'!G:G)</f>
        <v>0</v>
      </c>
      <c r="B2262">
        <f>_xlfn.XLOOKUP(H2262,'sets &amp; selections ( - 10%)'!Z:Z,'sets &amp; selections ( - 10%)'!H:H,0)</f>
        <v>0</v>
      </c>
      <c r="C2262" s="47" t="s">
        <v>803</v>
      </c>
      <c r="D2262">
        <f t="shared" si="155"/>
        <v>0</v>
      </c>
      <c r="E2262">
        <v>10084</v>
      </c>
      <c r="F2262">
        <f t="shared" si="153"/>
        <v>0</v>
      </c>
      <c r="G2262" t="str">
        <f t="shared" si="156"/>
        <v>BP.GR</v>
      </c>
      <c r="H2262" s="525" t="s">
        <v>161</v>
      </c>
    </row>
    <row r="2263" spans="1:8">
      <c r="A2263">
        <f>_xlfn.XLOOKUP(C2263,'pu holds'!Y:Y,'pu holds'!S:S)</f>
        <v>0</v>
      </c>
      <c r="B2263">
        <f>_xlfn.XLOOKUP(H2263,'sets &amp; selections ( - 10%)'!Z:Z,'sets &amp; selections ( - 10%)'!T:T,0)</f>
        <v>0</v>
      </c>
      <c r="C2263" s="46" t="s">
        <v>751</v>
      </c>
      <c r="D2263">
        <f t="shared" si="152"/>
        <v>0</v>
      </c>
      <c r="E2263">
        <v>10081</v>
      </c>
      <c r="F2263">
        <f t="shared" si="153"/>
        <v>0</v>
      </c>
      <c r="G2263" t="str">
        <f t="shared" si="154"/>
        <v>BP.GR</v>
      </c>
      <c r="H2263" s="525" t="s">
        <v>161</v>
      </c>
    </row>
    <row r="2264" spans="1:8">
      <c r="A2264">
        <f>_xlfn.XLOOKUP(C2264,'pu holds'!Y:Y,'pu holds'!S:S)</f>
        <v>0</v>
      </c>
      <c r="B2264">
        <f>_xlfn.XLOOKUP(H2264,'sets &amp; selections ( - 10%)'!Z:Z,'sets &amp; selections ( - 10%)'!T:T,0)</f>
        <v>0</v>
      </c>
      <c r="C2264" s="47" t="s">
        <v>753</v>
      </c>
      <c r="D2264">
        <f t="shared" ref="D2264:D2283" si="157">SUM(A2264:B2264)</f>
        <v>0</v>
      </c>
      <c r="E2264">
        <v>10081</v>
      </c>
      <c r="F2264">
        <f t="shared" si="153"/>
        <v>0</v>
      </c>
      <c r="G2264" t="str">
        <f t="shared" si="154"/>
        <v>BP.GR</v>
      </c>
      <c r="H2264" s="525" t="s">
        <v>161</v>
      </c>
    </row>
    <row r="2265" spans="1:8">
      <c r="A2265">
        <f>_xlfn.XLOOKUP(C2265,'pu holds'!Y:Y,'pu holds'!S:S)</f>
        <v>0</v>
      </c>
      <c r="B2265">
        <f>_xlfn.XLOOKUP(H2265,'sets &amp; selections ( - 10%)'!Z:Z,'sets &amp; selections ( - 10%)'!T:T,0)</f>
        <v>0</v>
      </c>
      <c r="C2265" s="46" t="s">
        <v>755</v>
      </c>
      <c r="D2265">
        <f t="shared" si="157"/>
        <v>0</v>
      </c>
      <c r="E2265">
        <v>10081</v>
      </c>
      <c r="F2265">
        <f t="shared" si="153"/>
        <v>0</v>
      </c>
      <c r="G2265" t="str">
        <f t="shared" si="154"/>
        <v>BP.GR</v>
      </c>
      <c r="H2265" s="525" t="s">
        <v>161</v>
      </c>
    </row>
    <row r="2266" spans="1:8">
      <c r="A2266">
        <f>_xlfn.XLOOKUP(C2266,'pu holds'!Y:Y,'pu holds'!S:S)</f>
        <v>0</v>
      </c>
      <c r="B2266">
        <f>_xlfn.XLOOKUP(H2266,'sets &amp; selections ( - 10%)'!Z:Z,'sets &amp; selections ( - 10%)'!T:T,0)</f>
        <v>0</v>
      </c>
      <c r="C2266" s="47" t="s">
        <v>757</v>
      </c>
      <c r="D2266">
        <f t="shared" si="157"/>
        <v>0</v>
      </c>
      <c r="E2266">
        <v>10081</v>
      </c>
      <c r="F2266">
        <f t="shared" si="153"/>
        <v>0</v>
      </c>
      <c r="G2266" t="str">
        <f t="shared" si="154"/>
        <v>BP.GR</v>
      </c>
      <c r="H2266" s="525" t="s">
        <v>161</v>
      </c>
    </row>
    <row r="2267" spans="1:8">
      <c r="A2267">
        <f>_xlfn.XLOOKUP(C2267,'pu holds'!Y:Y,'pu holds'!S:S)</f>
        <v>0</v>
      </c>
      <c r="B2267">
        <f>_xlfn.XLOOKUP(H2267,'sets &amp; selections ( - 10%)'!Z:Z,'sets &amp; selections ( - 10%)'!T:T,0)</f>
        <v>0</v>
      </c>
      <c r="C2267" s="46" t="s">
        <v>759</v>
      </c>
      <c r="D2267">
        <f t="shared" si="157"/>
        <v>0</v>
      </c>
      <c r="E2267">
        <v>10081</v>
      </c>
      <c r="F2267">
        <f t="shared" si="153"/>
        <v>0</v>
      </c>
      <c r="G2267" t="str">
        <f t="shared" si="154"/>
        <v>BP.GR</v>
      </c>
      <c r="H2267" s="525" t="s">
        <v>161</v>
      </c>
    </row>
    <row r="2268" spans="1:8">
      <c r="A2268">
        <f>_xlfn.XLOOKUP(C2268,'pu holds'!Y:Y,'pu holds'!S:S)</f>
        <v>0</v>
      </c>
      <c r="B2268">
        <f>_xlfn.XLOOKUP(H2268,'sets &amp; selections ( - 10%)'!Z:Z,'sets &amp; selections ( - 10%)'!T:T,0)</f>
        <v>0</v>
      </c>
      <c r="C2268" s="47" t="s">
        <v>761</v>
      </c>
      <c r="D2268">
        <f t="shared" si="157"/>
        <v>0</v>
      </c>
      <c r="E2268">
        <v>10081</v>
      </c>
      <c r="F2268">
        <f t="shared" si="153"/>
        <v>0</v>
      </c>
      <c r="G2268" t="str">
        <f t="shared" si="154"/>
        <v>BP.GR</v>
      </c>
      <c r="H2268" s="525" t="s">
        <v>161</v>
      </c>
    </row>
    <row r="2269" spans="1:8">
      <c r="A2269">
        <f>_xlfn.XLOOKUP(C2269,'pu holds'!Y:Y,'pu holds'!S:S)</f>
        <v>0</v>
      </c>
      <c r="B2269">
        <f>_xlfn.XLOOKUP(H2269,'sets &amp; selections ( - 10%)'!Z:Z,'sets &amp; selections ( - 10%)'!T:T,0)</f>
        <v>0</v>
      </c>
      <c r="C2269" s="46" t="s">
        <v>763</v>
      </c>
      <c r="D2269">
        <f t="shared" si="157"/>
        <v>0</v>
      </c>
      <c r="E2269">
        <v>10081</v>
      </c>
      <c r="F2269">
        <f t="shared" si="153"/>
        <v>0</v>
      </c>
      <c r="G2269" t="str">
        <f t="shared" si="154"/>
        <v>BP.GR</v>
      </c>
      <c r="H2269" s="525" t="s">
        <v>161</v>
      </c>
    </row>
    <row r="2270" spans="1:8">
      <c r="A2270">
        <f>_xlfn.XLOOKUP(C2270,'pu holds'!Y:Y,'pu holds'!S:S)</f>
        <v>0</v>
      </c>
      <c r="B2270">
        <f>_xlfn.XLOOKUP(H2270,'sets &amp; selections ( - 10%)'!Z:Z,'sets &amp; selections ( - 10%)'!T:T,0)</f>
        <v>0</v>
      </c>
      <c r="C2270" s="47" t="s">
        <v>765</v>
      </c>
      <c r="D2270">
        <f t="shared" si="157"/>
        <v>0</v>
      </c>
      <c r="E2270">
        <v>10081</v>
      </c>
      <c r="F2270">
        <f t="shared" si="153"/>
        <v>0</v>
      </c>
      <c r="G2270" t="str">
        <f t="shared" si="154"/>
        <v>BP.GR</v>
      </c>
      <c r="H2270" s="525" t="s">
        <v>161</v>
      </c>
    </row>
    <row r="2271" spans="1:8">
      <c r="A2271">
        <f>_xlfn.XLOOKUP(C2271,'pu holds'!Y:Y,'pu holds'!S:S)</f>
        <v>0</v>
      </c>
      <c r="B2271">
        <f>_xlfn.XLOOKUP(H2271,'sets &amp; selections ( - 10%)'!Z:Z,'sets &amp; selections ( - 10%)'!T:T,0)</f>
        <v>0</v>
      </c>
      <c r="C2271" s="46" t="s">
        <v>767</v>
      </c>
      <c r="D2271">
        <f t="shared" si="157"/>
        <v>0</v>
      </c>
      <c r="E2271">
        <v>10081</v>
      </c>
      <c r="F2271">
        <f t="shared" si="153"/>
        <v>0</v>
      </c>
      <c r="G2271" t="str">
        <f t="shared" si="154"/>
        <v>BP.GR</v>
      </c>
      <c r="H2271" s="525" t="s">
        <v>161</v>
      </c>
    </row>
    <row r="2272" spans="1:8">
      <c r="A2272">
        <f>_xlfn.XLOOKUP(C2272,'pu holds'!Y:Y,'pu holds'!S:S)</f>
        <v>0</v>
      </c>
      <c r="B2272">
        <f>_xlfn.XLOOKUP(H2272,'sets &amp; selections ( - 10%)'!Z:Z,'sets &amp; selections ( - 10%)'!T:T,0)</f>
        <v>0</v>
      </c>
      <c r="C2272" s="47" t="s">
        <v>769</v>
      </c>
      <c r="D2272">
        <f t="shared" si="157"/>
        <v>0</v>
      </c>
      <c r="E2272">
        <v>10081</v>
      </c>
      <c r="F2272">
        <f t="shared" si="153"/>
        <v>0</v>
      </c>
      <c r="G2272" t="str">
        <f t="shared" si="154"/>
        <v>BP.GR</v>
      </c>
      <c r="H2272" s="525" t="s">
        <v>161</v>
      </c>
    </row>
    <row r="2273" spans="1:8">
      <c r="A2273">
        <f>_xlfn.XLOOKUP(C2273,'pu holds'!Y:Y,'pu holds'!S:S)</f>
        <v>0</v>
      </c>
      <c r="B2273">
        <f>_xlfn.XLOOKUP(H2273,'sets &amp; selections ( - 10%)'!Z:Z,'sets &amp; selections ( - 10%)'!T:T,0)</f>
        <v>0</v>
      </c>
      <c r="C2273" s="46" t="s">
        <v>775</v>
      </c>
      <c r="D2273">
        <f t="shared" si="157"/>
        <v>0</v>
      </c>
      <c r="E2273">
        <v>10081</v>
      </c>
      <c r="F2273">
        <f t="shared" si="153"/>
        <v>0</v>
      </c>
      <c r="G2273" t="str">
        <f t="shared" si="154"/>
        <v>BP.GR</v>
      </c>
      <c r="H2273" s="525" t="s">
        <v>161</v>
      </c>
    </row>
    <row r="2274" spans="1:8">
      <c r="A2274">
        <f>_xlfn.XLOOKUP(C2274,'pu holds'!Y:Y,'pu holds'!S:S)</f>
        <v>0</v>
      </c>
      <c r="B2274">
        <f>_xlfn.XLOOKUP(H2274,'sets &amp; selections ( - 10%)'!Z:Z,'sets &amp; selections ( - 10%)'!T:T,0)</f>
        <v>0</v>
      </c>
      <c r="C2274" s="47" t="s">
        <v>777</v>
      </c>
      <c r="D2274">
        <f t="shared" si="157"/>
        <v>0</v>
      </c>
      <c r="E2274">
        <v>10081</v>
      </c>
      <c r="F2274">
        <f t="shared" si="153"/>
        <v>0</v>
      </c>
      <c r="G2274" t="str">
        <f t="shared" si="154"/>
        <v>BP.GR</v>
      </c>
      <c r="H2274" s="525" t="s">
        <v>161</v>
      </c>
    </row>
    <row r="2275" spans="1:8">
      <c r="A2275">
        <f>_xlfn.XLOOKUP(C2275,'pu holds'!Y:Y,'pu holds'!S:S)</f>
        <v>0</v>
      </c>
      <c r="B2275">
        <f>_xlfn.XLOOKUP(H2275,'sets &amp; selections ( - 10%)'!Z:Z,'sets &amp; selections ( - 10%)'!T:T,0)</f>
        <v>0</v>
      </c>
      <c r="C2275" s="46" t="s">
        <v>779</v>
      </c>
      <c r="D2275">
        <f t="shared" si="157"/>
        <v>0</v>
      </c>
      <c r="E2275">
        <v>10081</v>
      </c>
      <c r="F2275">
        <f t="shared" si="153"/>
        <v>0</v>
      </c>
      <c r="G2275" t="str">
        <f t="shared" si="154"/>
        <v>BP.GR</v>
      </c>
      <c r="H2275" s="525" t="s">
        <v>161</v>
      </c>
    </row>
    <row r="2276" spans="1:8">
      <c r="A2276">
        <f>_xlfn.XLOOKUP(C2276,'pu holds'!Y:Y,'pu holds'!S:S)</f>
        <v>0</v>
      </c>
      <c r="B2276">
        <f>_xlfn.XLOOKUP(H2276,'sets &amp; selections ( - 10%)'!Z:Z,'sets &amp; selections ( - 10%)'!T:T,0)</f>
        <v>0</v>
      </c>
      <c r="C2276" s="47" t="s">
        <v>781</v>
      </c>
      <c r="D2276">
        <f t="shared" si="157"/>
        <v>0</v>
      </c>
      <c r="E2276">
        <v>10081</v>
      </c>
      <c r="F2276">
        <f t="shared" si="153"/>
        <v>0</v>
      </c>
      <c r="G2276" t="str">
        <f t="shared" si="154"/>
        <v>BP.GR</v>
      </c>
      <c r="H2276" s="525" t="s">
        <v>161</v>
      </c>
    </row>
    <row r="2277" spans="1:8">
      <c r="A2277">
        <f>_xlfn.XLOOKUP(C2277,'pu holds'!Y:Y,'pu holds'!S:S)</f>
        <v>0</v>
      </c>
      <c r="B2277">
        <f>_xlfn.XLOOKUP(H2277,'sets &amp; selections ( - 10%)'!Z:Z,'sets &amp; selections ( - 10%)'!T:T,0)</f>
        <v>0</v>
      </c>
      <c r="C2277" s="46" t="s">
        <v>783</v>
      </c>
      <c r="D2277">
        <f t="shared" si="157"/>
        <v>0</v>
      </c>
      <c r="E2277">
        <v>10081</v>
      </c>
      <c r="F2277">
        <f t="shared" si="153"/>
        <v>0</v>
      </c>
      <c r="G2277" t="str">
        <f t="shared" si="154"/>
        <v>BP.GR</v>
      </c>
      <c r="H2277" s="525" t="s">
        <v>161</v>
      </c>
    </row>
    <row r="2278" spans="1:8">
      <c r="A2278">
        <f>_xlfn.XLOOKUP(C2278,'pu holds'!Y:Y,'pu holds'!S:S)</f>
        <v>0</v>
      </c>
      <c r="B2278">
        <f>_xlfn.XLOOKUP(H2278,'sets &amp; selections ( - 10%)'!Z:Z,'sets &amp; selections ( - 10%)'!T:T,0)</f>
        <v>0</v>
      </c>
      <c r="C2278" s="47" t="s">
        <v>785</v>
      </c>
      <c r="D2278">
        <f t="shared" si="157"/>
        <v>0</v>
      </c>
      <c r="E2278">
        <v>10081</v>
      </c>
      <c r="F2278">
        <f t="shared" si="153"/>
        <v>0</v>
      </c>
      <c r="G2278" t="str">
        <f t="shared" si="154"/>
        <v>BP.GR</v>
      </c>
      <c r="H2278" s="525" t="s">
        <v>161</v>
      </c>
    </row>
    <row r="2279" spans="1:8">
      <c r="A2279">
        <f>_xlfn.XLOOKUP(C2279,'pu holds'!Y:Y,'pu holds'!S:S)</f>
        <v>0</v>
      </c>
      <c r="B2279">
        <f>_xlfn.XLOOKUP(H2279,'sets &amp; selections ( - 10%)'!Z:Z,'sets &amp; selections ( - 10%)'!T:T,0)</f>
        <v>0</v>
      </c>
      <c r="C2279" s="46" t="s">
        <v>787</v>
      </c>
      <c r="D2279">
        <f t="shared" si="157"/>
        <v>0</v>
      </c>
      <c r="E2279">
        <v>10081</v>
      </c>
      <c r="F2279">
        <f t="shared" si="153"/>
        <v>0</v>
      </c>
      <c r="G2279" t="str">
        <f t="shared" si="154"/>
        <v>BP.GR</v>
      </c>
      <c r="H2279" s="525" t="s">
        <v>161</v>
      </c>
    </row>
    <row r="2280" spans="1:8">
      <c r="A2280">
        <f>_xlfn.XLOOKUP(C2280,'pu holds'!Y:Y,'pu holds'!S:S)</f>
        <v>0</v>
      </c>
      <c r="B2280">
        <f>_xlfn.XLOOKUP(H2280,'sets &amp; selections ( - 10%)'!Z:Z,'sets &amp; selections ( - 10%)'!T:T,0)</f>
        <v>0</v>
      </c>
      <c r="C2280" s="47" t="s">
        <v>789</v>
      </c>
      <c r="D2280">
        <f t="shared" si="157"/>
        <v>0</v>
      </c>
      <c r="E2280">
        <v>10081</v>
      </c>
      <c r="F2280">
        <f t="shared" si="153"/>
        <v>0</v>
      </c>
      <c r="G2280" t="str">
        <f t="shared" si="154"/>
        <v>BP.GR</v>
      </c>
      <c r="H2280" s="525" t="s">
        <v>161</v>
      </c>
    </row>
    <row r="2281" spans="1:8">
      <c r="A2281">
        <f>_xlfn.XLOOKUP(C2281,'pu holds'!Y:Y,'pu holds'!S:S)</f>
        <v>0</v>
      </c>
      <c r="B2281">
        <f>_xlfn.XLOOKUP(H2281,'sets &amp; selections ( - 10%)'!Z:Z,'sets &amp; selections ( - 10%)'!T:T,0)</f>
        <v>0</v>
      </c>
      <c r="C2281" s="46" t="s">
        <v>791</v>
      </c>
      <c r="D2281">
        <f t="shared" si="157"/>
        <v>0</v>
      </c>
      <c r="E2281">
        <v>10081</v>
      </c>
      <c r="F2281">
        <f t="shared" si="153"/>
        <v>0</v>
      </c>
      <c r="G2281" t="str">
        <f t="shared" si="154"/>
        <v>BP.GR</v>
      </c>
      <c r="H2281" s="525" t="s">
        <v>161</v>
      </c>
    </row>
    <row r="2282" spans="1:8">
      <c r="A2282">
        <f>_xlfn.XLOOKUP(C2282,'pu holds'!Y:Y,'pu holds'!S:S)</f>
        <v>0</v>
      </c>
      <c r="B2282">
        <f>_xlfn.XLOOKUP(H2282,'sets &amp; selections ( - 10%)'!Z:Z,'sets &amp; selections ( - 10%)'!T:T,0)</f>
        <v>0</v>
      </c>
      <c r="C2282" s="47" t="s">
        <v>793</v>
      </c>
      <c r="D2282">
        <f t="shared" si="157"/>
        <v>0</v>
      </c>
      <c r="E2282">
        <v>10081</v>
      </c>
      <c r="F2282">
        <f t="shared" si="153"/>
        <v>0</v>
      </c>
      <c r="G2282" t="str">
        <f t="shared" si="154"/>
        <v>BP.GR</v>
      </c>
      <c r="H2282" s="525" t="s">
        <v>161</v>
      </c>
    </row>
    <row r="2283" spans="1:8">
      <c r="A2283">
        <f>_xlfn.XLOOKUP(C2283,'pu holds'!Y:Y,'pu holds'!S:S)</f>
        <v>0</v>
      </c>
      <c r="B2283">
        <f>_xlfn.XLOOKUP(H2283,'sets &amp; selections ( - 10%)'!Z:Z,'sets &amp; selections ( - 10%)'!T:T,0)</f>
        <v>0</v>
      </c>
      <c r="C2283" s="46" t="s">
        <v>795</v>
      </c>
      <c r="D2283">
        <f t="shared" si="157"/>
        <v>0</v>
      </c>
      <c r="E2283">
        <v>10081</v>
      </c>
      <c r="F2283">
        <f t="shared" si="153"/>
        <v>0</v>
      </c>
      <c r="G2283" t="str">
        <f t="shared" si="154"/>
        <v>BP.GR</v>
      </c>
      <c r="H2283" s="525" t="s">
        <v>161</v>
      </c>
    </row>
    <row r="2284" spans="1:8">
      <c r="A2284">
        <f>_xlfn.XLOOKUP(C2284,'pu holds'!Y:Y,'pu holds'!S:S)</f>
        <v>0</v>
      </c>
      <c r="C2284" s="46" t="s">
        <v>833</v>
      </c>
      <c r="D2284">
        <f t="shared" ref="D2284:D2294" si="158">SUM(A2284:B2284)</f>
        <v>0</v>
      </c>
      <c r="E2284">
        <v>10081</v>
      </c>
      <c r="F2284">
        <f t="shared" si="153"/>
        <v>0</v>
      </c>
      <c r="G2284" t="str">
        <f t="shared" ref="G2284:G2294" si="159">LEFT(C2284,5)</f>
        <v>BP.GR</v>
      </c>
      <c r="H2284" s="525" t="s">
        <v>1268</v>
      </c>
    </row>
    <row r="2285" spans="1:8">
      <c r="A2285">
        <f>_xlfn.XLOOKUP(C2285,'pu holds'!Y:Y,'pu holds'!S:S)</f>
        <v>0</v>
      </c>
      <c r="C2285" s="47" t="s">
        <v>831</v>
      </c>
      <c r="D2285">
        <f t="shared" si="158"/>
        <v>0</v>
      </c>
      <c r="E2285">
        <v>10081</v>
      </c>
      <c r="F2285">
        <f t="shared" si="153"/>
        <v>0</v>
      </c>
      <c r="G2285" t="str">
        <f t="shared" si="159"/>
        <v>BP.GR</v>
      </c>
      <c r="H2285" s="525" t="s">
        <v>1268</v>
      </c>
    </row>
    <row r="2286" spans="1:8">
      <c r="A2286">
        <f>_xlfn.XLOOKUP(C2286,'pu holds'!Y:Y,'pu holds'!S:S)</f>
        <v>0</v>
      </c>
      <c r="C2286" s="46" t="s">
        <v>829</v>
      </c>
      <c r="D2286">
        <f t="shared" si="158"/>
        <v>0</v>
      </c>
      <c r="E2286">
        <v>10081</v>
      </c>
      <c r="F2286">
        <f t="shared" si="153"/>
        <v>0</v>
      </c>
      <c r="G2286" t="str">
        <f t="shared" si="159"/>
        <v>BP.GR</v>
      </c>
      <c r="H2286" s="525" t="s">
        <v>1268</v>
      </c>
    </row>
    <row r="2287" spans="1:8">
      <c r="A2287">
        <f>_xlfn.XLOOKUP(C2287,'pu holds'!Y:Y,'pu holds'!S:S)</f>
        <v>0</v>
      </c>
      <c r="C2287" s="46" t="s">
        <v>827</v>
      </c>
      <c r="D2287">
        <f t="shared" si="158"/>
        <v>0</v>
      </c>
      <c r="E2287">
        <v>10081</v>
      </c>
      <c r="F2287">
        <f t="shared" si="153"/>
        <v>0</v>
      </c>
      <c r="G2287" t="str">
        <f t="shared" si="159"/>
        <v>BP.GR</v>
      </c>
      <c r="H2287" s="525" t="s">
        <v>1268</v>
      </c>
    </row>
    <row r="2288" spans="1:8">
      <c r="A2288">
        <f>_xlfn.XLOOKUP(C2288,'pu holds'!Y:Y,'pu holds'!S:S)</f>
        <v>0</v>
      </c>
      <c r="C2288" s="47" t="s">
        <v>825</v>
      </c>
      <c r="D2288">
        <f t="shared" si="158"/>
        <v>0</v>
      </c>
      <c r="E2288">
        <v>10081</v>
      </c>
      <c r="F2288">
        <f t="shared" si="153"/>
        <v>0</v>
      </c>
      <c r="G2288" t="str">
        <f t="shared" si="159"/>
        <v>BP.GR</v>
      </c>
      <c r="H2288" s="525" t="s">
        <v>1268</v>
      </c>
    </row>
    <row r="2289" spans="1:8">
      <c r="A2289">
        <f>_xlfn.XLOOKUP(C2289,'pu holds'!Y:Y,'pu holds'!S:S)</f>
        <v>0</v>
      </c>
      <c r="B2289">
        <f>_xlfn.XLOOKUP(H2289,'sets &amp; selections ( - 10%)'!Z:Z,'sets &amp; selections ( - 10%)'!T:T,0)</f>
        <v>0</v>
      </c>
      <c r="C2289" s="46" t="s">
        <v>771</v>
      </c>
      <c r="D2289">
        <f t="shared" si="158"/>
        <v>0</v>
      </c>
      <c r="E2289">
        <v>10081</v>
      </c>
      <c r="F2289">
        <f t="shared" si="153"/>
        <v>0</v>
      </c>
      <c r="G2289" t="str">
        <f t="shared" si="159"/>
        <v>BP.GR</v>
      </c>
      <c r="H2289" s="525" t="s">
        <v>161</v>
      </c>
    </row>
    <row r="2290" spans="1:8">
      <c r="A2290">
        <f>_xlfn.XLOOKUP(C2290,'pu holds'!Y:Y,'pu holds'!S:S)</f>
        <v>0</v>
      </c>
      <c r="B2290">
        <f>_xlfn.XLOOKUP(H2290,'sets &amp; selections ( - 10%)'!Z:Z,'sets &amp; selections ( - 10%)'!T:T,0)</f>
        <v>0</v>
      </c>
      <c r="C2290" s="46" t="s">
        <v>773</v>
      </c>
      <c r="D2290">
        <f t="shared" si="158"/>
        <v>0</v>
      </c>
      <c r="E2290">
        <v>10081</v>
      </c>
      <c r="F2290">
        <f t="shared" si="153"/>
        <v>0</v>
      </c>
      <c r="G2290" t="str">
        <f t="shared" si="159"/>
        <v>BP.GR</v>
      </c>
      <c r="H2290" s="525" t="s">
        <v>161</v>
      </c>
    </row>
    <row r="2291" spans="1:8">
      <c r="A2291">
        <f>_xlfn.XLOOKUP(C2291,'pu holds'!Y:Y,'pu holds'!S:S)</f>
        <v>0</v>
      </c>
      <c r="B2291">
        <f>_xlfn.XLOOKUP(H2291,'sets &amp; selections ( - 10%)'!Z:Z,'sets &amp; selections ( - 10%)'!T:T,0)</f>
        <v>0</v>
      </c>
      <c r="C2291" s="47" t="s">
        <v>799</v>
      </c>
      <c r="D2291">
        <f t="shared" si="158"/>
        <v>0</v>
      </c>
      <c r="E2291">
        <v>10081</v>
      </c>
      <c r="F2291">
        <f t="shared" si="153"/>
        <v>0</v>
      </c>
      <c r="G2291" t="str">
        <f t="shared" si="159"/>
        <v>BP.GR</v>
      </c>
      <c r="H2291" s="525" t="s">
        <v>161</v>
      </c>
    </row>
    <row r="2292" spans="1:8">
      <c r="A2292">
        <f>_xlfn.XLOOKUP(C2292,'pu holds'!Y:Y,'pu holds'!S:S)</f>
        <v>0</v>
      </c>
      <c r="B2292">
        <f>_xlfn.XLOOKUP(H2292,'sets &amp; selections ( - 10%)'!Z:Z,'sets &amp; selections ( - 10%)'!T:T,0)</f>
        <v>0</v>
      </c>
      <c r="C2292" s="46" t="s">
        <v>801</v>
      </c>
      <c r="D2292">
        <f t="shared" si="158"/>
        <v>0</v>
      </c>
      <c r="E2292">
        <v>10081</v>
      </c>
      <c r="F2292">
        <f t="shared" si="153"/>
        <v>0</v>
      </c>
      <c r="G2292" t="str">
        <f t="shared" si="159"/>
        <v>BP.GR</v>
      </c>
      <c r="H2292" s="525" t="s">
        <v>161</v>
      </c>
    </row>
    <row r="2293" spans="1:8">
      <c r="A2293">
        <f>_xlfn.XLOOKUP(C2293,'pu holds'!Y:Y,'pu holds'!S:S)</f>
        <v>0</v>
      </c>
      <c r="B2293">
        <f>_xlfn.XLOOKUP(H2293,'sets &amp; selections ( - 10%)'!Z:Z,'sets &amp; selections ( - 10%)'!T:T,0)</f>
        <v>0</v>
      </c>
      <c r="C2293" s="46" t="s">
        <v>797</v>
      </c>
      <c r="D2293">
        <f t="shared" si="158"/>
        <v>0</v>
      </c>
      <c r="E2293">
        <v>10081</v>
      </c>
      <c r="F2293">
        <f t="shared" si="153"/>
        <v>0</v>
      </c>
      <c r="G2293" t="str">
        <f t="shared" si="159"/>
        <v>BP.GR</v>
      </c>
      <c r="H2293" s="525" t="s">
        <v>161</v>
      </c>
    </row>
    <row r="2294" spans="1:8">
      <c r="A2294">
        <f>_xlfn.XLOOKUP(C2294,'pu holds'!Y:Y,'pu holds'!S:S)</f>
        <v>0</v>
      </c>
      <c r="B2294">
        <f>_xlfn.XLOOKUP(H2294,'sets &amp; selections ( - 10%)'!Z:Z,'sets &amp; selections ( - 10%)'!T:T,0)</f>
        <v>0</v>
      </c>
      <c r="C2294" s="47" t="s">
        <v>803</v>
      </c>
      <c r="D2294">
        <f t="shared" si="158"/>
        <v>0</v>
      </c>
      <c r="E2294">
        <v>10081</v>
      </c>
      <c r="F2294">
        <f t="shared" si="153"/>
        <v>0</v>
      </c>
      <c r="G2294" t="str">
        <f t="shared" si="159"/>
        <v>BP.GR</v>
      </c>
      <c r="H2294" s="525" t="s">
        <v>161</v>
      </c>
    </row>
    <row r="2295" spans="1:8">
      <c r="A2295">
        <f>_xlfn.XLOOKUP(C2295,'pu holds'!Y:Y,'pu holds'!V:V)</f>
        <v>0</v>
      </c>
      <c r="B2295">
        <f>_xlfn.XLOOKUP(H2295,'sets &amp; selections ( - 10%)'!Z:Z,'sets &amp; selections ( - 10%)'!W:W,0)</f>
        <v>0</v>
      </c>
      <c r="C2295" s="46" t="s">
        <v>751</v>
      </c>
      <c r="D2295">
        <f>SUM(A2295:B2295)</f>
        <v>0</v>
      </c>
      <c r="E2295">
        <v>10082</v>
      </c>
      <c r="F2295">
        <f t="shared" si="153"/>
        <v>0</v>
      </c>
      <c r="G2295" t="str">
        <f t="shared" si="154"/>
        <v>BP.GR</v>
      </c>
      <c r="H2295" s="525" t="s">
        <v>161</v>
      </c>
    </row>
    <row r="2296" spans="1:8">
      <c r="A2296">
        <f>_xlfn.XLOOKUP(C2296,'pu holds'!Y:Y,'pu holds'!V:V)</f>
        <v>0</v>
      </c>
      <c r="B2296">
        <f>_xlfn.XLOOKUP(H2296,'sets &amp; selections ( - 10%)'!Z:Z,'sets &amp; selections ( - 10%)'!W:W,0)</f>
        <v>0</v>
      </c>
      <c r="C2296" s="47" t="s">
        <v>753</v>
      </c>
      <c r="D2296">
        <f t="shared" ref="D2296:D2315" si="160">SUM(A2296:B2296)</f>
        <v>0</v>
      </c>
      <c r="E2296">
        <v>10082</v>
      </c>
      <c r="F2296">
        <f t="shared" si="153"/>
        <v>0</v>
      </c>
      <c r="G2296" t="str">
        <f t="shared" si="154"/>
        <v>BP.GR</v>
      </c>
      <c r="H2296" s="525" t="s">
        <v>161</v>
      </c>
    </row>
    <row r="2297" spans="1:8">
      <c r="A2297">
        <f>_xlfn.XLOOKUP(C2297,'pu holds'!Y:Y,'pu holds'!V:V)</f>
        <v>0</v>
      </c>
      <c r="B2297">
        <f>_xlfn.XLOOKUP(H2297,'sets &amp; selections ( - 10%)'!Z:Z,'sets &amp; selections ( - 10%)'!W:W,0)</f>
        <v>0</v>
      </c>
      <c r="C2297" s="46" t="s">
        <v>755</v>
      </c>
      <c r="D2297">
        <f t="shared" si="160"/>
        <v>0</v>
      </c>
      <c r="E2297">
        <v>10082</v>
      </c>
      <c r="F2297">
        <f t="shared" si="153"/>
        <v>0</v>
      </c>
      <c r="G2297" t="str">
        <f t="shared" si="154"/>
        <v>BP.GR</v>
      </c>
      <c r="H2297" s="525" t="s">
        <v>161</v>
      </c>
    </row>
    <row r="2298" spans="1:8">
      <c r="A2298">
        <f>_xlfn.XLOOKUP(C2298,'pu holds'!Y:Y,'pu holds'!V:V)</f>
        <v>0</v>
      </c>
      <c r="B2298">
        <f>_xlfn.XLOOKUP(H2298,'sets &amp; selections ( - 10%)'!Z:Z,'sets &amp; selections ( - 10%)'!W:W,0)</f>
        <v>0</v>
      </c>
      <c r="C2298" s="47" t="s">
        <v>757</v>
      </c>
      <c r="D2298">
        <f t="shared" si="160"/>
        <v>0</v>
      </c>
      <c r="E2298">
        <v>10082</v>
      </c>
      <c r="F2298">
        <f t="shared" si="153"/>
        <v>0</v>
      </c>
      <c r="G2298" t="str">
        <f t="shared" si="154"/>
        <v>BP.GR</v>
      </c>
      <c r="H2298" s="525" t="s">
        <v>161</v>
      </c>
    </row>
    <row r="2299" spans="1:8">
      <c r="A2299">
        <f>_xlfn.XLOOKUP(C2299,'pu holds'!Y:Y,'pu holds'!V:V)</f>
        <v>0</v>
      </c>
      <c r="B2299">
        <f>_xlfn.XLOOKUP(H2299,'sets &amp; selections ( - 10%)'!Z:Z,'sets &amp; selections ( - 10%)'!W:W,0)</f>
        <v>0</v>
      </c>
      <c r="C2299" s="46" t="s">
        <v>759</v>
      </c>
      <c r="D2299">
        <f t="shared" si="160"/>
        <v>0</v>
      </c>
      <c r="E2299">
        <v>10082</v>
      </c>
      <c r="F2299">
        <f t="shared" si="153"/>
        <v>0</v>
      </c>
      <c r="G2299" t="str">
        <f t="shared" si="154"/>
        <v>BP.GR</v>
      </c>
      <c r="H2299" s="525" t="s">
        <v>161</v>
      </c>
    </row>
    <row r="2300" spans="1:8">
      <c r="A2300">
        <f>_xlfn.XLOOKUP(C2300,'pu holds'!Y:Y,'pu holds'!V:V)</f>
        <v>0</v>
      </c>
      <c r="B2300">
        <f>_xlfn.XLOOKUP(H2300,'sets &amp; selections ( - 10%)'!Z:Z,'sets &amp; selections ( - 10%)'!W:W,0)</f>
        <v>0</v>
      </c>
      <c r="C2300" s="47" t="s">
        <v>761</v>
      </c>
      <c r="D2300">
        <f t="shared" si="160"/>
        <v>0</v>
      </c>
      <c r="E2300">
        <v>10082</v>
      </c>
      <c r="F2300">
        <f t="shared" si="153"/>
        <v>0</v>
      </c>
      <c r="G2300" t="str">
        <f t="shared" si="154"/>
        <v>BP.GR</v>
      </c>
      <c r="H2300" s="525" t="s">
        <v>161</v>
      </c>
    </row>
    <row r="2301" spans="1:8">
      <c r="A2301">
        <f>_xlfn.XLOOKUP(C2301,'pu holds'!Y:Y,'pu holds'!V:V)</f>
        <v>0</v>
      </c>
      <c r="B2301">
        <f>_xlfn.XLOOKUP(H2301,'sets &amp; selections ( - 10%)'!Z:Z,'sets &amp; selections ( - 10%)'!W:W,0)</f>
        <v>0</v>
      </c>
      <c r="C2301" s="46" t="s">
        <v>763</v>
      </c>
      <c r="D2301">
        <f t="shared" si="160"/>
        <v>0</v>
      </c>
      <c r="E2301">
        <v>10082</v>
      </c>
      <c r="F2301">
        <f t="shared" si="153"/>
        <v>0</v>
      </c>
      <c r="G2301" t="str">
        <f t="shared" si="154"/>
        <v>BP.GR</v>
      </c>
      <c r="H2301" s="525" t="s">
        <v>161</v>
      </c>
    </row>
    <row r="2302" spans="1:8">
      <c r="A2302">
        <f>_xlfn.XLOOKUP(C2302,'pu holds'!Y:Y,'pu holds'!V:V)</f>
        <v>0</v>
      </c>
      <c r="B2302">
        <f>_xlfn.XLOOKUP(H2302,'sets &amp; selections ( - 10%)'!Z:Z,'sets &amp; selections ( - 10%)'!W:W,0)</f>
        <v>0</v>
      </c>
      <c r="C2302" s="47" t="s">
        <v>765</v>
      </c>
      <c r="D2302">
        <f t="shared" si="160"/>
        <v>0</v>
      </c>
      <c r="E2302">
        <v>10082</v>
      </c>
      <c r="F2302">
        <f t="shared" si="153"/>
        <v>0</v>
      </c>
      <c r="G2302" t="str">
        <f t="shared" si="154"/>
        <v>BP.GR</v>
      </c>
      <c r="H2302" s="525" t="s">
        <v>161</v>
      </c>
    </row>
    <row r="2303" spans="1:8">
      <c r="A2303">
        <f>_xlfn.XLOOKUP(C2303,'pu holds'!Y:Y,'pu holds'!V:V)</f>
        <v>0</v>
      </c>
      <c r="B2303">
        <f>_xlfn.XLOOKUP(H2303,'sets &amp; selections ( - 10%)'!Z:Z,'sets &amp; selections ( - 10%)'!W:W,0)</f>
        <v>0</v>
      </c>
      <c r="C2303" s="46" t="s">
        <v>767</v>
      </c>
      <c r="D2303">
        <f t="shared" si="160"/>
        <v>0</v>
      </c>
      <c r="E2303">
        <v>10082</v>
      </c>
      <c r="F2303">
        <f t="shared" si="153"/>
        <v>0</v>
      </c>
      <c r="G2303" t="str">
        <f t="shared" si="154"/>
        <v>BP.GR</v>
      </c>
      <c r="H2303" s="525" t="s">
        <v>161</v>
      </c>
    </row>
    <row r="2304" spans="1:8">
      <c r="A2304">
        <f>_xlfn.XLOOKUP(C2304,'pu holds'!Y:Y,'pu holds'!V:V)</f>
        <v>0</v>
      </c>
      <c r="B2304">
        <f>_xlfn.XLOOKUP(H2304,'sets &amp; selections ( - 10%)'!Z:Z,'sets &amp; selections ( - 10%)'!W:W,0)</f>
        <v>0</v>
      </c>
      <c r="C2304" s="47" t="s">
        <v>769</v>
      </c>
      <c r="D2304">
        <f t="shared" si="160"/>
        <v>0</v>
      </c>
      <c r="E2304">
        <v>10082</v>
      </c>
      <c r="F2304">
        <f t="shared" si="153"/>
        <v>0</v>
      </c>
      <c r="G2304" t="str">
        <f t="shared" si="154"/>
        <v>BP.GR</v>
      </c>
      <c r="H2304" s="525" t="s">
        <v>161</v>
      </c>
    </row>
    <row r="2305" spans="1:8">
      <c r="A2305">
        <f>_xlfn.XLOOKUP(C2305,'pu holds'!Y:Y,'pu holds'!V:V)</f>
        <v>0</v>
      </c>
      <c r="B2305">
        <f>_xlfn.XLOOKUP(H2305,'sets &amp; selections ( - 10%)'!Z:Z,'sets &amp; selections ( - 10%)'!W:W,0)</f>
        <v>0</v>
      </c>
      <c r="C2305" s="46" t="s">
        <v>775</v>
      </c>
      <c r="D2305">
        <f t="shared" si="160"/>
        <v>0</v>
      </c>
      <c r="E2305">
        <v>10082</v>
      </c>
      <c r="F2305">
        <f t="shared" si="153"/>
        <v>0</v>
      </c>
      <c r="G2305" t="str">
        <f t="shared" si="154"/>
        <v>BP.GR</v>
      </c>
      <c r="H2305" s="525" t="s">
        <v>161</v>
      </c>
    </row>
    <row r="2306" spans="1:8">
      <c r="A2306">
        <f>_xlfn.XLOOKUP(C2306,'pu holds'!Y:Y,'pu holds'!V:V)</f>
        <v>0</v>
      </c>
      <c r="B2306">
        <f>_xlfn.XLOOKUP(H2306,'sets &amp; selections ( - 10%)'!Z:Z,'sets &amp; selections ( - 10%)'!W:W,0)</f>
        <v>0</v>
      </c>
      <c r="C2306" s="47" t="s">
        <v>777</v>
      </c>
      <c r="D2306">
        <f t="shared" si="160"/>
        <v>0</v>
      </c>
      <c r="E2306">
        <v>10082</v>
      </c>
      <c r="F2306">
        <f t="shared" si="153"/>
        <v>0</v>
      </c>
      <c r="G2306" t="str">
        <f t="shared" si="154"/>
        <v>BP.GR</v>
      </c>
      <c r="H2306" s="525" t="s">
        <v>161</v>
      </c>
    </row>
    <row r="2307" spans="1:8">
      <c r="A2307">
        <f>_xlfn.XLOOKUP(C2307,'pu holds'!Y:Y,'pu holds'!V:V)</f>
        <v>0</v>
      </c>
      <c r="B2307">
        <f>_xlfn.XLOOKUP(H2307,'sets &amp; selections ( - 10%)'!Z:Z,'sets &amp; selections ( - 10%)'!W:W,0)</f>
        <v>0</v>
      </c>
      <c r="C2307" s="46" t="s">
        <v>779</v>
      </c>
      <c r="D2307">
        <f t="shared" si="160"/>
        <v>0</v>
      </c>
      <c r="E2307">
        <v>10082</v>
      </c>
      <c r="F2307">
        <f t="shared" ref="F2307:F2370" si="161">IF(B2307&gt;0,10*B2307/D2307,0)</f>
        <v>0</v>
      </c>
      <c r="G2307" t="str">
        <f t="shared" si="154"/>
        <v>BP.GR</v>
      </c>
      <c r="H2307" s="525" t="s">
        <v>161</v>
      </c>
    </row>
    <row r="2308" spans="1:8">
      <c r="A2308">
        <f>_xlfn.XLOOKUP(C2308,'pu holds'!Y:Y,'pu holds'!V:V)</f>
        <v>0</v>
      </c>
      <c r="B2308">
        <f>_xlfn.XLOOKUP(H2308,'sets &amp; selections ( - 10%)'!Z:Z,'sets &amp; selections ( - 10%)'!W:W,0)</f>
        <v>0</v>
      </c>
      <c r="C2308" s="47" t="s">
        <v>781</v>
      </c>
      <c r="D2308">
        <f t="shared" si="160"/>
        <v>0</v>
      </c>
      <c r="E2308">
        <v>10082</v>
      </c>
      <c r="F2308">
        <f t="shared" si="161"/>
        <v>0</v>
      </c>
      <c r="G2308" t="str">
        <f t="shared" si="154"/>
        <v>BP.GR</v>
      </c>
      <c r="H2308" s="525" t="s">
        <v>161</v>
      </c>
    </row>
    <row r="2309" spans="1:8">
      <c r="A2309">
        <f>_xlfn.XLOOKUP(C2309,'pu holds'!Y:Y,'pu holds'!V:V)</f>
        <v>0</v>
      </c>
      <c r="B2309">
        <f>_xlfn.XLOOKUP(H2309,'sets &amp; selections ( - 10%)'!Z:Z,'sets &amp; selections ( - 10%)'!W:W,0)</f>
        <v>0</v>
      </c>
      <c r="C2309" s="46" t="s">
        <v>783</v>
      </c>
      <c r="D2309">
        <f t="shared" si="160"/>
        <v>0</v>
      </c>
      <c r="E2309">
        <v>10082</v>
      </c>
      <c r="F2309">
        <f t="shared" si="161"/>
        <v>0</v>
      </c>
      <c r="G2309" t="str">
        <f t="shared" si="154"/>
        <v>BP.GR</v>
      </c>
      <c r="H2309" s="525" t="s">
        <v>161</v>
      </c>
    </row>
    <row r="2310" spans="1:8">
      <c r="A2310">
        <f>_xlfn.XLOOKUP(C2310,'pu holds'!Y:Y,'pu holds'!V:V)</f>
        <v>0</v>
      </c>
      <c r="B2310">
        <f>_xlfn.XLOOKUP(H2310,'sets &amp; selections ( - 10%)'!Z:Z,'sets &amp; selections ( - 10%)'!W:W,0)</f>
        <v>0</v>
      </c>
      <c r="C2310" s="47" t="s">
        <v>785</v>
      </c>
      <c r="D2310">
        <f t="shared" si="160"/>
        <v>0</v>
      </c>
      <c r="E2310">
        <v>10082</v>
      </c>
      <c r="F2310">
        <f t="shared" si="161"/>
        <v>0</v>
      </c>
      <c r="G2310" t="str">
        <f t="shared" si="154"/>
        <v>BP.GR</v>
      </c>
      <c r="H2310" s="525" t="s">
        <v>161</v>
      </c>
    </row>
    <row r="2311" spans="1:8">
      <c r="A2311">
        <f>_xlfn.XLOOKUP(C2311,'pu holds'!Y:Y,'pu holds'!V:V)</f>
        <v>0</v>
      </c>
      <c r="B2311">
        <f>_xlfn.XLOOKUP(H2311,'sets &amp; selections ( - 10%)'!Z:Z,'sets &amp; selections ( - 10%)'!W:W,0)</f>
        <v>0</v>
      </c>
      <c r="C2311" s="46" t="s">
        <v>787</v>
      </c>
      <c r="D2311">
        <f t="shared" si="160"/>
        <v>0</v>
      </c>
      <c r="E2311">
        <v>10082</v>
      </c>
      <c r="F2311">
        <f t="shared" si="161"/>
        <v>0</v>
      </c>
      <c r="G2311" t="str">
        <f t="shared" si="154"/>
        <v>BP.GR</v>
      </c>
      <c r="H2311" s="525" t="s">
        <v>161</v>
      </c>
    </row>
    <row r="2312" spans="1:8">
      <c r="A2312">
        <f>_xlfn.XLOOKUP(C2312,'pu holds'!Y:Y,'pu holds'!V:V)</f>
        <v>0</v>
      </c>
      <c r="B2312">
        <f>_xlfn.XLOOKUP(H2312,'sets &amp; selections ( - 10%)'!Z:Z,'sets &amp; selections ( - 10%)'!W:W,0)</f>
        <v>0</v>
      </c>
      <c r="C2312" s="47" t="s">
        <v>789</v>
      </c>
      <c r="D2312">
        <f t="shared" si="160"/>
        <v>0</v>
      </c>
      <c r="E2312">
        <v>10082</v>
      </c>
      <c r="F2312">
        <f t="shared" si="161"/>
        <v>0</v>
      </c>
      <c r="G2312" t="str">
        <f t="shared" si="154"/>
        <v>BP.GR</v>
      </c>
      <c r="H2312" s="525" t="s">
        <v>161</v>
      </c>
    </row>
    <row r="2313" spans="1:8">
      <c r="A2313">
        <f>_xlfn.XLOOKUP(C2313,'pu holds'!Y:Y,'pu holds'!V:V)</f>
        <v>0</v>
      </c>
      <c r="B2313">
        <f>_xlfn.XLOOKUP(H2313,'sets &amp; selections ( - 10%)'!Z:Z,'sets &amp; selections ( - 10%)'!W:W,0)</f>
        <v>0</v>
      </c>
      <c r="C2313" s="46" t="s">
        <v>791</v>
      </c>
      <c r="D2313">
        <f t="shared" si="160"/>
        <v>0</v>
      </c>
      <c r="E2313">
        <v>10082</v>
      </c>
      <c r="F2313">
        <f t="shared" si="161"/>
        <v>0</v>
      </c>
      <c r="G2313" t="str">
        <f t="shared" si="154"/>
        <v>BP.GR</v>
      </c>
      <c r="H2313" s="525" t="s">
        <v>161</v>
      </c>
    </row>
    <row r="2314" spans="1:8">
      <c r="A2314">
        <f>_xlfn.XLOOKUP(C2314,'pu holds'!Y:Y,'pu holds'!V:V)</f>
        <v>0</v>
      </c>
      <c r="B2314">
        <f>_xlfn.XLOOKUP(H2314,'sets &amp; selections ( - 10%)'!Z:Z,'sets &amp; selections ( - 10%)'!W:W,0)</f>
        <v>0</v>
      </c>
      <c r="C2314" s="47" t="s">
        <v>793</v>
      </c>
      <c r="D2314">
        <f t="shared" si="160"/>
        <v>0</v>
      </c>
      <c r="E2314">
        <v>10082</v>
      </c>
      <c r="F2314">
        <f t="shared" si="161"/>
        <v>0</v>
      </c>
      <c r="G2314" t="str">
        <f t="shared" si="154"/>
        <v>BP.GR</v>
      </c>
      <c r="H2314" s="525" t="s">
        <v>161</v>
      </c>
    </row>
    <row r="2315" spans="1:8">
      <c r="A2315">
        <f>_xlfn.XLOOKUP(C2315,'pu holds'!Y:Y,'pu holds'!V:V)</f>
        <v>0</v>
      </c>
      <c r="B2315">
        <f>_xlfn.XLOOKUP(H2315,'sets &amp; selections ( - 10%)'!Z:Z,'sets &amp; selections ( - 10%)'!W:W,0)</f>
        <v>0</v>
      </c>
      <c r="C2315" s="46" t="s">
        <v>795</v>
      </c>
      <c r="D2315">
        <f t="shared" si="160"/>
        <v>0</v>
      </c>
      <c r="E2315">
        <v>10082</v>
      </c>
      <c r="F2315">
        <f t="shared" si="161"/>
        <v>0</v>
      </c>
      <c r="G2315" t="str">
        <f t="shared" si="154"/>
        <v>BP.GR</v>
      </c>
      <c r="H2315" s="525" t="s">
        <v>161</v>
      </c>
    </row>
    <row r="2316" spans="1:8">
      <c r="A2316">
        <f>_xlfn.XLOOKUP(C2316,'pu holds'!Y:Y,'pu holds'!V:V)</f>
        <v>0</v>
      </c>
      <c r="C2316" s="47" t="s">
        <v>833</v>
      </c>
      <c r="D2316">
        <f t="shared" ref="D2316:D2326" si="162">SUM(A2316:B2316)</f>
        <v>0</v>
      </c>
      <c r="E2316">
        <v>10082</v>
      </c>
      <c r="F2316">
        <f t="shared" si="161"/>
        <v>0</v>
      </c>
      <c r="G2316" t="str">
        <f t="shared" ref="G2316:G2326" si="163">LEFT(C2316,5)</f>
        <v>BP.GR</v>
      </c>
      <c r="H2316" s="525" t="s">
        <v>1267</v>
      </c>
    </row>
    <row r="2317" spans="1:8">
      <c r="A2317">
        <f>_xlfn.XLOOKUP(C2317,'pu holds'!Y:Y,'pu holds'!V:V)</f>
        <v>0</v>
      </c>
      <c r="C2317" s="46" t="s">
        <v>831</v>
      </c>
      <c r="D2317">
        <f t="shared" si="162"/>
        <v>0</v>
      </c>
      <c r="E2317">
        <v>10082</v>
      </c>
      <c r="F2317">
        <f t="shared" si="161"/>
        <v>0</v>
      </c>
      <c r="G2317" t="str">
        <f t="shared" si="163"/>
        <v>BP.GR</v>
      </c>
      <c r="H2317" s="525" t="s">
        <v>1267</v>
      </c>
    </row>
    <row r="2318" spans="1:8">
      <c r="A2318">
        <f>_xlfn.XLOOKUP(C2318,'pu holds'!Y:Y,'pu holds'!V:V)</f>
        <v>0</v>
      </c>
      <c r="C2318" s="47" t="s">
        <v>829</v>
      </c>
      <c r="D2318">
        <f t="shared" si="162"/>
        <v>0</v>
      </c>
      <c r="E2318">
        <v>10082</v>
      </c>
      <c r="F2318">
        <f t="shared" si="161"/>
        <v>0</v>
      </c>
      <c r="G2318" t="str">
        <f t="shared" si="163"/>
        <v>BP.GR</v>
      </c>
      <c r="H2318" s="525" t="s">
        <v>1267</v>
      </c>
    </row>
    <row r="2319" spans="1:8">
      <c r="A2319">
        <f>_xlfn.XLOOKUP(C2319,'pu holds'!Y:Y,'pu holds'!V:V)</f>
        <v>0</v>
      </c>
      <c r="C2319" s="46" t="s">
        <v>827</v>
      </c>
      <c r="D2319">
        <f t="shared" si="162"/>
        <v>0</v>
      </c>
      <c r="E2319">
        <v>10082</v>
      </c>
      <c r="F2319">
        <f t="shared" si="161"/>
        <v>0</v>
      </c>
      <c r="G2319" t="str">
        <f t="shared" si="163"/>
        <v>BP.GR</v>
      </c>
      <c r="H2319" s="525" t="s">
        <v>1267</v>
      </c>
    </row>
    <row r="2320" spans="1:8">
      <c r="A2320">
        <f>_xlfn.XLOOKUP(C2320,'pu holds'!Y:Y,'pu holds'!V:V)</f>
        <v>0</v>
      </c>
      <c r="C2320" s="47" t="s">
        <v>825</v>
      </c>
      <c r="D2320">
        <f t="shared" si="162"/>
        <v>0</v>
      </c>
      <c r="E2320">
        <v>10082</v>
      </c>
      <c r="F2320">
        <f t="shared" si="161"/>
        <v>0</v>
      </c>
      <c r="G2320" t="str">
        <f t="shared" si="163"/>
        <v>BP.GR</v>
      </c>
      <c r="H2320" s="525" t="s">
        <v>1267</v>
      </c>
    </row>
    <row r="2321" spans="1:8">
      <c r="A2321">
        <f>_xlfn.XLOOKUP(C2321,'pu holds'!Y:Y,'pu holds'!V:V)</f>
        <v>0</v>
      </c>
      <c r="B2321">
        <f>_xlfn.XLOOKUP(H2321,'sets &amp; selections ( - 10%)'!Z:Z,'sets &amp; selections ( - 10%)'!W:W,0)</f>
        <v>0</v>
      </c>
      <c r="C2321" s="46" t="s">
        <v>771</v>
      </c>
      <c r="D2321">
        <f t="shared" si="162"/>
        <v>0</v>
      </c>
      <c r="E2321">
        <v>10082</v>
      </c>
      <c r="F2321">
        <f t="shared" si="161"/>
        <v>0</v>
      </c>
      <c r="G2321" t="str">
        <f t="shared" si="163"/>
        <v>BP.GR</v>
      </c>
      <c r="H2321" s="525" t="s">
        <v>161</v>
      </c>
    </row>
    <row r="2322" spans="1:8">
      <c r="A2322">
        <f>_xlfn.XLOOKUP(C2322,'pu holds'!Y:Y,'pu holds'!V:V)</f>
        <v>0</v>
      </c>
      <c r="B2322">
        <f>_xlfn.XLOOKUP(H2322,'sets &amp; selections ( - 10%)'!Z:Z,'sets &amp; selections ( - 10%)'!W:W,0)</f>
        <v>0</v>
      </c>
      <c r="C2322" s="47" t="s">
        <v>773</v>
      </c>
      <c r="D2322">
        <f t="shared" si="162"/>
        <v>0</v>
      </c>
      <c r="E2322">
        <v>10082</v>
      </c>
      <c r="F2322">
        <f t="shared" si="161"/>
        <v>0</v>
      </c>
      <c r="G2322" t="str">
        <f t="shared" si="163"/>
        <v>BP.GR</v>
      </c>
      <c r="H2322" s="525" t="s">
        <v>161</v>
      </c>
    </row>
    <row r="2323" spans="1:8">
      <c r="A2323">
        <f>_xlfn.XLOOKUP(C2323,'pu holds'!Y:Y,'pu holds'!V:V)</f>
        <v>0</v>
      </c>
      <c r="B2323">
        <f>_xlfn.XLOOKUP(H2323,'sets &amp; selections ( - 10%)'!Z:Z,'sets &amp; selections ( - 10%)'!W:W,0)</f>
        <v>0</v>
      </c>
      <c r="C2323" s="46" t="s">
        <v>799</v>
      </c>
      <c r="D2323">
        <f t="shared" si="162"/>
        <v>0</v>
      </c>
      <c r="E2323">
        <v>10082</v>
      </c>
      <c r="F2323">
        <f t="shared" si="161"/>
        <v>0</v>
      </c>
      <c r="G2323" t="str">
        <f t="shared" si="163"/>
        <v>BP.GR</v>
      </c>
      <c r="H2323" s="525" t="s">
        <v>161</v>
      </c>
    </row>
    <row r="2324" spans="1:8">
      <c r="A2324">
        <f>_xlfn.XLOOKUP(C2324,'pu holds'!Y:Y,'pu holds'!V:V)</f>
        <v>0</v>
      </c>
      <c r="B2324">
        <f>_xlfn.XLOOKUP(H2324,'sets &amp; selections ( - 10%)'!Z:Z,'sets &amp; selections ( - 10%)'!W:W,0)</f>
        <v>0</v>
      </c>
      <c r="C2324" s="47" t="s">
        <v>801</v>
      </c>
      <c r="D2324">
        <f t="shared" si="162"/>
        <v>0</v>
      </c>
      <c r="E2324">
        <v>10082</v>
      </c>
      <c r="F2324">
        <f t="shared" si="161"/>
        <v>0</v>
      </c>
      <c r="G2324" t="str">
        <f t="shared" si="163"/>
        <v>BP.GR</v>
      </c>
      <c r="H2324" s="525" t="s">
        <v>161</v>
      </c>
    </row>
    <row r="2325" spans="1:8">
      <c r="A2325">
        <f>_xlfn.XLOOKUP(C2325,'pu holds'!Y:Y,'pu holds'!V:V)</f>
        <v>0</v>
      </c>
      <c r="B2325">
        <f>_xlfn.XLOOKUP(H2325,'sets &amp; selections ( - 10%)'!Z:Z,'sets &amp; selections ( - 10%)'!W:W,0)</f>
        <v>0</v>
      </c>
      <c r="C2325" s="46" t="s">
        <v>797</v>
      </c>
      <c r="D2325">
        <f t="shared" si="162"/>
        <v>0</v>
      </c>
      <c r="E2325">
        <v>10082</v>
      </c>
      <c r="F2325">
        <f t="shared" si="161"/>
        <v>0</v>
      </c>
      <c r="G2325" t="str">
        <f t="shared" si="163"/>
        <v>BP.GR</v>
      </c>
      <c r="H2325" s="525" t="s">
        <v>161</v>
      </c>
    </row>
    <row r="2326" spans="1:8">
      <c r="A2326">
        <f>_xlfn.XLOOKUP(C2326,'pu holds'!Y:Y,'pu holds'!V:V)</f>
        <v>0</v>
      </c>
      <c r="B2326">
        <f>_xlfn.XLOOKUP(H2326,'sets &amp; selections ( - 10%)'!Z:Z,'sets &amp; selections ( - 10%)'!W:W,0)</f>
        <v>0</v>
      </c>
      <c r="C2326" s="47" t="s">
        <v>803</v>
      </c>
      <c r="D2326">
        <f t="shared" si="162"/>
        <v>0</v>
      </c>
      <c r="E2326">
        <v>10082</v>
      </c>
      <c r="F2326">
        <f t="shared" si="161"/>
        <v>0</v>
      </c>
      <c r="G2326" t="str">
        <f t="shared" si="163"/>
        <v>BP.GR</v>
      </c>
      <c r="H2326" s="525" t="s">
        <v>161</v>
      </c>
    </row>
    <row r="2327" spans="1:8">
      <c r="A2327">
        <f>_xlfn.XLOOKUP(C2327,'pu holds'!Y:Y,'pu holds'!U:U)</f>
        <v>0</v>
      </c>
      <c r="B2327">
        <f>_xlfn.XLOOKUP(H2327,'sets &amp; selections ( - 10%)'!Z:Z,'sets &amp; selections ( - 10%)'!V:V,0)</f>
        <v>0</v>
      </c>
      <c r="C2327" s="46" t="s">
        <v>751</v>
      </c>
      <c r="D2327">
        <f>SUM(A2327:B2327)</f>
        <v>0</v>
      </c>
      <c r="E2327">
        <v>10083</v>
      </c>
      <c r="F2327">
        <f t="shared" si="161"/>
        <v>0</v>
      </c>
      <c r="G2327" t="str">
        <f t="shared" si="154"/>
        <v>BP.GR</v>
      </c>
      <c r="H2327" s="525" t="s">
        <v>161</v>
      </c>
    </row>
    <row r="2328" spans="1:8">
      <c r="A2328">
        <f>_xlfn.XLOOKUP(C2328,'pu holds'!Y:Y,'pu holds'!U:U)</f>
        <v>0</v>
      </c>
      <c r="B2328">
        <f>_xlfn.XLOOKUP(H2328,'sets &amp; selections ( - 10%)'!Z:Z,'sets &amp; selections ( - 10%)'!V:V,0)</f>
        <v>0</v>
      </c>
      <c r="C2328" s="47" t="s">
        <v>753</v>
      </c>
      <c r="D2328">
        <f t="shared" ref="D2328:D2424" si="164">SUM(A2328:B2328)</f>
        <v>0</v>
      </c>
      <c r="E2328">
        <v>10083</v>
      </c>
      <c r="F2328">
        <f t="shared" si="161"/>
        <v>0</v>
      </c>
      <c r="G2328" t="str">
        <f t="shared" si="154"/>
        <v>BP.GR</v>
      </c>
      <c r="H2328" s="525" t="s">
        <v>161</v>
      </c>
    </row>
    <row r="2329" spans="1:8">
      <c r="A2329">
        <f>_xlfn.XLOOKUP(C2329,'pu holds'!Y:Y,'pu holds'!U:U)</f>
        <v>0</v>
      </c>
      <c r="B2329">
        <f>_xlfn.XLOOKUP(H2329,'sets &amp; selections ( - 10%)'!Z:Z,'sets &amp; selections ( - 10%)'!V:V,0)</f>
        <v>0</v>
      </c>
      <c r="C2329" s="46" t="s">
        <v>755</v>
      </c>
      <c r="D2329">
        <f t="shared" si="164"/>
        <v>0</v>
      </c>
      <c r="E2329">
        <v>10083</v>
      </c>
      <c r="F2329">
        <f t="shared" si="161"/>
        <v>0</v>
      </c>
      <c r="G2329" t="str">
        <f t="shared" si="154"/>
        <v>BP.GR</v>
      </c>
      <c r="H2329" s="525" t="s">
        <v>161</v>
      </c>
    </row>
    <row r="2330" spans="1:8">
      <c r="A2330">
        <f>_xlfn.XLOOKUP(C2330,'pu holds'!Y:Y,'pu holds'!U:U)</f>
        <v>0</v>
      </c>
      <c r="B2330">
        <f>_xlfn.XLOOKUP(H2330,'sets &amp; selections ( - 10%)'!Z:Z,'sets &amp; selections ( - 10%)'!V:V,0)</f>
        <v>0</v>
      </c>
      <c r="C2330" s="47" t="s">
        <v>757</v>
      </c>
      <c r="D2330">
        <f t="shared" si="164"/>
        <v>0</v>
      </c>
      <c r="E2330">
        <v>10083</v>
      </c>
      <c r="F2330">
        <f t="shared" si="161"/>
        <v>0</v>
      </c>
      <c r="G2330" t="str">
        <f t="shared" si="154"/>
        <v>BP.GR</v>
      </c>
      <c r="H2330" s="525" t="s">
        <v>161</v>
      </c>
    </row>
    <row r="2331" spans="1:8">
      <c r="A2331">
        <f>_xlfn.XLOOKUP(C2331,'pu holds'!Y:Y,'pu holds'!U:U)</f>
        <v>0</v>
      </c>
      <c r="B2331">
        <f>_xlfn.XLOOKUP(H2331,'sets &amp; selections ( - 10%)'!Z:Z,'sets &amp; selections ( - 10%)'!V:V,0)</f>
        <v>0</v>
      </c>
      <c r="C2331" s="46" t="s">
        <v>759</v>
      </c>
      <c r="D2331">
        <f t="shared" si="164"/>
        <v>0</v>
      </c>
      <c r="E2331">
        <v>10083</v>
      </c>
      <c r="F2331">
        <f t="shared" si="161"/>
        <v>0</v>
      </c>
      <c r="G2331" t="str">
        <f t="shared" si="154"/>
        <v>BP.GR</v>
      </c>
      <c r="H2331" s="525" t="s">
        <v>161</v>
      </c>
    </row>
    <row r="2332" spans="1:8">
      <c r="A2332">
        <f>_xlfn.XLOOKUP(C2332,'pu holds'!Y:Y,'pu holds'!U:U)</f>
        <v>0</v>
      </c>
      <c r="B2332">
        <f>_xlfn.XLOOKUP(H2332,'sets &amp; selections ( - 10%)'!Z:Z,'sets &amp; selections ( - 10%)'!V:V,0)</f>
        <v>0</v>
      </c>
      <c r="C2332" s="47" t="s">
        <v>761</v>
      </c>
      <c r="D2332">
        <f t="shared" si="164"/>
        <v>0</v>
      </c>
      <c r="E2332">
        <v>10083</v>
      </c>
      <c r="F2332">
        <f t="shared" si="161"/>
        <v>0</v>
      </c>
      <c r="G2332" t="str">
        <f t="shared" si="154"/>
        <v>BP.GR</v>
      </c>
      <c r="H2332" s="525" t="s">
        <v>161</v>
      </c>
    </row>
    <row r="2333" spans="1:8">
      <c r="A2333">
        <f>_xlfn.XLOOKUP(C2333,'pu holds'!Y:Y,'pu holds'!U:U)</f>
        <v>0</v>
      </c>
      <c r="B2333">
        <f>_xlfn.XLOOKUP(H2333,'sets &amp; selections ( - 10%)'!Z:Z,'sets &amp; selections ( - 10%)'!V:V,0)</f>
        <v>0</v>
      </c>
      <c r="C2333" s="46" t="s">
        <v>763</v>
      </c>
      <c r="D2333">
        <f t="shared" si="164"/>
        <v>0</v>
      </c>
      <c r="E2333">
        <v>10083</v>
      </c>
      <c r="F2333">
        <f t="shared" si="161"/>
        <v>0</v>
      </c>
      <c r="G2333" t="str">
        <f t="shared" si="154"/>
        <v>BP.GR</v>
      </c>
      <c r="H2333" s="525" t="s">
        <v>161</v>
      </c>
    </row>
    <row r="2334" spans="1:8">
      <c r="A2334">
        <f>_xlfn.XLOOKUP(C2334,'pu holds'!Y:Y,'pu holds'!U:U)</f>
        <v>0</v>
      </c>
      <c r="B2334">
        <f>_xlfn.XLOOKUP(H2334,'sets &amp; selections ( - 10%)'!Z:Z,'sets &amp; selections ( - 10%)'!V:V,0)</f>
        <v>0</v>
      </c>
      <c r="C2334" s="47" t="s">
        <v>765</v>
      </c>
      <c r="D2334">
        <f t="shared" si="164"/>
        <v>0</v>
      </c>
      <c r="E2334">
        <v>10083</v>
      </c>
      <c r="F2334">
        <f t="shared" si="161"/>
        <v>0</v>
      </c>
      <c r="G2334" t="str">
        <f t="shared" si="154"/>
        <v>BP.GR</v>
      </c>
      <c r="H2334" s="525" t="s">
        <v>161</v>
      </c>
    </row>
    <row r="2335" spans="1:8">
      <c r="A2335">
        <f>_xlfn.XLOOKUP(C2335,'pu holds'!Y:Y,'pu holds'!U:U)</f>
        <v>0</v>
      </c>
      <c r="B2335">
        <f>_xlfn.XLOOKUP(H2335,'sets &amp; selections ( - 10%)'!Z:Z,'sets &amp; selections ( - 10%)'!V:V,0)</f>
        <v>0</v>
      </c>
      <c r="C2335" s="46" t="s">
        <v>767</v>
      </c>
      <c r="D2335">
        <f t="shared" si="164"/>
        <v>0</v>
      </c>
      <c r="E2335">
        <v>10083</v>
      </c>
      <c r="F2335">
        <f t="shared" si="161"/>
        <v>0</v>
      </c>
      <c r="G2335" t="str">
        <f t="shared" si="154"/>
        <v>BP.GR</v>
      </c>
      <c r="H2335" s="525" t="s">
        <v>161</v>
      </c>
    </row>
    <row r="2336" spans="1:8">
      <c r="A2336">
        <f>_xlfn.XLOOKUP(C2336,'pu holds'!Y:Y,'pu holds'!U:U)</f>
        <v>0</v>
      </c>
      <c r="B2336">
        <f>_xlfn.XLOOKUP(H2336,'sets &amp; selections ( - 10%)'!Z:Z,'sets &amp; selections ( - 10%)'!V:V,0)</f>
        <v>0</v>
      </c>
      <c r="C2336" s="47" t="s">
        <v>769</v>
      </c>
      <c r="D2336">
        <f t="shared" si="164"/>
        <v>0</v>
      </c>
      <c r="E2336">
        <v>10083</v>
      </c>
      <c r="F2336">
        <f t="shared" si="161"/>
        <v>0</v>
      </c>
      <c r="G2336" t="str">
        <f t="shared" si="154"/>
        <v>BP.GR</v>
      </c>
      <c r="H2336" s="525" t="s">
        <v>161</v>
      </c>
    </row>
    <row r="2337" spans="1:8">
      <c r="A2337">
        <f>_xlfn.XLOOKUP(C2337,'pu holds'!Y:Y,'pu holds'!U:U)</f>
        <v>0</v>
      </c>
      <c r="B2337">
        <f>_xlfn.XLOOKUP(H2337,'sets &amp; selections ( - 10%)'!Z:Z,'sets &amp; selections ( - 10%)'!V:V,0)</f>
        <v>0</v>
      </c>
      <c r="C2337" s="46" t="s">
        <v>775</v>
      </c>
      <c r="D2337">
        <f t="shared" si="164"/>
        <v>0</v>
      </c>
      <c r="E2337">
        <v>10083</v>
      </c>
      <c r="F2337">
        <f t="shared" si="161"/>
        <v>0</v>
      </c>
      <c r="G2337" t="str">
        <f t="shared" si="154"/>
        <v>BP.GR</v>
      </c>
      <c r="H2337" s="525" t="s">
        <v>161</v>
      </c>
    </row>
    <row r="2338" spans="1:8">
      <c r="A2338">
        <f>_xlfn.XLOOKUP(C2338,'pu holds'!Y:Y,'pu holds'!U:U)</f>
        <v>0</v>
      </c>
      <c r="B2338">
        <f>_xlfn.XLOOKUP(H2338,'sets &amp; selections ( - 10%)'!Z:Z,'sets &amp; selections ( - 10%)'!V:V,0)</f>
        <v>0</v>
      </c>
      <c r="C2338" s="47" t="s">
        <v>777</v>
      </c>
      <c r="D2338">
        <f t="shared" si="164"/>
        <v>0</v>
      </c>
      <c r="E2338">
        <v>10083</v>
      </c>
      <c r="F2338">
        <f t="shared" si="161"/>
        <v>0</v>
      </c>
      <c r="G2338" t="str">
        <f t="shared" si="154"/>
        <v>BP.GR</v>
      </c>
      <c r="H2338" s="525" t="s">
        <v>161</v>
      </c>
    </row>
    <row r="2339" spans="1:8">
      <c r="A2339">
        <f>_xlfn.XLOOKUP(C2339,'pu holds'!Y:Y,'pu holds'!U:U)</f>
        <v>0</v>
      </c>
      <c r="B2339">
        <f>_xlfn.XLOOKUP(H2339,'sets &amp; selections ( - 10%)'!Z:Z,'sets &amp; selections ( - 10%)'!V:V,0)</f>
        <v>0</v>
      </c>
      <c r="C2339" s="46" t="s">
        <v>779</v>
      </c>
      <c r="D2339">
        <f t="shared" si="164"/>
        <v>0</v>
      </c>
      <c r="E2339">
        <v>10083</v>
      </c>
      <c r="F2339">
        <f t="shared" si="161"/>
        <v>0</v>
      </c>
      <c r="G2339" t="str">
        <f t="shared" si="154"/>
        <v>BP.GR</v>
      </c>
      <c r="H2339" s="525" t="s">
        <v>161</v>
      </c>
    </row>
    <row r="2340" spans="1:8">
      <c r="A2340">
        <f>_xlfn.XLOOKUP(C2340,'pu holds'!Y:Y,'pu holds'!U:U)</f>
        <v>0</v>
      </c>
      <c r="B2340">
        <f>_xlfn.XLOOKUP(H2340,'sets &amp; selections ( - 10%)'!Z:Z,'sets &amp; selections ( - 10%)'!V:V,0)</f>
        <v>0</v>
      </c>
      <c r="C2340" s="47" t="s">
        <v>781</v>
      </c>
      <c r="D2340">
        <f t="shared" si="164"/>
        <v>0</v>
      </c>
      <c r="E2340">
        <v>10083</v>
      </c>
      <c r="F2340">
        <f t="shared" si="161"/>
        <v>0</v>
      </c>
      <c r="G2340" t="str">
        <f t="shared" ref="G2340:G2436" si="165">LEFT(C2340,5)</f>
        <v>BP.GR</v>
      </c>
      <c r="H2340" s="525" t="s">
        <v>161</v>
      </c>
    </row>
    <row r="2341" spans="1:8">
      <c r="A2341">
        <f>_xlfn.XLOOKUP(C2341,'pu holds'!Y:Y,'pu holds'!U:U)</f>
        <v>0</v>
      </c>
      <c r="B2341">
        <f>_xlfn.XLOOKUP(H2341,'sets &amp; selections ( - 10%)'!Z:Z,'sets &amp; selections ( - 10%)'!V:V,0)</f>
        <v>0</v>
      </c>
      <c r="C2341" s="46" t="s">
        <v>783</v>
      </c>
      <c r="D2341">
        <f t="shared" si="164"/>
        <v>0</v>
      </c>
      <c r="E2341">
        <v>10083</v>
      </c>
      <c r="F2341">
        <f t="shared" si="161"/>
        <v>0</v>
      </c>
      <c r="G2341" t="str">
        <f t="shared" si="165"/>
        <v>BP.GR</v>
      </c>
      <c r="H2341" s="525" t="s">
        <v>161</v>
      </c>
    </row>
    <row r="2342" spans="1:8">
      <c r="A2342">
        <f>_xlfn.XLOOKUP(C2342,'pu holds'!Y:Y,'pu holds'!U:U)</f>
        <v>0</v>
      </c>
      <c r="B2342">
        <f>_xlfn.XLOOKUP(H2342,'sets &amp; selections ( - 10%)'!Z:Z,'sets &amp; selections ( - 10%)'!V:V,0)</f>
        <v>0</v>
      </c>
      <c r="C2342" s="47" t="s">
        <v>785</v>
      </c>
      <c r="D2342">
        <f t="shared" si="164"/>
        <v>0</v>
      </c>
      <c r="E2342">
        <v>10083</v>
      </c>
      <c r="F2342">
        <f t="shared" si="161"/>
        <v>0</v>
      </c>
      <c r="G2342" t="str">
        <f t="shared" si="165"/>
        <v>BP.GR</v>
      </c>
      <c r="H2342" s="525" t="s">
        <v>161</v>
      </c>
    </row>
    <row r="2343" spans="1:8">
      <c r="A2343">
        <f>_xlfn.XLOOKUP(C2343,'pu holds'!Y:Y,'pu holds'!U:U)</f>
        <v>0</v>
      </c>
      <c r="B2343">
        <f>_xlfn.XLOOKUP(H2343,'sets &amp; selections ( - 10%)'!Z:Z,'sets &amp; selections ( - 10%)'!V:V,0)</f>
        <v>0</v>
      </c>
      <c r="C2343" s="46" t="s">
        <v>787</v>
      </c>
      <c r="D2343">
        <f t="shared" si="164"/>
        <v>0</v>
      </c>
      <c r="E2343">
        <v>10083</v>
      </c>
      <c r="F2343">
        <f t="shared" si="161"/>
        <v>0</v>
      </c>
      <c r="G2343" t="str">
        <f t="shared" si="165"/>
        <v>BP.GR</v>
      </c>
      <c r="H2343" s="525" t="s">
        <v>161</v>
      </c>
    </row>
    <row r="2344" spans="1:8">
      <c r="A2344">
        <f>_xlfn.XLOOKUP(C2344,'pu holds'!Y:Y,'pu holds'!U:U)</f>
        <v>0</v>
      </c>
      <c r="B2344">
        <f>_xlfn.XLOOKUP(H2344,'sets &amp; selections ( - 10%)'!Z:Z,'sets &amp; selections ( - 10%)'!V:V,0)</f>
        <v>0</v>
      </c>
      <c r="C2344" s="47" t="s">
        <v>789</v>
      </c>
      <c r="D2344">
        <f t="shared" si="164"/>
        <v>0</v>
      </c>
      <c r="E2344">
        <v>10083</v>
      </c>
      <c r="F2344">
        <f t="shared" si="161"/>
        <v>0</v>
      </c>
      <c r="G2344" t="str">
        <f t="shared" si="165"/>
        <v>BP.GR</v>
      </c>
      <c r="H2344" s="525" t="s">
        <v>161</v>
      </c>
    </row>
    <row r="2345" spans="1:8">
      <c r="A2345">
        <f>_xlfn.XLOOKUP(C2345,'pu holds'!Y:Y,'pu holds'!U:U)</f>
        <v>0</v>
      </c>
      <c r="B2345">
        <f>_xlfn.XLOOKUP(H2345,'sets &amp; selections ( - 10%)'!Z:Z,'sets &amp; selections ( - 10%)'!V:V,0)</f>
        <v>0</v>
      </c>
      <c r="C2345" s="46" t="s">
        <v>791</v>
      </c>
      <c r="D2345">
        <f t="shared" si="164"/>
        <v>0</v>
      </c>
      <c r="E2345">
        <v>10083</v>
      </c>
      <c r="F2345">
        <f t="shared" si="161"/>
        <v>0</v>
      </c>
      <c r="G2345" t="str">
        <f t="shared" si="165"/>
        <v>BP.GR</v>
      </c>
      <c r="H2345" s="525" t="s">
        <v>161</v>
      </c>
    </row>
    <row r="2346" spans="1:8">
      <c r="A2346">
        <f>_xlfn.XLOOKUP(C2346,'pu holds'!Y:Y,'pu holds'!U:U)</f>
        <v>0</v>
      </c>
      <c r="B2346">
        <f>_xlfn.XLOOKUP(H2346,'sets &amp; selections ( - 10%)'!Z:Z,'sets &amp; selections ( - 10%)'!V:V,0)</f>
        <v>0</v>
      </c>
      <c r="C2346" s="47" t="s">
        <v>793</v>
      </c>
      <c r="D2346">
        <f t="shared" si="164"/>
        <v>0</v>
      </c>
      <c r="E2346">
        <v>10083</v>
      </c>
      <c r="F2346">
        <f t="shared" si="161"/>
        <v>0</v>
      </c>
      <c r="G2346" t="str">
        <f t="shared" si="165"/>
        <v>BP.GR</v>
      </c>
      <c r="H2346" s="525" t="s">
        <v>161</v>
      </c>
    </row>
    <row r="2347" spans="1:8">
      <c r="A2347">
        <f>_xlfn.XLOOKUP(C2347,'pu holds'!Y:Y,'pu holds'!U:U)</f>
        <v>0</v>
      </c>
      <c r="B2347">
        <f>_xlfn.XLOOKUP(H2347,'sets &amp; selections ( - 10%)'!Z:Z,'sets &amp; selections ( - 10%)'!V:V,0)</f>
        <v>0</v>
      </c>
      <c r="C2347" s="46" t="s">
        <v>795</v>
      </c>
      <c r="D2347">
        <f t="shared" si="164"/>
        <v>0</v>
      </c>
      <c r="E2347">
        <v>10083</v>
      </c>
      <c r="F2347">
        <f t="shared" si="161"/>
        <v>0</v>
      </c>
      <c r="G2347" t="str">
        <f t="shared" si="165"/>
        <v>BP.GR</v>
      </c>
      <c r="H2347" s="525" t="s">
        <v>161</v>
      </c>
    </row>
    <row r="2348" spans="1:8">
      <c r="A2348">
        <f>_xlfn.XLOOKUP(C2348,'pu holds'!Y:Y,'pu holds'!U:U)</f>
        <v>0</v>
      </c>
      <c r="C2348" s="46" t="s">
        <v>833</v>
      </c>
      <c r="D2348">
        <f t="shared" ref="D2348:D2358" si="166">SUM(A2348:B2348)</f>
        <v>0</v>
      </c>
      <c r="E2348">
        <v>10083</v>
      </c>
      <c r="F2348">
        <f t="shared" si="161"/>
        <v>0</v>
      </c>
      <c r="G2348" t="str">
        <f t="shared" si="165"/>
        <v>BP.GR</v>
      </c>
      <c r="H2348" s="525" t="s">
        <v>1267</v>
      </c>
    </row>
    <row r="2349" spans="1:8">
      <c r="A2349">
        <f>_xlfn.XLOOKUP(C2349,'pu holds'!Y:Y,'pu holds'!U:U)</f>
        <v>0</v>
      </c>
      <c r="C2349" s="47" t="s">
        <v>831</v>
      </c>
      <c r="D2349">
        <f t="shared" si="166"/>
        <v>0</v>
      </c>
      <c r="E2349">
        <v>10083</v>
      </c>
      <c r="F2349">
        <f t="shared" si="161"/>
        <v>0</v>
      </c>
      <c r="G2349" t="str">
        <f t="shared" si="165"/>
        <v>BP.GR</v>
      </c>
      <c r="H2349" s="525" t="s">
        <v>1267</v>
      </c>
    </row>
    <row r="2350" spans="1:8">
      <c r="A2350">
        <f>_xlfn.XLOOKUP(C2350,'pu holds'!Y:Y,'pu holds'!U:U)</f>
        <v>0</v>
      </c>
      <c r="C2350" s="46" t="s">
        <v>829</v>
      </c>
      <c r="D2350">
        <f t="shared" si="166"/>
        <v>0</v>
      </c>
      <c r="E2350">
        <v>10083</v>
      </c>
      <c r="F2350">
        <f t="shared" si="161"/>
        <v>0</v>
      </c>
      <c r="G2350" t="str">
        <f t="shared" si="165"/>
        <v>BP.GR</v>
      </c>
      <c r="H2350" s="525" t="s">
        <v>1267</v>
      </c>
    </row>
    <row r="2351" spans="1:8">
      <c r="A2351">
        <f>_xlfn.XLOOKUP(C2351,'pu holds'!Y:Y,'pu holds'!U:U)</f>
        <v>0</v>
      </c>
      <c r="C2351" s="46" t="s">
        <v>827</v>
      </c>
      <c r="D2351">
        <f t="shared" si="166"/>
        <v>0</v>
      </c>
      <c r="E2351">
        <v>10083</v>
      </c>
      <c r="F2351">
        <f t="shared" si="161"/>
        <v>0</v>
      </c>
      <c r="G2351" t="str">
        <f t="shared" ref="G2351:G2358" si="167">LEFT(C2351,5)</f>
        <v>BP.GR</v>
      </c>
      <c r="H2351" s="525" t="s">
        <v>1267</v>
      </c>
    </row>
    <row r="2352" spans="1:8">
      <c r="A2352">
        <f>_xlfn.XLOOKUP(C2352,'pu holds'!Y:Y,'pu holds'!U:U)</f>
        <v>0</v>
      </c>
      <c r="C2352" s="47" t="s">
        <v>825</v>
      </c>
      <c r="D2352">
        <f t="shared" si="166"/>
        <v>0</v>
      </c>
      <c r="E2352">
        <v>10083</v>
      </c>
      <c r="F2352">
        <f t="shared" si="161"/>
        <v>0</v>
      </c>
      <c r="G2352" t="str">
        <f t="shared" si="167"/>
        <v>BP.GR</v>
      </c>
      <c r="H2352" s="525" t="s">
        <v>1267</v>
      </c>
    </row>
    <row r="2353" spans="1:8">
      <c r="A2353">
        <f>_xlfn.XLOOKUP(C2353,'pu holds'!Y:Y,'pu holds'!U:U)</f>
        <v>0</v>
      </c>
      <c r="B2353">
        <f>_xlfn.XLOOKUP(H2353,'sets &amp; selections ( - 10%)'!Z:Z,'sets &amp; selections ( - 10%)'!V:V,0)</f>
        <v>0</v>
      </c>
      <c r="C2353" s="46" t="s">
        <v>771</v>
      </c>
      <c r="D2353">
        <f t="shared" si="166"/>
        <v>0</v>
      </c>
      <c r="E2353">
        <v>10083</v>
      </c>
      <c r="F2353">
        <f t="shared" si="161"/>
        <v>0</v>
      </c>
      <c r="G2353" t="str">
        <f t="shared" si="167"/>
        <v>BP.GR</v>
      </c>
      <c r="H2353" s="525" t="s">
        <v>161</v>
      </c>
    </row>
    <row r="2354" spans="1:8">
      <c r="A2354">
        <f>_xlfn.XLOOKUP(C2354,'pu holds'!Y:Y,'pu holds'!U:U)</f>
        <v>0</v>
      </c>
      <c r="B2354">
        <f>_xlfn.XLOOKUP(H2354,'sets &amp; selections ( - 10%)'!Z:Z,'sets &amp; selections ( - 10%)'!V:V,0)</f>
        <v>0</v>
      </c>
      <c r="C2354" s="46" t="s">
        <v>773</v>
      </c>
      <c r="D2354">
        <f t="shared" si="166"/>
        <v>0</v>
      </c>
      <c r="E2354">
        <v>10083</v>
      </c>
      <c r="F2354">
        <f t="shared" si="161"/>
        <v>0</v>
      </c>
      <c r="G2354" t="str">
        <f t="shared" si="167"/>
        <v>BP.GR</v>
      </c>
      <c r="H2354" s="525" t="s">
        <v>161</v>
      </c>
    </row>
    <row r="2355" spans="1:8">
      <c r="A2355">
        <f>_xlfn.XLOOKUP(C2355,'pu holds'!Y:Y,'pu holds'!U:U)</f>
        <v>0</v>
      </c>
      <c r="B2355">
        <f>_xlfn.XLOOKUP(H2355,'sets &amp; selections ( - 10%)'!Z:Z,'sets &amp; selections ( - 10%)'!V:V,0)</f>
        <v>0</v>
      </c>
      <c r="C2355" s="47" t="s">
        <v>799</v>
      </c>
      <c r="D2355">
        <f t="shared" si="166"/>
        <v>0</v>
      </c>
      <c r="E2355">
        <v>10083</v>
      </c>
      <c r="F2355">
        <f t="shared" si="161"/>
        <v>0</v>
      </c>
      <c r="G2355" t="str">
        <f t="shared" si="167"/>
        <v>BP.GR</v>
      </c>
      <c r="H2355" s="525" t="s">
        <v>161</v>
      </c>
    </row>
    <row r="2356" spans="1:8">
      <c r="A2356">
        <f>_xlfn.XLOOKUP(C2356,'pu holds'!Y:Y,'pu holds'!U:U)</f>
        <v>0</v>
      </c>
      <c r="B2356">
        <f>_xlfn.XLOOKUP(H2356,'sets &amp; selections ( - 10%)'!Z:Z,'sets &amp; selections ( - 10%)'!V:V,0)</f>
        <v>0</v>
      </c>
      <c r="C2356" s="46" t="s">
        <v>801</v>
      </c>
      <c r="D2356">
        <f t="shared" si="166"/>
        <v>0</v>
      </c>
      <c r="E2356">
        <v>10083</v>
      </c>
      <c r="F2356">
        <f t="shared" si="161"/>
        <v>0</v>
      </c>
      <c r="G2356" t="str">
        <f t="shared" si="167"/>
        <v>BP.GR</v>
      </c>
      <c r="H2356" s="525" t="s">
        <v>161</v>
      </c>
    </row>
    <row r="2357" spans="1:8">
      <c r="A2357">
        <f>_xlfn.XLOOKUP(C2357,'pu holds'!Y:Y,'pu holds'!U:U)</f>
        <v>0</v>
      </c>
      <c r="B2357">
        <f>_xlfn.XLOOKUP(H2357,'sets &amp; selections ( - 10%)'!Z:Z,'sets &amp; selections ( - 10%)'!V:V,0)</f>
        <v>0</v>
      </c>
      <c r="C2357" s="46" t="s">
        <v>797</v>
      </c>
      <c r="D2357">
        <f t="shared" si="166"/>
        <v>0</v>
      </c>
      <c r="E2357">
        <v>10083</v>
      </c>
      <c r="F2357">
        <f t="shared" si="161"/>
        <v>0</v>
      </c>
      <c r="G2357" t="str">
        <f t="shared" si="167"/>
        <v>BP.GR</v>
      </c>
      <c r="H2357" s="525" t="s">
        <v>161</v>
      </c>
    </row>
    <row r="2358" spans="1:8">
      <c r="A2358">
        <f>_xlfn.XLOOKUP(C2358,'pu holds'!Y:Y,'pu holds'!U:U)</f>
        <v>0</v>
      </c>
      <c r="B2358">
        <f>_xlfn.XLOOKUP(H2358,'sets &amp; selections ( - 10%)'!Z:Z,'sets &amp; selections ( - 10%)'!V:V,0)</f>
        <v>0</v>
      </c>
      <c r="C2358" s="47" t="s">
        <v>803</v>
      </c>
      <c r="D2358">
        <f t="shared" si="166"/>
        <v>0</v>
      </c>
      <c r="E2358">
        <v>10083</v>
      </c>
      <c r="F2358">
        <f t="shared" si="161"/>
        <v>0</v>
      </c>
      <c r="G2358" t="str">
        <f t="shared" si="167"/>
        <v>BP.GR</v>
      </c>
      <c r="H2358" s="525" t="s">
        <v>161</v>
      </c>
    </row>
    <row r="2359" spans="1:8">
      <c r="A2359">
        <f>_xlfn.XLOOKUP(C2359,'pu holds'!Y:Y,'pu holds'!H:H)</f>
        <v>0</v>
      </c>
      <c r="B2359">
        <f>_xlfn.XLOOKUP(H2359,'sets &amp; selections ( - 10%)'!Z:Z,'sets &amp; selections ( - 10%)'!I:I,0)</f>
        <v>0</v>
      </c>
      <c r="C2359" s="46" t="s">
        <v>751</v>
      </c>
      <c r="D2359">
        <f t="shared" si="164"/>
        <v>0</v>
      </c>
      <c r="E2359">
        <v>10085</v>
      </c>
      <c r="F2359">
        <f t="shared" si="161"/>
        <v>0</v>
      </c>
      <c r="G2359" t="str">
        <f t="shared" si="165"/>
        <v>BP.GR</v>
      </c>
      <c r="H2359" s="525" t="s">
        <v>161</v>
      </c>
    </row>
    <row r="2360" spans="1:8">
      <c r="A2360">
        <f>_xlfn.XLOOKUP(C2360,'pu holds'!Y:Y,'pu holds'!H:H)</f>
        <v>0</v>
      </c>
      <c r="B2360">
        <f>_xlfn.XLOOKUP(H2360,'sets &amp; selections ( - 10%)'!Z:Z,'sets &amp; selections ( - 10%)'!I:I,0)</f>
        <v>0</v>
      </c>
      <c r="C2360" s="47" t="s">
        <v>753</v>
      </c>
      <c r="D2360">
        <f t="shared" si="164"/>
        <v>0</v>
      </c>
      <c r="E2360">
        <v>10085</v>
      </c>
      <c r="F2360">
        <f t="shared" si="161"/>
        <v>0</v>
      </c>
      <c r="G2360" t="str">
        <f t="shared" si="165"/>
        <v>BP.GR</v>
      </c>
      <c r="H2360" s="525" t="s">
        <v>161</v>
      </c>
    </row>
    <row r="2361" spans="1:8">
      <c r="A2361">
        <f>_xlfn.XLOOKUP(C2361,'pu holds'!Y:Y,'pu holds'!H:H)</f>
        <v>0</v>
      </c>
      <c r="B2361">
        <f>_xlfn.XLOOKUP(H2361,'sets &amp; selections ( - 10%)'!Z:Z,'sets &amp; selections ( - 10%)'!I:I,0)</f>
        <v>0</v>
      </c>
      <c r="C2361" s="46" t="s">
        <v>755</v>
      </c>
      <c r="D2361">
        <f t="shared" si="164"/>
        <v>0</v>
      </c>
      <c r="E2361">
        <v>10085</v>
      </c>
      <c r="F2361">
        <f t="shared" si="161"/>
        <v>0</v>
      </c>
      <c r="G2361" t="str">
        <f t="shared" si="165"/>
        <v>BP.GR</v>
      </c>
      <c r="H2361" s="525" t="s">
        <v>161</v>
      </c>
    </row>
    <row r="2362" spans="1:8">
      <c r="A2362">
        <f>_xlfn.XLOOKUP(C2362,'pu holds'!Y:Y,'pu holds'!H:H)</f>
        <v>0</v>
      </c>
      <c r="B2362">
        <f>_xlfn.XLOOKUP(H2362,'sets &amp; selections ( - 10%)'!Z:Z,'sets &amp; selections ( - 10%)'!I:I,0)</f>
        <v>0</v>
      </c>
      <c r="C2362" s="47" t="s">
        <v>757</v>
      </c>
      <c r="D2362">
        <f t="shared" si="164"/>
        <v>0</v>
      </c>
      <c r="E2362">
        <v>10085</v>
      </c>
      <c r="F2362">
        <f t="shared" si="161"/>
        <v>0</v>
      </c>
      <c r="G2362" t="str">
        <f t="shared" si="165"/>
        <v>BP.GR</v>
      </c>
      <c r="H2362" s="525" t="s">
        <v>161</v>
      </c>
    </row>
    <row r="2363" spans="1:8">
      <c r="A2363">
        <f>_xlfn.XLOOKUP(C2363,'pu holds'!Y:Y,'pu holds'!H:H)</f>
        <v>0</v>
      </c>
      <c r="B2363">
        <f>_xlfn.XLOOKUP(H2363,'sets &amp; selections ( - 10%)'!Z:Z,'sets &amp; selections ( - 10%)'!I:I,0)</f>
        <v>0</v>
      </c>
      <c r="C2363" s="46" t="s">
        <v>759</v>
      </c>
      <c r="D2363">
        <f t="shared" si="164"/>
        <v>0</v>
      </c>
      <c r="E2363">
        <v>10085</v>
      </c>
      <c r="F2363">
        <f t="shared" si="161"/>
        <v>0</v>
      </c>
      <c r="G2363" t="str">
        <f t="shared" si="165"/>
        <v>BP.GR</v>
      </c>
      <c r="H2363" s="525" t="s">
        <v>161</v>
      </c>
    </row>
    <row r="2364" spans="1:8">
      <c r="A2364">
        <f>_xlfn.XLOOKUP(C2364,'pu holds'!Y:Y,'pu holds'!H:H)</f>
        <v>0</v>
      </c>
      <c r="B2364">
        <f>_xlfn.XLOOKUP(H2364,'sets &amp; selections ( - 10%)'!Z:Z,'sets &amp; selections ( - 10%)'!I:I,0)</f>
        <v>0</v>
      </c>
      <c r="C2364" s="47" t="s">
        <v>761</v>
      </c>
      <c r="D2364">
        <f t="shared" si="164"/>
        <v>0</v>
      </c>
      <c r="E2364">
        <v>10085</v>
      </c>
      <c r="F2364">
        <f t="shared" si="161"/>
        <v>0</v>
      </c>
      <c r="G2364" t="str">
        <f t="shared" si="165"/>
        <v>BP.GR</v>
      </c>
      <c r="H2364" s="525" t="s">
        <v>161</v>
      </c>
    </row>
    <row r="2365" spans="1:8">
      <c r="A2365">
        <f>_xlfn.XLOOKUP(C2365,'pu holds'!Y:Y,'pu holds'!H:H)</f>
        <v>0</v>
      </c>
      <c r="B2365">
        <f>_xlfn.XLOOKUP(H2365,'sets &amp; selections ( - 10%)'!Z:Z,'sets &amp; selections ( - 10%)'!I:I,0)</f>
        <v>0</v>
      </c>
      <c r="C2365" s="46" t="s">
        <v>763</v>
      </c>
      <c r="D2365">
        <f t="shared" si="164"/>
        <v>0</v>
      </c>
      <c r="E2365">
        <v>10085</v>
      </c>
      <c r="F2365">
        <f t="shared" si="161"/>
        <v>0</v>
      </c>
      <c r="G2365" t="str">
        <f t="shared" si="165"/>
        <v>BP.GR</v>
      </c>
      <c r="H2365" s="525" t="s">
        <v>161</v>
      </c>
    </row>
    <row r="2366" spans="1:8">
      <c r="A2366">
        <f>_xlfn.XLOOKUP(C2366,'pu holds'!Y:Y,'pu holds'!H:H)</f>
        <v>0</v>
      </c>
      <c r="B2366">
        <f>_xlfn.XLOOKUP(H2366,'sets &amp; selections ( - 10%)'!Z:Z,'sets &amp; selections ( - 10%)'!I:I,0)</f>
        <v>0</v>
      </c>
      <c r="C2366" s="47" t="s">
        <v>765</v>
      </c>
      <c r="D2366">
        <f t="shared" si="164"/>
        <v>0</v>
      </c>
      <c r="E2366">
        <v>10085</v>
      </c>
      <c r="F2366">
        <f t="shared" si="161"/>
        <v>0</v>
      </c>
      <c r="G2366" t="str">
        <f t="shared" si="165"/>
        <v>BP.GR</v>
      </c>
      <c r="H2366" s="525" t="s">
        <v>161</v>
      </c>
    </row>
    <row r="2367" spans="1:8">
      <c r="A2367">
        <f>_xlfn.XLOOKUP(C2367,'pu holds'!Y:Y,'pu holds'!H:H)</f>
        <v>0</v>
      </c>
      <c r="B2367">
        <f>_xlfn.XLOOKUP(H2367,'sets &amp; selections ( - 10%)'!Z:Z,'sets &amp; selections ( - 10%)'!I:I,0)</f>
        <v>0</v>
      </c>
      <c r="C2367" s="46" t="s">
        <v>767</v>
      </c>
      <c r="D2367">
        <f t="shared" si="164"/>
        <v>0</v>
      </c>
      <c r="E2367">
        <v>10085</v>
      </c>
      <c r="F2367">
        <f t="shared" si="161"/>
        <v>0</v>
      </c>
      <c r="G2367" t="str">
        <f t="shared" si="165"/>
        <v>BP.GR</v>
      </c>
      <c r="H2367" s="525" t="s">
        <v>161</v>
      </c>
    </row>
    <row r="2368" spans="1:8">
      <c r="A2368">
        <f>_xlfn.XLOOKUP(C2368,'pu holds'!Y:Y,'pu holds'!H:H)</f>
        <v>0</v>
      </c>
      <c r="B2368">
        <f>_xlfn.XLOOKUP(H2368,'sets &amp; selections ( - 10%)'!Z:Z,'sets &amp; selections ( - 10%)'!I:I,0)</f>
        <v>0</v>
      </c>
      <c r="C2368" s="47" t="s">
        <v>769</v>
      </c>
      <c r="D2368">
        <f t="shared" si="164"/>
        <v>0</v>
      </c>
      <c r="E2368">
        <v>10085</v>
      </c>
      <c r="F2368">
        <f t="shared" si="161"/>
        <v>0</v>
      </c>
      <c r="G2368" t="str">
        <f t="shared" si="165"/>
        <v>BP.GR</v>
      </c>
      <c r="H2368" s="525" t="s">
        <v>161</v>
      </c>
    </row>
    <row r="2369" spans="1:8">
      <c r="A2369">
        <f>_xlfn.XLOOKUP(C2369,'pu holds'!Y:Y,'pu holds'!H:H)</f>
        <v>0</v>
      </c>
      <c r="B2369">
        <f>_xlfn.XLOOKUP(H2369,'sets &amp; selections ( - 10%)'!Z:Z,'sets &amp; selections ( - 10%)'!I:I,0)</f>
        <v>0</v>
      </c>
      <c r="C2369" s="46" t="s">
        <v>775</v>
      </c>
      <c r="D2369">
        <f t="shared" si="164"/>
        <v>0</v>
      </c>
      <c r="E2369">
        <v>10085</v>
      </c>
      <c r="F2369">
        <f t="shared" si="161"/>
        <v>0</v>
      </c>
      <c r="G2369" t="str">
        <f t="shared" si="165"/>
        <v>BP.GR</v>
      </c>
      <c r="H2369" s="525" t="s">
        <v>161</v>
      </c>
    </row>
    <row r="2370" spans="1:8">
      <c r="A2370">
        <f>_xlfn.XLOOKUP(C2370,'pu holds'!Y:Y,'pu holds'!H:H)</f>
        <v>0</v>
      </c>
      <c r="B2370">
        <f>_xlfn.XLOOKUP(H2370,'sets &amp; selections ( - 10%)'!Z:Z,'sets &amp; selections ( - 10%)'!I:I,0)</f>
        <v>0</v>
      </c>
      <c r="C2370" s="47" t="s">
        <v>777</v>
      </c>
      <c r="D2370">
        <f t="shared" si="164"/>
        <v>0</v>
      </c>
      <c r="E2370">
        <v>10085</v>
      </c>
      <c r="F2370">
        <f t="shared" si="161"/>
        <v>0</v>
      </c>
      <c r="G2370" t="str">
        <f t="shared" si="165"/>
        <v>BP.GR</v>
      </c>
      <c r="H2370" s="525" t="s">
        <v>161</v>
      </c>
    </row>
    <row r="2371" spans="1:8">
      <c r="A2371">
        <f>_xlfn.XLOOKUP(C2371,'pu holds'!Y:Y,'pu holds'!H:H)</f>
        <v>0</v>
      </c>
      <c r="B2371">
        <f>_xlfn.XLOOKUP(H2371,'sets &amp; selections ( - 10%)'!Z:Z,'sets &amp; selections ( - 10%)'!I:I,0)</f>
        <v>0</v>
      </c>
      <c r="C2371" s="46" t="s">
        <v>779</v>
      </c>
      <c r="D2371">
        <f t="shared" si="164"/>
        <v>0</v>
      </c>
      <c r="E2371">
        <v>10085</v>
      </c>
      <c r="F2371">
        <f t="shared" ref="F2371:F2434" si="168">IF(B2371&gt;0,10*B2371/D2371,0)</f>
        <v>0</v>
      </c>
      <c r="G2371" t="str">
        <f t="shared" si="165"/>
        <v>BP.GR</v>
      </c>
      <c r="H2371" s="525" t="s">
        <v>161</v>
      </c>
    </row>
    <row r="2372" spans="1:8">
      <c r="A2372">
        <f>_xlfn.XLOOKUP(C2372,'pu holds'!Y:Y,'pu holds'!H:H)</f>
        <v>0</v>
      </c>
      <c r="B2372">
        <f>_xlfn.XLOOKUP(H2372,'sets &amp; selections ( - 10%)'!Z:Z,'sets &amp; selections ( - 10%)'!I:I,0)</f>
        <v>0</v>
      </c>
      <c r="C2372" s="47" t="s">
        <v>781</v>
      </c>
      <c r="D2372">
        <f t="shared" si="164"/>
        <v>0</v>
      </c>
      <c r="E2372">
        <v>10085</v>
      </c>
      <c r="F2372">
        <f t="shared" si="168"/>
        <v>0</v>
      </c>
      <c r="G2372" t="str">
        <f t="shared" si="165"/>
        <v>BP.GR</v>
      </c>
      <c r="H2372" s="525" t="s">
        <v>161</v>
      </c>
    </row>
    <row r="2373" spans="1:8">
      <c r="A2373">
        <f>_xlfn.XLOOKUP(C2373,'pu holds'!Y:Y,'pu holds'!H:H)</f>
        <v>0</v>
      </c>
      <c r="B2373">
        <f>_xlfn.XLOOKUP(H2373,'sets &amp; selections ( - 10%)'!Z:Z,'sets &amp; selections ( - 10%)'!I:I,0)</f>
        <v>0</v>
      </c>
      <c r="C2373" s="46" t="s">
        <v>783</v>
      </c>
      <c r="D2373">
        <f t="shared" si="164"/>
        <v>0</v>
      </c>
      <c r="E2373">
        <v>10085</v>
      </c>
      <c r="F2373">
        <f t="shared" si="168"/>
        <v>0</v>
      </c>
      <c r="G2373" t="str">
        <f t="shared" si="165"/>
        <v>BP.GR</v>
      </c>
      <c r="H2373" s="525" t="s">
        <v>161</v>
      </c>
    </row>
    <row r="2374" spans="1:8">
      <c r="A2374">
        <f>_xlfn.XLOOKUP(C2374,'pu holds'!Y:Y,'pu holds'!H:H)</f>
        <v>0</v>
      </c>
      <c r="B2374">
        <f>_xlfn.XLOOKUP(H2374,'sets &amp; selections ( - 10%)'!Z:Z,'sets &amp; selections ( - 10%)'!I:I,0)</f>
        <v>0</v>
      </c>
      <c r="C2374" s="47" t="s">
        <v>785</v>
      </c>
      <c r="D2374">
        <f t="shared" si="164"/>
        <v>0</v>
      </c>
      <c r="E2374">
        <v>10085</v>
      </c>
      <c r="F2374">
        <f t="shared" si="168"/>
        <v>0</v>
      </c>
      <c r="G2374" t="str">
        <f t="shared" si="165"/>
        <v>BP.GR</v>
      </c>
      <c r="H2374" s="525" t="s">
        <v>161</v>
      </c>
    </row>
    <row r="2375" spans="1:8">
      <c r="A2375">
        <f>_xlfn.XLOOKUP(C2375,'pu holds'!Y:Y,'pu holds'!H:H)</f>
        <v>0</v>
      </c>
      <c r="B2375">
        <f>_xlfn.XLOOKUP(H2375,'sets &amp; selections ( - 10%)'!Z:Z,'sets &amp; selections ( - 10%)'!I:I,0)</f>
        <v>0</v>
      </c>
      <c r="C2375" s="46" t="s">
        <v>787</v>
      </c>
      <c r="D2375">
        <f t="shared" si="164"/>
        <v>0</v>
      </c>
      <c r="E2375">
        <v>10085</v>
      </c>
      <c r="F2375">
        <f t="shared" si="168"/>
        <v>0</v>
      </c>
      <c r="G2375" t="str">
        <f t="shared" si="165"/>
        <v>BP.GR</v>
      </c>
      <c r="H2375" s="525" t="s">
        <v>161</v>
      </c>
    </row>
    <row r="2376" spans="1:8">
      <c r="A2376">
        <f>_xlfn.XLOOKUP(C2376,'pu holds'!Y:Y,'pu holds'!H:H)</f>
        <v>0</v>
      </c>
      <c r="B2376">
        <f>_xlfn.XLOOKUP(H2376,'sets &amp; selections ( - 10%)'!Z:Z,'sets &amp; selections ( - 10%)'!I:I,0)</f>
        <v>0</v>
      </c>
      <c r="C2376" s="47" t="s">
        <v>789</v>
      </c>
      <c r="D2376">
        <f t="shared" si="164"/>
        <v>0</v>
      </c>
      <c r="E2376">
        <v>10085</v>
      </c>
      <c r="F2376">
        <f t="shared" si="168"/>
        <v>0</v>
      </c>
      <c r="G2376" t="str">
        <f t="shared" si="165"/>
        <v>BP.GR</v>
      </c>
      <c r="H2376" s="525" t="s">
        <v>161</v>
      </c>
    </row>
    <row r="2377" spans="1:8">
      <c r="A2377">
        <f>_xlfn.XLOOKUP(C2377,'pu holds'!Y:Y,'pu holds'!H:H)</f>
        <v>0</v>
      </c>
      <c r="B2377">
        <f>_xlfn.XLOOKUP(H2377,'sets &amp; selections ( - 10%)'!Z:Z,'sets &amp; selections ( - 10%)'!I:I,0)</f>
        <v>0</v>
      </c>
      <c r="C2377" s="46" t="s">
        <v>791</v>
      </c>
      <c r="D2377">
        <f t="shared" si="164"/>
        <v>0</v>
      </c>
      <c r="E2377">
        <v>10085</v>
      </c>
      <c r="F2377">
        <f t="shared" si="168"/>
        <v>0</v>
      </c>
      <c r="G2377" t="str">
        <f t="shared" si="165"/>
        <v>BP.GR</v>
      </c>
      <c r="H2377" s="525" t="s">
        <v>161</v>
      </c>
    </row>
    <row r="2378" spans="1:8">
      <c r="A2378">
        <f>_xlfn.XLOOKUP(C2378,'pu holds'!Y:Y,'pu holds'!H:H)</f>
        <v>0</v>
      </c>
      <c r="B2378">
        <f>_xlfn.XLOOKUP(H2378,'sets &amp; selections ( - 10%)'!Z:Z,'sets &amp; selections ( - 10%)'!I:I,0)</f>
        <v>0</v>
      </c>
      <c r="C2378" s="47" t="s">
        <v>793</v>
      </c>
      <c r="D2378">
        <f t="shared" si="164"/>
        <v>0</v>
      </c>
      <c r="E2378">
        <v>10085</v>
      </c>
      <c r="F2378">
        <f t="shared" si="168"/>
        <v>0</v>
      </c>
      <c r="G2378" t="str">
        <f t="shared" si="165"/>
        <v>BP.GR</v>
      </c>
      <c r="H2378" s="525" t="s">
        <v>161</v>
      </c>
    </row>
    <row r="2379" spans="1:8">
      <c r="A2379">
        <f>_xlfn.XLOOKUP(C2379,'pu holds'!Y:Y,'pu holds'!H:H)</f>
        <v>0</v>
      </c>
      <c r="B2379">
        <f>_xlfn.XLOOKUP(H2379,'sets &amp; selections ( - 10%)'!Z:Z,'sets &amp; selections ( - 10%)'!I:I,0)</f>
        <v>0</v>
      </c>
      <c r="C2379" s="46" t="s">
        <v>795</v>
      </c>
      <c r="D2379">
        <f t="shared" si="164"/>
        <v>0</v>
      </c>
      <c r="E2379">
        <v>10085</v>
      </c>
      <c r="F2379">
        <f t="shared" si="168"/>
        <v>0</v>
      </c>
      <c r="G2379" t="str">
        <f t="shared" si="165"/>
        <v>BP.GR</v>
      </c>
      <c r="H2379" s="525" t="s">
        <v>161</v>
      </c>
    </row>
    <row r="2380" spans="1:8">
      <c r="A2380">
        <f>_xlfn.XLOOKUP(C2380,'pu holds'!Y:Y,'pu holds'!H:H)</f>
        <v>0</v>
      </c>
      <c r="C2380" s="46" t="s">
        <v>833</v>
      </c>
      <c r="D2380">
        <f t="shared" ref="D2380:D2390" si="169">SUM(A2380:B2380)</f>
        <v>0</v>
      </c>
      <c r="E2380">
        <v>10085</v>
      </c>
      <c r="F2380">
        <f t="shared" si="168"/>
        <v>0</v>
      </c>
      <c r="G2380" t="str">
        <f t="shared" ref="G2380:G2390" si="170">LEFT(C2380,5)</f>
        <v>BP.GR</v>
      </c>
      <c r="H2380" s="525" t="s">
        <v>1267</v>
      </c>
    </row>
    <row r="2381" spans="1:8">
      <c r="A2381">
        <f>_xlfn.XLOOKUP(C2381,'pu holds'!Y:Y,'pu holds'!H:H)</f>
        <v>0</v>
      </c>
      <c r="C2381" s="47" t="s">
        <v>831</v>
      </c>
      <c r="D2381">
        <f t="shared" si="169"/>
        <v>0</v>
      </c>
      <c r="E2381">
        <v>10085</v>
      </c>
      <c r="F2381">
        <f t="shared" si="168"/>
        <v>0</v>
      </c>
      <c r="G2381" t="str">
        <f t="shared" si="170"/>
        <v>BP.GR</v>
      </c>
      <c r="H2381" s="525" t="s">
        <v>1267</v>
      </c>
    </row>
    <row r="2382" spans="1:8">
      <c r="A2382">
        <f>_xlfn.XLOOKUP(C2382,'pu holds'!Y:Y,'pu holds'!H:H)</f>
        <v>0</v>
      </c>
      <c r="C2382" s="46" t="s">
        <v>829</v>
      </c>
      <c r="D2382">
        <f t="shared" si="169"/>
        <v>0</v>
      </c>
      <c r="E2382">
        <v>10085</v>
      </c>
      <c r="F2382">
        <f t="shared" si="168"/>
        <v>0</v>
      </c>
      <c r="G2382" t="str">
        <f t="shared" si="170"/>
        <v>BP.GR</v>
      </c>
      <c r="H2382" s="525" t="s">
        <v>1267</v>
      </c>
    </row>
    <row r="2383" spans="1:8">
      <c r="A2383">
        <f>_xlfn.XLOOKUP(C2383,'pu holds'!Y:Y,'pu holds'!H:H)</f>
        <v>0</v>
      </c>
      <c r="C2383" s="46" t="s">
        <v>827</v>
      </c>
      <c r="D2383">
        <f t="shared" si="169"/>
        <v>0</v>
      </c>
      <c r="E2383">
        <v>10085</v>
      </c>
      <c r="F2383">
        <f t="shared" si="168"/>
        <v>0</v>
      </c>
      <c r="G2383" t="str">
        <f t="shared" si="170"/>
        <v>BP.GR</v>
      </c>
      <c r="H2383" s="525" t="s">
        <v>1267</v>
      </c>
    </row>
    <row r="2384" spans="1:8">
      <c r="A2384">
        <f>_xlfn.XLOOKUP(C2384,'pu holds'!Y:Y,'pu holds'!H:H)</f>
        <v>0</v>
      </c>
      <c r="C2384" s="47" t="s">
        <v>825</v>
      </c>
      <c r="D2384">
        <f t="shared" si="169"/>
        <v>0</v>
      </c>
      <c r="E2384">
        <v>10085</v>
      </c>
      <c r="F2384">
        <f t="shared" si="168"/>
        <v>0</v>
      </c>
      <c r="G2384" t="str">
        <f t="shared" si="170"/>
        <v>BP.GR</v>
      </c>
      <c r="H2384" s="525" t="s">
        <v>1267</v>
      </c>
    </row>
    <row r="2385" spans="1:8">
      <c r="A2385">
        <f>_xlfn.XLOOKUP(C2385,'pu holds'!Y:Y,'pu holds'!H:H)</f>
        <v>0</v>
      </c>
      <c r="B2385">
        <f>_xlfn.XLOOKUP(H2385,'sets &amp; selections ( - 10%)'!Z:Z,'sets &amp; selections ( - 10%)'!I:I,0)</f>
        <v>0</v>
      </c>
      <c r="C2385" s="46" t="s">
        <v>771</v>
      </c>
      <c r="D2385">
        <f t="shared" si="169"/>
        <v>0</v>
      </c>
      <c r="E2385">
        <v>10085</v>
      </c>
      <c r="F2385">
        <f t="shared" si="168"/>
        <v>0</v>
      </c>
      <c r="G2385" t="str">
        <f t="shared" si="170"/>
        <v>BP.GR</v>
      </c>
      <c r="H2385" s="525" t="s">
        <v>161</v>
      </c>
    </row>
    <row r="2386" spans="1:8">
      <c r="A2386">
        <f>_xlfn.XLOOKUP(C2386,'pu holds'!Y:Y,'pu holds'!H:H)</f>
        <v>0</v>
      </c>
      <c r="B2386">
        <f>_xlfn.XLOOKUP(H2386,'sets &amp; selections ( - 10%)'!Z:Z,'sets &amp; selections ( - 10%)'!I:I,0)</f>
        <v>0</v>
      </c>
      <c r="C2386" s="46" t="s">
        <v>773</v>
      </c>
      <c r="D2386">
        <f t="shared" si="169"/>
        <v>0</v>
      </c>
      <c r="E2386">
        <v>10085</v>
      </c>
      <c r="F2386">
        <f t="shared" si="168"/>
        <v>0</v>
      </c>
      <c r="G2386" t="str">
        <f t="shared" si="170"/>
        <v>BP.GR</v>
      </c>
      <c r="H2386" s="525" t="s">
        <v>161</v>
      </c>
    </row>
    <row r="2387" spans="1:8">
      <c r="A2387">
        <f>_xlfn.XLOOKUP(C2387,'pu holds'!Y:Y,'pu holds'!H:H)</f>
        <v>0</v>
      </c>
      <c r="B2387">
        <f>_xlfn.XLOOKUP(H2387,'sets &amp; selections ( - 10%)'!Z:Z,'sets &amp; selections ( - 10%)'!I:I,0)</f>
        <v>0</v>
      </c>
      <c r="C2387" s="47" t="s">
        <v>799</v>
      </c>
      <c r="D2387">
        <f t="shared" si="169"/>
        <v>0</v>
      </c>
      <c r="E2387">
        <v>10085</v>
      </c>
      <c r="F2387">
        <f t="shared" si="168"/>
        <v>0</v>
      </c>
      <c r="G2387" t="str">
        <f t="shared" si="170"/>
        <v>BP.GR</v>
      </c>
      <c r="H2387" s="525" t="s">
        <v>161</v>
      </c>
    </row>
    <row r="2388" spans="1:8">
      <c r="A2388">
        <f>_xlfn.XLOOKUP(C2388,'pu holds'!Y:Y,'pu holds'!H:H)</f>
        <v>0</v>
      </c>
      <c r="B2388">
        <f>_xlfn.XLOOKUP(H2388,'sets &amp; selections ( - 10%)'!Z:Z,'sets &amp; selections ( - 10%)'!I:I,0)</f>
        <v>0</v>
      </c>
      <c r="C2388" s="46" t="s">
        <v>801</v>
      </c>
      <c r="D2388">
        <f t="shared" si="169"/>
        <v>0</v>
      </c>
      <c r="E2388">
        <v>10085</v>
      </c>
      <c r="F2388">
        <f t="shared" si="168"/>
        <v>0</v>
      </c>
      <c r="G2388" t="str">
        <f t="shared" si="170"/>
        <v>BP.GR</v>
      </c>
      <c r="H2388" s="525" t="s">
        <v>161</v>
      </c>
    </row>
    <row r="2389" spans="1:8">
      <c r="A2389">
        <f>_xlfn.XLOOKUP(C2389,'pu holds'!Y:Y,'pu holds'!H:H)</f>
        <v>0</v>
      </c>
      <c r="B2389">
        <f>_xlfn.XLOOKUP(H2389,'sets &amp; selections ( - 10%)'!Z:Z,'sets &amp; selections ( - 10%)'!I:I,0)</f>
        <v>0</v>
      </c>
      <c r="C2389" s="46" t="s">
        <v>797</v>
      </c>
      <c r="D2389">
        <f t="shared" si="169"/>
        <v>0</v>
      </c>
      <c r="E2389">
        <v>10085</v>
      </c>
      <c r="F2389">
        <f t="shared" si="168"/>
        <v>0</v>
      </c>
      <c r="G2389" t="str">
        <f t="shared" si="170"/>
        <v>BP.GR</v>
      </c>
      <c r="H2389" s="525" t="s">
        <v>161</v>
      </c>
    </row>
    <row r="2390" spans="1:8">
      <c r="A2390">
        <f>_xlfn.XLOOKUP(C2390,'pu holds'!Y:Y,'pu holds'!H:H)</f>
        <v>0</v>
      </c>
      <c r="B2390">
        <f>_xlfn.XLOOKUP(H2390,'sets &amp; selections ( - 10%)'!Z:Z,'sets &amp; selections ( - 10%)'!I:I,0)</f>
        <v>0</v>
      </c>
      <c r="C2390" s="47" t="s">
        <v>803</v>
      </c>
      <c r="D2390">
        <f t="shared" si="169"/>
        <v>0</v>
      </c>
      <c r="E2390">
        <v>10085</v>
      </c>
      <c r="F2390">
        <f t="shared" si="168"/>
        <v>0</v>
      </c>
      <c r="G2390" t="str">
        <f t="shared" si="170"/>
        <v>BP.GR</v>
      </c>
      <c r="H2390" s="525" t="s">
        <v>161</v>
      </c>
    </row>
    <row r="2391" spans="1:8">
      <c r="A2391">
        <f>_xlfn.XLOOKUP(C2391,'pu holds'!Y:Y,'pu holds'!I:I)</f>
        <v>0</v>
      </c>
      <c r="B2391">
        <f>_xlfn.XLOOKUP(H2391,'sets &amp; selections ( - 10%)'!Z:Z,'sets &amp; selections ( - 10%)'!J:J,0)</f>
        <v>0</v>
      </c>
      <c r="C2391" s="46" t="s">
        <v>751</v>
      </c>
      <c r="D2391">
        <f t="shared" si="164"/>
        <v>0</v>
      </c>
      <c r="E2391">
        <v>10086</v>
      </c>
      <c r="F2391">
        <f t="shared" si="168"/>
        <v>0</v>
      </c>
      <c r="G2391" t="str">
        <f t="shared" si="165"/>
        <v>BP.GR</v>
      </c>
      <c r="H2391" s="525" t="s">
        <v>161</v>
      </c>
    </row>
    <row r="2392" spans="1:8">
      <c r="A2392">
        <f>_xlfn.XLOOKUP(C2392,'pu holds'!Y:Y,'pu holds'!I:I)</f>
        <v>0</v>
      </c>
      <c r="B2392">
        <f>_xlfn.XLOOKUP(H2392,'sets &amp; selections ( - 10%)'!Z:Z,'sets &amp; selections ( - 10%)'!J:J,0)</f>
        <v>0</v>
      </c>
      <c r="C2392" s="47" t="s">
        <v>753</v>
      </c>
      <c r="D2392">
        <f t="shared" si="164"/>
        <v>0</v>
      </c>
      <c r="E2392">
        <v>10086</v>
      </c>
      <c r="F2392">
        <f t="shared" si="168"/>
        <v>0</v>
      </c>
      <c r="G2392" t="str">
        <f t="shared" si="165"/>
        <v>BP.GR</v>
      </c>
      <c r="H2392" s="525" t="s">
        <v>161</v>
      </c>
    </row>
    <row r="2393" spans="1:8">
      <c r="A2393">
        <f>_xlfn.XLOOKUP(C2393,'pu holds'!Y:Y,'pu holds'!I:I)</f>
        <v>0</v>
      </c>
      <c r="B2393">
        <f>_xlfn.XLOOKUP(H2393,'sets &amp; selections ( - 10%)'!Z:Z,'sets &amp; selections ( - 10%)'!J:J,0)</f>
        <v>0</v>
      </c>
      <c r="C2393" s="46" t="s">
        <v>755</v>
      </c>
      <c r="D2393">
        <f t="shared" si="164"/>
        <v>0</v>
      </c>
      <c r="E2393">
        <v>10086</v>
      </c>
      <c r="F2393">
        <f t="shared" si="168"/>
        <v>0</v>
      </c>
      <c r="G2393" t="str">
        <f t="shared" si="165"/>
        <v>BP.GR</v>
      </c>
      <c r="H2393" s="525" t="s">
        <v>161</v>
      </c>
    </row>
    <row r="2394" spans="1:8">
      <c r="A2394">
        <f>_xlfn.XLOOKUP(C2394,'pu holds'!Y:Y,'pu holds'!I:I)</f>
        <v>0</v>
      </c>
      <c r="B2394">
        <f>_xlfn.XLOOKUP(H2394,'sets &amp; selections ( - 10%)'!Z:Z,'sets &amp; selections ( - 10%)'!J:J,0)</f>
        <v>0</v>
      </c>
      <c r="C2394" s="47" t="s">
        <v>757</v>
      </c>
      <c r="D2394">
        <f t="shared" si="164"/>
        <v>0</v>
      </c>
      <c r="E2394">
        <v>10086</v>
      </c>
      <c r="F2394">
        <f t="shared" si="168"/>
        <v>0</v>
      </c>
      <c r="G2394" t="str">
        <f t="shared" si="165"/>
        <v>BP.GR</v>
      </c>
      <c r="H2394" s="525" t="s">
        <v>161</v>
      </c>
    </row>
    <row r="2395" spans="1:8">
      <c r="A2395">
        <f>_xlfn.XLOOKUP(C2395,'pu holds'!Y:Y,'pu holds'!I:I)</f>
        <v>0</v>
      </c>
      <c r="B2395">
        <f>_xlfn.XLOOKUP(H2395,'sets &amp; selections ( - 10%)'!Z:Z,'sets &amp; selections ( - 10%)'!J:J,0)</f>
        <v>0</v>
      </c>
      <c r="C2395" s="46" t="s">
        <v>759</v>
      </c>
      <c r="D2395">
        <f t="shared" si="164"/>
        <v>0</v>
      </c>
      <c r="E2395">
        <v>10086</v>
      </c>
      <c r="F2395">
        <f t="shared" si="168"/>
        <v>0</v>
      </c>
      <c r="G2395" t="str">
        <f t="shared" si="165"/>
        <v>BP.GR</v>
      </c>
      <c r="H2395" s="525" t="s">
        <v>161</v>
      </c>
    </row>
    <row r="2396" spans="1:8">
      <c r="A2396">
        <f>_xlfn.XLOOKUP(C2396,'pu holds'!Y:Y,'pu holds'!I:I)</f>
        <v>0</v>
      </c>
      <c r="B2396">
        <f>_xlfn.XLOOKUP(H2396,'sets &amp; selections ( - 10%)'!Z:Z,'sets &amp; selections ( - 10%)'!J:J,0)</f>
        <v>0</v>
      </c>
      <c r="C2396" s="47" t="s">
        <v>761</v>
      </c>
      <c r="D2396">
        <f t="shared" si="164"/>
        <v>0</v>
      </c>
      <c r="E2396">
        <v>10086</v>
      </c>
      <c r="F2396">
        <f t="shared" si="168"/>
        <v>0</v>
      </c>
      <c r="G2396" t="str">
        <f t="shared" si="165"/>
        <v>BP.GR</v>
      </c>
      <c r="H2396" s="525" t="s">
        <v>161</v>
      </c>
    </row>
    <row r="2397" spans="1:8">
      <c r="A2397">
        <f>_xlfn.XLOOKUP(C2397,'pu holds'!Y:Y,'pu holds'!I:I)</f>
        <v>0</v>
      </c>
      <c r="B2397">
        <f>_xlfn.XLOOKUP(H2397,'sets &amp; selections ( - 10%)'!Z:Z,'sets &amp; selections ( - 10%)'!J:J,0)</f>
        <v>0</v>
      </c>
      <c r="C2397" s="46" t="s">
        <v>763</v>
      </c>
      <c r="D2397">
        <f t="shared" si="164"/>
        <v>0</v>
      </c>
      <c r="E2397">
        <v>10086</v>
      </c>
      <c r="F2397">
        <f t="shared" si="168"/>
        <v>0</v>
      </c>
      <c r="G2397" t="str">
        <f t="shared" si="165"/>
        <v>BP.GR</v>
      </c>
      <c r="H2397" s="525" t="s">
        <v>161</v>
      </c>
    </row>
    <row r="2398" spans="1:8">
      <c r="A2398">
        <f>_xlfn.XLOOKUP(C2398,'pu holds'!Y:Y,'pu holds'!I:I)</f>
        <v>0</v>
      </c>
      <c r="B2398">
        <f>_xlfn.XLOOKUP(H2398,'sets &amp; selections ( - 10%)'!Z:Z,'sets &amp; selections ( - 10%)'!J:J,0)</f>
        <v>0</v>
      </c>
      <c r="C2398" s="47" t="s">
        <v>765</v>
      </c>
      <c r="D2398">
        <f t="shared" si="164"/>
        <v>0</v>
      </c>
      <c r="E2398">
        <v>10086</v>
      </c>
      <c r="F2398">
        <f t="shared" si="168"/>
        <v>0</v>
      </c>
      <c r="G2398" t="str">
        <f t="shared" si="165"/>
        <v>BP.GR</v>
      </c>
      <c r="H2398" s="525" t="s">
        <v>161</v>
      </c>
    </row>
    <row r="2399" spans="1:8">
      <c r="A2399">
        <f>_xlfn.XLOOKUP(C2399,'pu holds'!Y:Y,'pu holds'!I:I)</f>
        <v>0</v>
      </c>
      <c r="B2399">
        <f>_xlfn.XLOOKUP(H2399,'sets &amp; selections ( - 10%)'!Z:Z,'sets &amp; selections ( - 10%)'!J:J,0)</f>
        <v>0</v>
      </c>
      <c r="C2399" s="46" t="s">
        <v>767</v>
      </c>
      <c r="D2399">
        <f t="shared" si="164"/>
        <v>0</v>
      </c>
      <c r="E2399">
        <v>10086</v>
      </c>
      <c r="F2399">
        <f t="shared" si="168"/>
        <v>0</v>
      </c>
      <c r="G2399" t="str">
        <f t="shared" si="165"/>
        <v>BP.GR</v>
      </c>
      <c r="H2399" s="525" t="s">
        <v>161</v>
      </c>
    </row>
    <row r="2400" spans="1:8">
      <c r="A2400">
        <f>_xlfn.XLOOKUP(C2400,'pu holds'!Y:Y,'pu holds'!I:I)</f>
        <v>0</v>
      </c>
      <c r="B2400">
        <f>_xlfn.XLOOKUP(H2400,'sets &amp; selections ( - 10%)'!Z:Z,'sets &amp; selections ( - 10%)'!J:J,0)</f>
        <v>0</v>
      </c>
      <c r="C2400" s="47" t="s">
        <v>769</v>
      </c>
      <c r="D2400">
        <f t="shared" si="164"/>
        <v>0</v>
      </c>
      <c r="E2400">
        <v>10086</v>
      </c>
      <c r="F2400">
        <f t="shared" si="168"/>
        <v>0</v>
      </c>
      <c r="G2400" t="str">
        <f t="shared" si="165"/>
        <v>BP.GR</v>
      </c>
      <c r="H2400" s="525" t="s">
        <v>161</v>
      </c>
    </row>
    <row r="2401" spans="1:8">
      <c r="A2401">
        <f>_xlfn.XLOOKUP(C2401,'pu holds'!Y:Y,'pu holds'!I:I)</f>
        <v>0</v>
      </c>
      <c r="B2401">
        <f>_xlfn.XLOOKUP(H2401,'sets &amp; selections ( - 10%)'!Z:Z,'sets &amp; selections ( - 10%)'!J:J,0)</f>
        <v>0</v>
      </c>
      <c r="C2401" s="46" t="s">
        <v>775</v>
      </c>
      <c r="D2401">
        <f t="shared" si="164"/>
        <v>0</v>
      </c>
      <c r="E2401">
        <v>10086</v>
      </c>
      <c r="F2401">
        <f t="shared" si="168"/>
        <v>0</v>
      </c>
      <c r="G2401" t="str">
        <f t="shared" si="165"/>
        <v>BP.GR</v>
      </c>
      <c r="H2401" s="525" t="s">
        <v>161</v>
      </c>
    </row>
    <row r="2402" spans="1:8">
      <c r="A2402">
        <f>_xlfn.XLOOKUP(C2402,'pu holds'!Y:Y,'pu holds'!I:I)</f>
        <v>0</v>
      </c>
      <c r="B2402">
        <f>_xlfn.XLOOKUP(H2402,'sets &amp; selections ( - 10%)'!Z:Z,'sets &amp; selections ( - 10%)'!J:J,0)</f>
        <v>0</v>
      </c>
      <c r="C2402" s="47" t="s">
        <v>777</v>
      </c>
      <c r="D2402">
        <f t="shared" si="164"/>
        <v>0</v>
      </c>
      <c r="E2402">
        <v>10086</v>
      </c>
      <c r="F2402">
        <f t="shared" si="168"/>
        <v>0</v>
      </c>
      <c r="G2402" t="str">
        <f t="shared" si="165"/>
        <v>BP.GR</v>
      </c>
      <c r="H2402" s="525" t="s">
        <v>161</v>
      </c>
    </row>
    <row r="2403" spans="1:8">
      <c r="A2403">
        <f>_xlfn.XLOOKUP(C2403,'pu holds'!Y:Y,'pu holds'!I:I)</f>
        <v>0</v>
      </c>
      <c r="B2403">
        <f>_xlfn.XLOOKUP(H2403,'sets &amp; selections ( - 10%)'!Z:Z,'sets &amp; selections ( - 10%)'!J:J,0)</f>
        <v>0</v>
      </c>
      <c r="C2403" s="46" t="s">
        <v>779</v>
      </c>
      <c r="D2403">
        <f t="shared" si="164"/>
        <v>0</v>
      </c>
      <c r="E2403">
        <v>10086</v>
      </c>
      <c r="F2403">
        <f t="shared" si="168"/>
        <v>0</v>
      </c>
      <c r="G2403" t="str">
        <f t="shared" si="165"/>
        <v>BP.GR</v>
      </c>
      <c r="H2403" s="525" t="s">
        <v>161</v>
      </c>
    </row>
    <row r="2404" spans="1:8">
      <c r="A2404">
        <f>_xlfn.XLOOKUP(C2404,'pu holds'!Y:Y,'pu holds'!I:I)</f>
        <v>0</v>
      </c>
      <c r="B2404">
        <f>_xlfn.XLOOKUP(H2404,'sets &amp; selections ( - 10%)'!Z:Z,'sets &amp; selections ( - 10%)'!J:J,0)</f>
        <v>0</v>
      </c>
      <c r="C2404" s="47" t="s">
        <v>781</v>
      </c>
      <c r="D2404">
        <f t="shared" si="164"/>
        <v>0</v>
      </c>
      <c r="E2404">
        <v>10086</v>
      </c>
      <c r="F2404">
        <f t="shared" si="168"/>
        <v>0</v>
      </c>
      <c r="G2404" t="str">
        <f t="shared" si="165"/>
        <v>BP.GR</v>
      </c>
      <c r="H2404" s="525" t="s">
        <v>161</v>
      </c>
    </row>
    <row r="2405" spans="1:8">
      <c r="A2405">
        <f>_xlfn.XLOOKUP(C2405,'pu holds'!Y:Y,'pu holds'!I:I)</f>
        <v>0</v>
      </c>
      <c r="B2405">
        <f>_xlfn.XLOOKUP(H2405,'sets &amp; selections ( - 10%)'!Z:Z,'sets &amp; selections ( - 10%)'!J:J,0)</f>
        <v>0</v>
      </c>
      <c r="C2405" s="46" t="s">
        <v>783</v>
      </c>
      <c r="D2405">
        <f t="shared" si="164"/>
        <v>0</v>
      </c>
      <c r="E2405">
        <v>10086</v>
      </c>
      <c r="F2405">
        <f t="shared" si="168"/>
        <v>0</v>
      </c>
      <c r="G2405" t="str">
        <f t="shared" si="165"/>
        <v>BP.GR</v>
      </c>
      <c r="H2405" s="525" t="s">
        <v>161</v>
      </c>
    </row>
    <row r="2406" spans="1:8">
      <c r="A2406">
        <f>_xlfn.XLOOKUP(C2406,'pu holds'!Y:Y,'pu holds'!I:I)</f>
        <v>0</v>
      </c>
      <c r="B2406">
        <f>_xlfn.XLOOKUP(H2406,'sets &amp; selections ( - 10%)'!Z:Z,'sets &amp; selections ( - 10%)'!J:J,0)</f>
        <v>0</v>
      </c>
      <c r="C2406" s="47" t="s">
        <v>785</v>
      </c>
      <c r="D2406">
        <f t="shared" si="164"/>
        <v>0</v>
      </c>
      <c r="E2406">
        <v>10086</v>
      </c>
      <c r="F2406">
        <f t="shared" si="168"/>
        <v>0</v>
      </c>
      <c r="G2406" t="str">
        <f t="shared" si="165"/>
        <v>BP.GR</v>
      </c>
      <c r="H2406" s="525" t="s">
        <v>161</v>
      </c>
    </row>
    <row r="2407" spans="1:8">
      <c r="A2407">
        <f>_xlfn.XLOOKUP(C2407,'pu holds'!Y:Y,'pu holds'!I:I)</f>
        <v>0</v>
      </c>
      <c r="B2407">
        <f>_xlfn.XLOOKUP(H2407,'sets &amp; selections ( - 10%)'!Z:Z,'sets &amp; selections ( - 10%)'!J:J,0)</f>
        <v>0</v>
      </c>
      <c r="C2407" s="46" t="s">
        <v>787</v>
      </c>
      <c r="D2407">
        <f t="shared" si="164"/>
        <v>0</v>
      </c>
      <c r="E2407">
        <v>10086</v>
      </c>
      <c r="F2407">
        <f t="shared" si="168"/>
        <v>0</v>
      </c>
      <c r="G2407" t="str">
        <f t="shared" si="165"/>
        <v>BP.GR</v>
      </c>
      <c r="H2407" s="525" t="s">
        <v>161</v>
      </c>
    </row>
    <row r="2408" spans="1:8">
      <c r="A2408">
        <f>_xlfn.XLOOKUP(C2408,'pu holds'!Y:Y,'pu holds'!I:I)</f>
        <v>0</v>
      </c>
      <c r="B2408">
        <f>_xlfn.XLOOKUP(H2408,'sets &amp; selections ( - 10%)'!Z:Z,'sets &amp; selections ( - 10%)'!J:J,0)</f>
        <v>0</v>
      </c>
      <c r="C2408" s="47" t="s">
        <v>789</v>
      </c>
      <c r="D2408">
        <f t="shared" si="164"/>
        <v>0</v>
      </c>
      <c r="E2408">
        <v>10086</v>
      </c>
      <c r="F2408">
        <f t="shared" si="168"/>
        <v>0</v>
      </c>
      <c r="G2408" t="str">
        <f t="shared" si="165"/>
        <v>BP.GR</v>
      </c>
      <c r="H2408" s="525" t="s">
        <v>161</v>
      </c>
    </row>
    <row r="2409" spans="1:8">
      <c r="A2409">
        <f>_xlfn.XLOOKUP(C2409,'pu holds'!Y:Y,'pu holds'!I:I)</f>
        <v>0</v>
      </c>
      <c r="B2409">
        <f>_xlfn.XLOOKUP(H2409,'sets &amp; selections ( - 10%)'!Z:Z,'sets &amp; selections ( - 10%)'!J:J,0)</f>
        <v>0</v>
      </c>
      <c r="C2409" s="46" t="s">
        <v>791</v>
      </c>
      <c r="D2409">
        <f t="shared" si="164"/>
        <v>0</v>
      </c>
      <c r="E2409">
        <v>10086</v>
      </c>
      <c r="F2409">
        <f t="shared" si="168"/>
        <v>0</v>
      </c>
      <c r="G2409" t="str">
        <f t="shared" si="165"/>
        <v>BP.GR</v>
      </c>
      <c r="H2409" s="525" t="s">
        <v>161</v>
      </c>
    </row>
    <row r="2410" spans="1:8">
      <c r="A2410">
        <f>_xlfn.XLOOKUP(C2410,'pu holds'!Y:Y,'pu holds'!I:I)</f>
        <v>0</v>
      </c>
      <c r="B2410">
        <f>_xlfn.XLOOKUP(H2410,'sets &amp; selections ( - 10%)'!Z:Z,'sets &amp; selections ( - 10%)'!J:J,0)</f>
        <v>0</v>
      </c>
      <c r="C2410" s="47" t="s">
        <v>793</v>
      </c>
      <c r="D2410">
        <f t="shared" si="164"/>
        <v>0</v>
      </c>
      <c r="E2410">
        <v>10086</v>
      </c>
      <c r="F2410">
        <f t="shared" si="168"/>
        <v>0</v>
      </c>
      <c r="G2410" t="str">
        <f t="shared" si="165"/>
        <v>BP.GR</v>
      </c>
      <c r="H2410" s="525" t="s">
        <v>161</v>
      </c>
    </row>
    <row r="2411" spans="1:8">
      <c r="A2411">
        <f>_xlfn.XLOOKUP(C2411,'pu holds'!Y:Y,'pu holds'!I:I)</f>
        <v>0</v>
      </c>
      <c r="B2411">
        <f>_xlfn.XLOOKUP(H2411,'sets &amp; selections ( - 10%)'!Z:Z,'sets &amp; selections ( - 10%)'!J:J,0)</f>
        <v>0</v>
      </c>
      <c r="C2411" s="46" t="s">
        <v>795</v>
      </c>
      <c r="D2411">
        <f t="shared" si="164"/>
        <v>0</v>
      </c>
      <c r="E2411">
        <v>10086</v>
      </c>
      <c r="F2411">
        <f t="shared" si="168"/>
        <v>0</v>
      </c>
      <c r="G2411" t="str">
        <f t="shared" si="165"/>
        <v>BP.GR</v>
      </c>
      <c r="H2411" s="525" t="s">
        <v>161</v>
      </c>
    </row>
    <row r="2412" spans="1:8">
      <c r="A2412">
        <f>_xlfn.XLOOKUP(C2412,'pu holds'!Y:Y,'pu holds'!I:I)</f>
        <v>0</v>
      </c>
      <c r="C2412" s="46" t="s">
        <v>833</v>
      </c>
      <c r="D2412">
        <f t="shared" ref="D2412:D2422" si="171">SUM(A2412:B2412)</f>
        <v>0</v>
      </c>
      <c r="E2412">
        <v>10086</v>
      </c>
      <c r="F2412">
        <f t="shared" si="168"/>
        <v>0</v>
      </c>
      <c r="G2412" t="str">
        <f t="shared" ref="G2412:G2422" si="172">LEFT(C2412,5)</f>
        <v>BP.GR</v>
      </c>
      <c r="H2412" s="525" t="s">
        <v>1267</v>
      </c>
    </row>
    <row r="2413" spans="1:8">
      <c r="A2413">
        <f>_xlfn.XLOOKUP(C2413,'pu holds'!Y:Y,'pu holds'!I:I)</f>
        <v>0</v>
      </c>
      <c r="C2413" s="47" t="s">
        <v>831</v>
      </c>
      <c r="D2413">
        <f t="shared" si="171"/>
        <v>0</v>
      </c>
      <c r="E2413">
        <v>10086</v>
      </c>
      <c r="F2413">
        <f t="shared" si="168"/>
        <v>0</v>
      </c>
      <c r="G2413" t="str">
        <f t="shared" si="172"/>
        <v>BP.GR</v>
      </c>
      <c r="H2413" s="525" t="s">
        <v>1267</v>
      </c>
    </row>
    <row r="2414" spans="1:8">
      <c r="A2414">
        <f>_xlfn.XLOOKUP(C2414,'pu holds'!Y:Y,'pu holds'!I:I)</f>
        <v>0</v>
      </c>
      <c r="C2414" s="46" t="s">
        <v>829</v>
      </c>
      <c r="D2414">
        <f t="shared" si="171"/>
        <v>0</v>
      </c>
      <c r="E2414">
        <v>10086</v>
      </c>
      <c r="F2414">
        <f t="shared" si="168"/>
        <v>0</v>
      </c>
      <c r="G2414" t="str">
        <f t="shared" si="172"/>
        <v>BP.GR</v>
      </c>
      <c r="H2414" s="525" t="s">
        <v>1267</v>
      </c>
    </row>
    <row r="2415" spans="1:8">
      <c r="A2415">
        <f>_xlfn.XLOOKUP(C2415,'pu holds'!Y:Y,'pu holds'!I:I)</f>
        <v>0</v>
      </c>
      <c r="C2415" s="46" t="s">
        <v>827</v>
      </c>
      <c r="D2415">
        <f t="shared" si="171"/>
        <v>0</v>
      </c>
      <c r="E2415">
        <v>10086</v>
      </c>
      <c r="F2415">
        <f t="shared" si="168"/>
        <v>0</v>
      </c>
      <c r="G2415" t="str">
        <f t="shared" si="172"/>
        <v>BP.GR</v>
      </c>
      <c r="H2415" s="525" t="s">
        <v>1267</v>
      </c>
    </row>
    <row r="2416" spans="1:8">
      <c r="A2416">
        <f>_xlfn.XLOOKUP(C2416,'pu holds'!Y:Y,'pu holds'!I:I)</f>
        <v>0</v>
      </c>
      <c r="C2416" s="47" t="s">
        <v>825</v>
      </c>
      <c r="D2416">
        <f t="shared" si="171"/>
        <v>0</v>
      </c>
      <c r="E2416">
        <v>10086</v>
      </c>
      <c r="F2416">
        <f t="shared" si="168"/>
        <v>0</v>
      </c>
      <c r="G2416" t="str">
        <f t="shared" si="172"/>
        <v>BP.GR</v>
      </c>
      <c r="H2416" s="525" t="s">
        <v>1267</v>
      </c>
    </row>
    <row r="2417" spans="1:8">
      <c r="A2417">
        <f>_xlfn.XLOOKUP(C2417,'pu holds'!Y:Y,'pu holds'!I:I)</f>
        <v>0</v>
      </c>
      <c r="B2417">
        <f>_xlfn.XLOOKUP(H2417,'sets &amp; selections ( - 10%)'!Z:Z,'sets &amp; selections ( - 10%)'!J:J,0)</f>
        <v>0</v>
      </c>
      <c r="C2417" s="46" t="s">
        <v>771</v>
      </c>
      <c r="D2417">
        <f t="shared" si="171"/>
        <v>0</v>
      </c>
      <c r="E2417">
        <v>10086</v>
      </c>
      <c r="F2417">
        <f t="shared" si="168"/>
        <v>0</v>
      </c>
      <c r="G2417" t="str">
        <f t="shared" si="172"/>
        <v>BP.GR</v>
      </c>
      <c r="H2417" s="525" t="s">
        <v>161</v>
      </c>
    </row>
    <row r="2418" spans="1:8">
      <c r="A2418">
        <f>_xlfn.XLOOKUP(C2418,'pu holds'!Y:Y,'pu holds'!I:I)</f>
        <v>0</v>
      </c>
      <c r="B2418">
        <f>_xlfn.XLOOKUP(H2418,'sets &amp; selections ( - 10%)'!Z:Z,'sets &amp; selections ( - 10%)'!J:J,0)</f>
        <v>0</v>
      </c>
      <c r="C2418" s="46" t="s">
        <v>773</v>
      </c>
      <c r="D2418">
        <f t="shared" si="171"/>
        <v>0</v>
      </c>
      <c r="E2418">
        <v>10086</v>
      </c>
      <c r="F2418">
        <f t="shared" si="168"/>
        <v>0</v>
      </c>
      <c r="G2418" t="str">
        <f t="shared" si="172"/>
        <v>BP.GR</v>
      </c>
      <c r="H2418" s="525" t="s">
        <v>161</v>
      </c>
    </row>
    <row r="2419" spans="1:8">
      <c r="A2419">
        <f>_xlfn.XLOOKUP(C2419,'pu holds'!Y:Y,'pu holds'!I:I)</f>
        <v>0</v>
      </c>
      <c r="B2419">
        <f>_xlfn.XLOOKUP(H2419,'sets &amp; selections ( - 10%)'!Z:Z,'sets &amp; selections ( - 10%)'!J:J,0)</f>
        <v>0</v>
      </c>
      <c r="C2419" s="47" t="s">
        <v>799</v>
      </c>
      <c r="D2419">
        <f t="shared" si="171"/>
        <v>0</v>
      </c>
      <c r="E2419">
        <v>10086</v>
      </c>
      <c r="F2419">
        <f t="shared" si="168"/>
        <v>0</v>
      </c>
      <c r="G2419" t="str">
        <f t="shared" si="172"/>
        <v>BP.GR</v>
      </c>
      <c r="H2419" s="525" t="s">
        <v>161</v>
      </c>
    </row>
    <row r="2420" spans="1:8">
      <c r="A2420">
        <f>_xlfn.XLOOKUP(C2420,'pu holds'!Y:Y,'pu holds'!I:I)</f>
        <v>0</v>
      </c>
      <c r="B2420">
        <f>_xlfn.XLOOKUP(H2420,'sets &amp; selections ( - 10%)'!Z:Z,'sets &amp; selections ( - 10%)'!J:J,0)</f>
        <v>0</v>
      </c>
      <c r="C2420" s="46" t="s">
        <v>801</v>
      </c>
      <c r="D2420">
        <f t="shared" si="171"/>
        <v>0</v>
      </c>
      <c r="E2420">
        <v>10086</v>
      </c>
      <c r="F2420">
        <f t="shared" si="168"/>
        <v>0</v>
      </c>
      <c r="G2420" t="str">
        <f t="shared" si="172"/>
        <v>BP.GR</v>
      </c>
      <c r="H2420" s="525" t="s">
        <v>161</v>
      </c>
    </row>
    <row r="2421" spans="1:8">
      <c r="A2421">
        <f>_xlfn.XLOOKUP(C2421,'pu holds'!Y:Y,'pu holds'!I:I)</f>
        <v>0</v>
      </c>
      <c r="B2421">
        <f>_xlfn.XLOOKUP(H2421,'sets &amp; selections ( - 10%)'!Z:Z,'sets &amp; selections ( - 10%)'!J:J,0)</f>
        <v>0</v>
      </c>
      <c r="C2421" s="46" t="s">
        <v>797</v>
      </c>
      <c r="D2421">
        <f t="shared" si="171"/>
        <v>0</v>
      </c>
      <c r="E2421">
        <v>10086</v>
      </c>
      <c r="F2421">
        <f t="shared" si="168"/>
        <v>0</v>
      </c>
      <c r="G2421" t="str">
        <f t="shared" si="172"/>
        <v>BP.GR</v>
      </c>
      <c r="H2421" s="525" t="s">
        <v>161</v>
      </c>
    </row>
    <row r="2422" spans="1:8">
      <c r="A2422">
        <f>_xlfn.XLOOKUP(C2422,'pu holds'!Y:Y,'pu holds'!I:I)</f>
        <v>0</v>
      </c>
      <c r="B2422">
        <f>_xlfn.XLOOKUP(H2422,'sets &amp; selections ( - 10%)'!Z:Z,'sets &amp; selections ( - 10%)'!J:J,0)</f>
        <v>0</v>
      </c>
      <c r="C2422" s="47" t="s">
        <v>803</v>
      </c>
      <c r="D2422">
        <f t="shared" si="171"/>
        <v>0</v>
      </c>
      <c r="E2422">
        <v>10086</v>
      </c>
      <c r="F2422">
        <f t="shared" si="168"/>
        <v>0</v>
      </c>
      <c r="G2422" t="str">
        <f t="shared" si="172"/>
        <v>BP.GR</v>
      </c>
      <c r="H2422" s="525" t="s">
        <v>161</v>
      </c>
    </row>
    <row r="2423" spans="1:8">
      <c r="A2423">
        <f>_xlfn.XLOOKUP(C2423,'pu holds'!Y:Y,'pu holds'!J:J)</f>
        <v>0</v>
      </c>
      <c r="B2423">
        <f>_xlfn.XLOOKUP(H2423,'sets &amp; selections ( - 10%)'!Z:Z,'sets &amp; selections ( - 10%)'!K:K,0)</f>
        <v>0</v>
      </c>
      <c r="C2423" s="46" t="s">
        <v>751</v>
      </c>
      <c r="D2423">
        <f t="shared" si="164"/>
        <v>0</v>
      </c>
      <c r="E2423">
        <v>10088</v>
      </c>
      <c r="F2423">
        <f t="shared" si="168"/>
        <v>0</v>
      </c>
      <c r="G2423" t="str">
        <f t="shared" si="165"/>
        <v>BP.GR</v>
      </c>
      <c r="H2423" s="525" t="s">
        <v>161</v>
      </c>
    </row>
    <row r="2424" spans="1:8">
      <c r="A2424">
        <f>_xlfn.XLOOKUP(C2424,'pu holds'!Y:Y,'pu holds'!J:J)</f>
        <v>0</v>
      </c>
      <c r="B2424">
        <f>_xlfn.XLOOKUP(H2424,'sets &amp; selections ( - 10%)'!Z:Z,'sets &amp; selections ( - 10%)'!K:K,0)</f>
        <v>0</v>
      </c>
      <c r="C2424" s="47" t="s">
        <v>753</v>
      </c>
      <c r="D2424">
        <f t="shared" si="164"/>
        <v>0</v>
      </c>
      <c r="E2424">
        <v>10088</v>
      </c>
      <c r="F2424">
        <f t="shared" si="168"/>
        <v>0</v>
      </c>
      <c r="G2424" t="str">
        <f t="shared" si="165"/>
        <v>BP.GR</v>
      </c>
      <c r="H2424" s="525" t="s">
        <v>161</v>
      </c>
    </row>
    <row r="2425" spans="1:8">
      <c r="A2425">
        <f>_xlfn.XLOOKUP(C2425,'pu holds'!Y:Y,'pu holds'!J:J)</f>
        <v>0</v>
      </c>
      <c r="B2425">
        <f>_xlfn.XLOOKUP(H2425,'sets &amp; selections ( - 10%)'!Z:Z,'sets &amp; selections ( - 10%)'!K:K,0)</f>
        <v>0</v>
      </c>
      <c r="C2425" s="46" t="s">
        <v>755</v>
      </c>
      <c r="D2425">
        <f t="shared" ref="D2425:D2521" si="173">SUM(A2425:B2425)</f>
        <v>0</v>
      </c>
      <c r="E2425">
        <v>10088</v>
      </c>
      <c r="F2425">
        <f t="shared" si="168"/>
        <v>0</v>
      </c>
      <c r="G2425" t="str">
        <f t="shared" si="165"/>
        <v>BP.GR</v>
      </c>
      <c r="H2425" s="525" t="s">
        <v>161</v>
      </c>
    </row>
    <row r="2426" spans="1:8">
      <c r="A2426">
        <f>_xlfn.XLOOKUP(C2426,'pu holds'!Y:Y,'pu holds'!J:J)</f>
        <v>0</v>
      </c>
      <c r="B2426">
        <f>_xlfn.XLOOKUP(H2426,'sets &amp; selections ( - 10%)'!Z:Z,'sets &amp; selections ( - 10%)'!K:K,0)</f>
        <v>0</v>
      </c>
      <c r="C2426" s="47" t="s">
        <v>757</v>
      </c>
      <c r="D2426">
        <f t="shared" si="173"/>
        <v>0</v>
      </c>
      <c r="E2426">
        <v>10088</v>
      </c>
      <c r="F2426">
        <f t="shared" si="168"/>
        <v>0</v>
      </c>
      <c r="G2426" t="str">
        <f t="shared" si="165"/>
        <v>BP.GR</v>
      </c>
      <c r="H2426" s="525" t="s">
        <v>161</v>
      </c>
    </row>
    <row r="2427" spans="1:8">
      <c r="A2427">
        <f>_xlfn.XLOOKUP(C2427,'pu holds'!Y:Y,'pu holds'!J:J)</f>
        <v>0</v>
      </c>
      <c r="B2427">
        <f>_xlfn.XLOOKUP(H2427,'sets &amp; selections ( - 10%)'!Z:Z,'sets &amp; selections ( - 10%)'!K:K,0)</f>
        <v>0</v>
      </c>
      <c r="C2427" s="46" t="s">
        <v>759</v>
      </c>
      <c r="D2427">
        <f t="shared" si="173"/>
        <v>0</v>
      </c>
      <c r="E2427">
        <v>10088</v>
      </c>
      <c r="F2427">
        <f t="shared" si="168"/>
        <v>0</v>
      </c>
      <c r="G2427" t="str">
        <f t="shared" si="165"/>
        <v>BP.GR</v>
      </c>
      <c r="H2427" s="525" t="s">
        <v>161</v>
      </c>
    </row>
    <row r="2428" spans="1:8">
      <c r="A2428">
        <f>_xlfn.XLOOKUP(C2428,'pu holds'!Y:Y,'pu holds'!J:J)</f>
        <v>0</v>
      </c>
      <c r="B2428">
        <f>_xlfn.XLOOKUP(H2428,'sets &amp; selections ( - 10%)'!Z:Z,'sets &amp; selections ( - 10%)'!K:K,0)</f>
        <v>0</v>
      </c>
      <c r="C2428" s="47" t="s">
        <v>761</v>
      </c>
      <c r="D2428">
        <f t="shared" si="173"/>
        <v>0</v>
      </c>
      <c r="E2428">
        <v>10088</v>
      </c>
      <c r="F2428">
        <f t="shared" si="168"/>
        <v>0</v>
      </c>
      <c r="G2428" t="str">
        <f t="shared" si="165"/>
        <v>BP.GR</v>
      </c>
      <c r="H2428" s="525" t="s">
        <v>161</v>
      </c>
    </row>
    <row r="2429" spans="1:8">
      <c r="A2429">
        <f>_xlfn.XLOOKUP(C2429,'pu holds'!Y:Y,'pu holds'!J:J)</f>
        <v>0</v>
      </c>
      <c r="B2429">
        <f>_xlfn.XLOOKUP(H2429,'sets &amp; selections ( - 10%)'!Z:Z,'sets &amp; selections ( - 10%)'!K:K,0)</f>
        <v>0</v>
      </c>
      <c r="C2429" s="46" t="s">
        <v>763</v>
      </c>
      <c r="D2429">
        <f t="shared" si="173"/>
        <v>0</v>
      </c>
      <c r="E2429">
        <v>10088</v>
      </c>
      <c r="F2429">
        <f t="shared" si="168"/>
        <v>0</v>
      </c>
      <c r="G2429" t="str">
        <f t="shared" si="165"/>
        <v>BP.GR</v>
      </c>
      <c r="H2429" s="525" t="s">
        <v>161</v>
      </c>
    </row>
    <row r="2430" spans="1:8">
      <c r="A2430">
        <f>_xlfn.XLOOKUP(C2430,'pu holds'!Y:Y,'pu holds'!J:J)</f>
        <v>0</v>
      </c>
      <c r="B2430">
        <f>_xlfn.XLOOKUP(H2430,'sets &amp; selections ( - 10%)'!Z:Z,'sets &amp; selections ( - 10%)'!K:K,0)</f>
        <v>0</v>
      </c>
      <c r="C2430" s="47" t="s">
        <v>765</v>
      </c>
      <c r="D2430">
        <f t="shared" si="173"/>
        <v>0</v>
      </c>
      <c r="E2430">
        <v>10088</v>
      </c>
      <c r="F2430">
        <f t="shared" si="168"/>
        <v>0</v>
      </c>
      <c r="G2430" t="str">
        <f t="shared" si="165"/>
        <v>BP.GR</v>
      </c>
      <c r="H2430" s="525" t="s">
        <v>161</v>
      </c>
    </row>
    <row r="2431" spans="1:8">
      <c r="A2431">
        <f>_xlfn.XLOOKUP(C2431,'pu holds'!Y:Y,'pu holds'!J:J)</f>
        <v>0</v>
      </c>
      <c r="B2431">
        <f>_xlfn.XLOOKUP(H2431,'sets &amp; selections ( - 10%)'!Z:Z,'sets &amp; selections ( - 10%)'!K:K,0)</f>
        <v>0</v>
      </c>
      <c r="C2431" s="46" t="s">
        <v>767</v>
      </c>
      <c r="D2431">
        <f t="shared" si="173"/>
        <v>0</v>
      </c>
      <c r="E2431">
        <v>10088</v>
      </c>
      <c r="F2431">
        <f t="shared" si="168"/>
        <v>0</v>
      </c>
      <c r="G2431" t="str">
        <f t="shared" si="165"/>
        <v>BP.GR</v>
      </c>
      <c r="H2431" s="525" t="s">
        <v>161</v>
      </c>
    </row>
    <row r="2432" spans="1:8">
      <c r="A2432">
        <f>_xlfn.XLOOKUP(C2432,'pu holds'!Y:Y,'pu holds'!J:J)</f>
        <v>0</v>
      </c>
      <c r="B2432">
        <f>_xlfn.XLOOKUP(H2432,'sets &amp; selections ( - 10%)'!Z:Z,'sets &amp; selections ( - 10%)'!K:K,0)</f>
        <v>0</v>
      </c>
      <c r="C2432" s="47" t="s">
        <v>769</v>
      </c>
      <c r="D2432">
        <f t="shared" si="173"/>
        <v>0</v>
      </c>
      <c r="E2432">
        <v>10088</v>
      </c>
      <c r="F2432">
        <f t="shared" si="168"/>
        <v>0</v>
      </c>
      <c r="G2432" t="str">
        <f t="shared" si="165"/>
        <v>BP.GR</v>
      </c>
      <c r="H2432" s="525" t="s">
        <v>161</v>
      </c>
    </row>
    <row r="2433" spans="1:8">
      <c r="A2433">
        <f>_xlfn.XLOOKUP(C2433,'pu holds'!Y:Y,'pu holds'!J:J)</f>
        <v>0</v>
      </c>
      <c r="B2433">
        <f>_xlfn.XLOOKUP(H2433,'sets &amp; selections ( - 10%)'!Z:Z,'sets &amp; selections ( - 10%)'!K:K,0)</f>
        <v>0</v>
      </c>
      <c r="C2433" s="46" t="s">
        <v>775</v>
      </c>
      <c r="D2433">
        <f t="shared" si="173"/>
        <v>0</v>
      </c>
      <c r="E2433">
        <v>10088</v>
      </c>
      <c r="F2433">
        <f t="shared" si="168"/>
        <v>0</v>
      </c>
      <c r="G2433" t="str">
        <f t="shared" si="165"/>
        <v>BP.GR</v>
      </c>
      <c r="H2433" s="525" t="s">
        <v>161</v>
      </c>
    </row>
    <row r="2434" spans="1:8">
      <c r="A2434">
        <f>_xlfn.XLOOKUP(C2434,'pu holds'!Y:Y,'pu holds'!J:J)</f>
        <v>0</v>
      </c>
      <c r="B2434">
        <f>_xlfn.XLOOKUP(H2434,'sets &amp; selections ( - 10%)'!Z:Z,'sets &amp; selections ( - 10%)'!K:K,0)</f>
        <v>0</v>
      </c>
      <c r="C2434" s="47" t="s">
        <v>777</v>
      </c>
      <c r="D2434">
        <f t="shared" si="173"/>
        <v>0</v>
      </c>
      <c r="E2434">
        <v>10088</v>
      </c>
      <c r="F2434">
        <f t="shared" si="168"/>
        <v>0</v>
      </c>
      <c r="G2434" t="str">
        <f t="shared" si="165"/>
        <v>BP.GR</v>
      </c>
      <c r="H2434" s="525" t="s">
        <v>161</v>
      </c>
    </row>
    <row r="2435" spans="1:8">
      <c r="A2435">
        <f>_xlfn.XLOOKUP(C2435,'pu holds'!Y:Y,'pu holds'!J:J)</f>
        <v>0</v>
      </c>
      <c r="B2435">
        <f>_xlfn.XLOOKUP(H2435,'sets &amp; selections ( - 10%)'!Z:Z,'sets &amp; selections ( - 10%)'!K:K,0)</f>
        <v>0</v>
      </c>
      <c r="C2435" s="46" t="s">
        <v>779</v>
      </c>
      <c r="D2435">
        <f t="shared" si="173"/>
        <v>0</v>
      </c>
      <c r="E2435">
        <v>10088</v>
      </c>
      <c r="F2435">
        <f t="shared" ref="F2435:F2498" si="174">IF(B2435&gt;0,10*B2435/D2435,0)</f>
        <v>0</v>
      </c>
      <c r="G2435" t="str">
        <f t="shared" si="165"/>
        <v>BP.GR</v>
      </c>
      <c r="H2435" s="525" t="s">
        <v>161</v>
      </c>
    </row>
    <row r="2436" spans="1:8">
      <c r="A2436">
        <f>_xlfn.XLOOKUP(C2436,'pu holds'!Y:Y,'pu holds'!J:J)</f>
        <v>0</v>
      </c>
      <c r="B2436">
        <f>_xlfn.XLOOKUP(H2436,'sets &amp; selections ( - 10%)'!Z:Z,'sets &amp; selections ( - 10%)'!K:K,0)</f>
        <v>0</v>
      </c>
      <c r="C2436" s="47" t="s">
        <v>781</v>
      </c>
      <c r="D2436">
        <f t="shared" si="173"/>
        <v>0</v>
      </c>
      <c r="E2436">
        <v>10088</v>
      </c>
      <c r="F2436">
        <f t="shared" si="174"/>
        <v>0</v>
      </c>
      <c r="G2436" t="str">
        <f t="shared" si="165"/>
        <v>BP.GR</v>
      </c>
      <c r="H2436" s="525" t="s">
        <v>161</v>
      </c>
    </row>
    <row r="2437" spans="1:8">
      <c r="A2437">
        <f>_xlfn.XLOOKUP(C2437,'pu holds'!Y:Y,'pu holds'!J:J)</f>
        <v>0</v>
      </c>
      <c r="B2437">
        <f>_xlfn.XLOOKUP(H2437,'sets &amp; selections ( - 10%)'!Z:Z,'sets &amp; selections ( - 10%)'!K:K,0)</f>
        <v>0</v>
      </c>
      <c r="C2437" s="46" t="s">
        <v>783</v>
      </c>
      <c r="D2437">
        <f t="shared" si="173"/>
        <v>0</v>
      </c>
      <c r="E2437">
        <v>10088</v>
      </c>
      <c r="F2437">
        <f t="shared" si="174"/>
        <v>0</v>
      </c>
      <c r="G2437" t="str">
        <f t="shared" ref="G2437:G2533" si="175">LEFT(C2437,5)</f>
        <v>BP.GR</v>
      </c>
      <c r="H2437" s="525" t="s">
        <v>161</v>
      </c>
    </row>
    <row r="2438" spans="1:8">
      <c r="A2438">
        <f>_xlfn.XLOOKUP(C2438,'pu holds'!Y:Y,'pu holds'!J:J)</f>
        <v>0</v>
      </c>
      <c r="B2438">
        <f>_xlfn.XLOOKUP(H2438,'sets &amp; selections ( - 10%)'!Z:Z,'sets &amp; selections ( - 10%)'!K:K,0)</f>
        <v>0</v>
      </c>
      <c r="C2438" s="47" t="s">
        <v>785</v>
      </c>
      <c r="D2438">
        <f t="shared" si="173"/>
        <v>0</v>
      </c>
      <c r="E2438">
        <v>10088</v>
      </c>
      <c r="F2438">
        <f t="shared" si="174"/>
        <v>0</v>
      </c>
      <c r="G2438" t="str">
        <f t="shared" si="175"/>
        <v>BP.GR</v>
      </c>
      <c r="H2438" s="525" t="s">
        <v>161</v>
      </c>
    </row>
    <row r="2439" spans="1:8">
      <c r="A2439">
        <f>_xlfn.XLOOKUP(C2439,'pu holds'!Y:Y,'pu holds'!J:J)</f>
        <v>0</v>
      </c>
      <c r="B2439">
        <f>_xlfn.XLOOKUP(H2439,'sets &amp; selections ( - 10%)'!Z:Z,'sets &amp; selections ( - 10%)'!K:K,0)</f>
        <v>0</v>
      </c>
      <c r="C2439" s="46" t="s">
        <v>787</v>
      </c>
      <c r="D2439">
        <f t="shared" si="173"/>
        <v>0</v>
      </c>
      <c r="E2439">
        <v>10088</v>
      </c>
      <c r="F2439">
        <f t="shared" si="174"/>
        <v>0</v>
      </c>
      <c r="G2439" t="str">
        <f t="shared" si="175"/>
        <v>BP.GR</v>
      </c>
      <c r="H2439" s="525" t="s">
        <v>161</v>
      </c>
    </row>
    <row r="2440" spans="1:8">
      <c r="A2440">
        <f>_xlfn.XLOOKUP(C2440,'pu holds'!Y:Y,'pu holds'!J:J)</f>
        <v>0</v>
      </c>
      <c r="B2440">
        <f>_xlfn.XLOOKUP(H2440,'sets &amp; selections ( - 10%)'!Z:Z,'sets &amp; selections ( - 10%)'!K:K,0)</f>
        <v>0</v>
      </c>
      <c r="C2440" s="47" t="s">
        <v>789</v>
      </c>
      <c r="D2440">
        <f t="shared" si="173"/>
        <v>0</v>
      </c>
      <c r="E2440">
        <v>10088</v>
      </c>
      <c r="F2440">
        <f t="shared" si="174"/>
        <v>0</v>
      </c>
      <c r="G2440" t="str">
        <f t="shared" si="175"/>
        <v>BP.GR</v>
      </c>
      <c r="H2440" s="525" t="s">
        <v>161</v>
      </c>
    </row>
    <row r="2441" spans="1:8">
      <c r="A2441">
        <f>_xlfn.XLOOKUP(C2441,'pu holds'!Y:Y,'pu holds'!J:J)</f>
        <v>0</v>
      </c>
      <c r="B2441">
        <f>_xlfn.XLOOKUP(H2441,'sets &amp; selections ( - 10%)'!Z:Z,'sets &amp; selections ( - 10%)'!K:K,0)</f>
        <v>0</v>
      </c>
      <c r="C2441" s="46" t="s">
        <v>791</v>
      </c>
      <c r="D2441">
        <f t="shared" si="173"/>
        <v>0</v>
      </c>
      <c r="E2441">
        <v>10088</v>
      </c>
      <c r="F2441">
        <f t="shared" si="174"/>
        <v>0</v>
      </c>
      <c r="G2441" t="str">
        <f t="shared" si="175"/>
        <v>BP.GR</v>
      </c>
      <c r="H2441" s="525" t="s">
        <v>161</v>
      </c>
    </row>
    <row r="2442" spans="1:8">
      <c r="A2442">
        <f>_xlfn.XLOOKUP(C2442,'pu holds'!Y:Y,'pu holds'!J:J)</f>
        <v>0</v>
      </c>
      <c r="B2442">
        <f>_xlfn.XLOOKUP(H2442,'sets &amp; selections ( - 10%)'!Z:Z,'sets &amp; selections ( - 10%)'!K:K,0)</f>
        <v>0</v>
      </c>
      <c r="C2442" s="47" t="s">
        <v>793</v>
      </c>
      <c r="D2442">
        <f t="shared" si="173"/>
        <v>0</v>
      </c>
      <c r="E2442">
        <v>10088</v>
      </c>
      <c r="F2442">
        <f t="shared" si="174"/>
        <v>0</v>
      </c>
      <c r="G2442" t="str">
        <f t="shared" si="175"/>
        <v>BP.GR</v>
      </c>
      <c r="H2442" s="525" t="s">
        <v>161</v>
      </c>
    </row>
    <row r="2443" spans="1:8">
      <c r="A2443">
        <f>_xlfn.XLOOKUP(C2443,'pu holds'!Y:Y,'pu holds'!J:J)</f>
        <v>0</v>
      </c>
      <c r="B2443">
        <f>_xlfn.XLOOKUP(H2443,'sets &amp; selections ( - 10%)'!Z:Z,'sets &amp; selections ( - 10%)'!K:K,0)</f>
        <v>0</v>
      </c>
      <c r="C2443" s="46" t="s">
        <v>795</v>
      </c>
      <c r="D2443">
        <f t="shared" si="173"/>
        <v>0</v>
      </c>
      <c r="E2443">
        <v>10088</v>
      </c>
      <c r="F2443">
        <f t="shared" si="174"/>
        <v>0</v>
      </c>
      <c r="G2443" t="str">
        <f t="shared" si="175"/>
        <v>BP.GR</v>
      </c>
      <c r="H2443" s="525" t="s">
        <v>161</v>
      </c>
    </row>
    <row r="2444" spans="1:8">
      <c r="A2444">
        <f>_xlfn.XLOOKUP(C2444,'pu holds'!Y:Y,'pu holds'!J:J)</f>
        <v>0</v>
      </c>
      <c r="C2444" s="46" t="s">
        <v>833</v>
      </c>
      <c r="D2444">
        <f t="shared" ref="D2444:D2454" si="176">SUM(A2444:B2444)</f>
        <v>0</v>
      </c>
      <c r="E2444">
        <v>10088</v>
      </c>
      <c r="F2444">
        <f t="shared" si="174"/>
        <v>0</v>
      </c>
      <c r="G2444" t="str">
        <f t="shared" si="175"/>
        <v>BP.GR</v>
      </c>
      <c r="H2444" s="525" t="s">
        <v>1267</v>
      </c>
    </row>
    <row r="2445" spans="1:8">
      <c r="A2445">
        <f>_xlfn.XLOOKUP(C2445,'pu holds'!Y:Y,'pu holds'!J:J)</f>
        <v>0</v>
      </c>
      <c r="C2445" s="47" t="s">
        <v>831</v>
      </c>
      <c r="D2445">
        <f t="shared" si="176"/>
        <v>0</v>
      </c>
      <c r="E2445">
        <v>10088</v>
      </c>
      <c r="F2445">
        <f t="shared" si="174"/>
        <v>0</v>
      </c>
      <c r="G2445" t="str">
        <f t="shared" si="175"/>
        <v>BP.GR</v>
      </c>
      <c r="H2445" s="525" t="s">
        <v>1267</v>
      </c>
    </row>
    <row r="2446" spans="1:8">
      <c r="A2446">
        <f>_xlfn.XLOOKUP(C2446,'pu holds'!Y:Y,'pu holds'!J:J)</f>
        <v>0</v>
      </c>
      <c r="C2446" s="46" t="s">
        <v>829</v>
      </c>
      <c r="D2446">
        <f t="shared" si="176"/>
        <v>0</v>
      </c>
      <c r="E2446">
        <v>10088</v>
      </c>
      <c r="F2446">
        <f t="shared" si="174"/>
        <v>0</v>
      </c>
      <c r="G2446" t="str">
        <f t="shared" si="175"/>
        <v>BP.GR</v>
      </c>
      <c r="H2446" s="525" t="s">
        <v>1267</v>
      </c>
    </row>
    <row r="2447" spans="1:8">
      <c r="A2447">
        <f>_xlfn.XLOOKUP(C2447,'pu holds'!Y:Y,'pu holds'!J:J)</f>
        <v>0</v>
      </c>
      <c r="C2447" s="46" t="s">
        <v>827</v>
      </c>
      <c r="D2447">
        <f t="shared" si="176"/>
        <v>0</v>
      </c>
      <c r="E2447">
        <v>10088</v>
      </c>
      <c r="F2447">
        <f t="shared" si="174"/>
        <v>0</v>
      </c>
      <c r="G2447" t="str">
        <f t="shared" si="175"/>
        <v>BP.GR</v>
      </c>
      <c r="H2447" s="525" t="s">
        <v>1267</v>
      </c>
    </row>
    <row r="2448" spans="1:8">
      <c r="A2448">
        <f>_xlfn.XLOOKUP(C2448,'pu holds'!Y:Y,'pu holds'!J:J)</f>
        <v>0</v>
      </c>
      <c r="C2448" s="47" t="s">
        <v>825</v>
      </c>
      <c r="D2448">
        <f t="shared" si="176"/>
        <v>0</v>
      </c>
      <c r="E2448">
        <v>10088</v>
      </c>
      <c r="F2448">
        <f t="shared" si="174"/>
        <v>0</v>
      </c>
      <c r="G2448" t="str">
        <f t="shared" ref="G2448:G2454" si="177">LEFT(C2448,5)</f>
        <v>BP.GR</v>
      </c>
      <c r="H2448" s="525" t="s">
        <v>1267</v>
      </c>
    </row>
    <row r="2449" spans="1:8">
      <c r="A2449">
        <f>_xlfn.XLOOKUP(C2449,'pu holds'!Y:Y,'pu holds'!J:J)</f>
        <v>0</v>
      </c>
      <c r="B2449">
        <f>_xlfn.XLOOKUP(H2449,'sets &amp; selections ( - 10%)'!Z:Z,'sets &amp; selections ( - 10%)'!K:K,0)</f>
        <v>0</v>
      </c>
      <c r="C2449" s="46" t="s">
        <v>771</v>
      </c>
      <c r="D2449">
        <f t="shared" si="176"/>
        <v>0</v>
      </c>
      <c r="E2449">
        <v>10088</v>
      </c>
      <c r="F2449">
        <f t="shared" si="174"/>
        <v>0</v>
      </c>
      <c r="G2449" t="str">
        <f t="shared" si="177"/>
        <v>BP.GR</v>
      </c>
      <c r="H2449" s="525" t="s">
        <v>161</v>
      </c>
    </row>
    <row r="2450" spans="1:8">
      <c r="A2450">
        <f>_xlfn.XLOOKUP(C2450,'pu holds'!Y:Y,'pu holds'!J:J)</f>
        <v>0</v>
      </c>
      <c r="B2450">
        <f>_xlfn.XLOOKUP(H2450,'sets &amp; selections ( - 10%)'!Z:Z,'sets &amp; selections ( - 10%)'!K:K,0)</f>
        <v>0</v>
      </c>
      <c r="C2450" s="46" t="s">
        <v>773</v>
      </c>
      <c r="D2450">
        <f t="shared" si="176"/>
        <v>0</v>
      </c>
      <c r="E2450">
        <v>10088</v>
      </c>
      <c r="F2450">
        <f t="shared" si="174"/>
        <v>0</v>
      </c>
      <c r="G2450" t="str">
        <f t="shared" si="177"/>
        <v>BP.GR</v>
      </c>
      <c r="H2450" s="525" t="s">
        <v>161</v>
      </c>
    </row>
    <row r="2451" spans="1:8">
      <c r="A2451">
        <f>_xlfn.XLOOKUP(C2451,'pu holds'!Y:Y,'pu holds'!J:J)</f>
        <v>0</v>
      </c>
      <c r="B2451">
        <f>_xlfn.XLOOKUP(H2451,'sets &amp; selections ( - 10%)'!Z:Z,'sets &amp; selections ( - 10%)'!K:K,0)</f>
        <v>0</v>
      </c>
      <c r="C2451" s="47" t="s">
        <v>799</v>
      </c>
      <c r="D2451">
        <f t="shared" si="176"/>
        <v>0</v>
      </c>
      <c r="E2451">
        <v>10088</v>
      </c>
      <c r="F2451">
        <f t="shared" si="174"/>
        <v>0</v>
      </c>
      <c r="G2451" t="str">
        <f t="shared" si="177"/>
        <v>BP.GR</v>
      </c>
      <c r="H2451" s="525" t="s">
        <v>161</v>
      </c>
    </row>
    <row r="2452" spans="1:8">
      <c r="A2452">
        <f>_xlfn.XLOOKUP(C2452,'pu holds'!Y:Y,'pu holds'!J:J)</f>
        <v>0</v>
      </c>
      <c r="B2452">
        <f>_xlfn.XLOOKUP(H2452,'sets &amp; selections ( - 10%)'!Z:Z,'sets &amp; selections ( - 10%)'!K:K,0)</f>
        <v>0</v>
      </c>
      <c r="C2452" s="46" t="s">
        <v>801</v>
      </c>
      <c r="D2452">
        <f t="shared" si="176"/>
        <v>0</v>
      </c>
      <c r="E2452">
        <v>10088</v>
      </c>
      <c r="F2452">
        <f t="shared" si="174"/>
        <v>0</v>
      </c>
      <c r="G2452" t="str">
        <f t="shared" si="177"/>
        <v>BP.GR</v>
      </c>
      <c r="H2452" s="525" t="s">
        <v>161</v>
      </c>
    </row>
    <row r="2453" spans="1:8">
      <c r="A2453">
        <f>_xlfn.XLOOKUP(C2453,'pu holds'!Y:Y,'pu holds'!J:J)</f>
        <v>0</v>
      </c>
      <c r="B2453">
        <f>_xlfn.XLOOKUP(H2453,'sets &amp; selections ( - 10%)'!Z:Z,'sets &amp; selections ( - 10%)'!K:K,0)</f>
        <v>0</v>
      </c>
      <c r="C2453" s="46" t="s">
        <v>797</v>
      </c>
      <c r="D2453">
        <f t="shared" si="176"/>
        <v>0</v>
      </c>
      <c r="E2453">
        <v>10088</v>
      </c>
      <c r="F2453">
        <f t="shared" si="174"/>
        <v>0</v>
      </c>
      <c r="G2453" t="str">
        <f t="shared" si="177"/>
        <v>BP.GR</v>
      </c>
      <c r="H2453" s="525" t="s">
        <v>161</v>
      </c>
    </row>
    <row r="2454" spans="1:8">
      <c r="A2454">
        <f>_xlfn.XLOOKUP(C2454,'pu holds'!Y:Y,'pu holds'!J:J)</f>
        <v>0</v>
      </c>
      <c r="B2454">
        <f>_xlfn.XLOOKUP(H2454,'sets &amp; selections ( - 10%)'!Z:Z,'sets &amp; selections ( - 10%)'!K:K,0)</f>
        <v>0</v>
      </c>
      <c r="C2454" s="47" t="s">
        <v>803</v>
      </c>
      <c r="D2454">
        <f t="shared" si="176"/>
        <v>0</v>
      </c>
      <c r="E2454">
        <v>10088</v>
      </c>
      <c r="F2454">
        <f t="shared" si="174"/>
        <v>0</v>
      </c>
      <c r="G2454" t="str">
        <f t="shared" si="177"/>
        <v>BP.GR</v>
      </c>
      <c r="H2454" s="525" t="s">
        <v>161</v>
      </c>
    </row>
    <row r="2455" spans="1:8">
      <c r="A2455">
        <f>_xlfn.XLOOKUP(C2455,'pu holds'!Y:Y,'pu holds'!K:K)</f>
        <v>0</v>
      </c>
      <c r="B2455">
        <f>_xlfn.XLOOKUP(H2455,'sets &amp; selections ( - 10%)'!Z:Z,'sets &amp; selections ( - 10%)'!L:L,0)</f>
        <v>0</v>
      </c>
      <c r="C2455" s="46" t="s">
        <v>751</v>
      </c>
      <c r="D2455">
        <f t="shared" si="173"/>
        <v>0</v>
      </c>
      <c r="E2455">
        <v>10089</v>
      </c>
      <c r="F2455">
        <f t="shared" si="174"/>
        <v>0</v>
      </c>
      <c r="G2455" t="str">
        <f t="shared" si="175"/>
        <v>BP.GR</v>
      </c>
      <c r="H2455" s="525" t="s">
        <v>161</v>
      </c>
    </row>
    <row r="2456" spans="1:8">
      <c r="A2456">
        <f>_xlfn.XLOOKUP(C2456,'pu holds'!Y:Y,'pu holds'!K:K)</f>
        <v>0</v>
      </c>
      <c r="B2456">
        <f>_xlfn.XLOOKUP(H2456,'sets &amp; selections ( - 10%)'!Z:Z,'sets &amp; selections ( - 10%)'!L:L,0)</f>
        <v>0</v>
      </c>
      <c r="C2456" s="47" t="s">
        <v>753</v>
      </c>
      <c r="D2456">
        <f t="shared" si="173"/>
        <v>0</v>
      </c>
      <c r="E2456">
        <v>10089</v>
      </c>
      <c r="F2456">
        <f t="shared" si="174"/>
        <v>0</v>
      </c>
      <c r="G2456" t="str">
        <f t="shared" si="175"/>
        <v>BP.GR</v>
      </c>
      <c r="H2456" s="525" t="s">
        <v>161</v>
      </c>
    </row>
    <row r="2457" spans="1:8">
      <c r="A2457">
        <f>_xlfn.XLOOKUP(C2457,'pu holds'!Y:Y,'pu holds'!K:K)</f>
        <v>0</v>
      </c>
      <c r="B2457">
        <f>_xlfn.XLOOKUP(H2457,'sets &amp; selections ( - 10%)'!Z:Z,'sets &amp; selections ( - 10%)'!L:L,0)</f>
        <v>0</v>
      </c>
      <c r="C2457" s="46" t="s">
        <v>755</v>
      </c>
      <c r="D2457">
        <f t="shared" si="173"/>
        <v>0</v>
      </c>
      <c r="E2457">
        <v>10089</v>
      </c>
      <c r="F2457">
        <f t="shared" si="174"/>
        <v>0</v>
      </c>
      <c r="G2457" t="str">
        <f t="shared" si="175"/>
        <v>BP.GR</v>
      </c>
      <c r="H2457" s="525" t="s">
        <v>161</v>
      </c>
    </row>
    <row r="2458" spans="1:8">
      <c r="A2458">
        <f>_xlfn.XLOOKUP(C2458,'pu holds'!Y:Y,'pu holds'!K:K)</f>
        <v>0</v>
      </c>
      <c r="B2458">
        <f>_xlfn.XLOOKUP(H2458,'sets &amp; selections ( - 10%)'!Z:Z,'sets &amp; selections ( - 10%)'!L:L,0)</f>
        <v>0</v>
      </c>
      <c r="C2458" s="47" t="s">
        <v>757</v>
      </c>
      <c r="D2458">
        <f t="shared" si="173"/>
        <v>0</v>
      </c>
      <c r="E2458">
        <v>10089</v>
      </c>
      <c r="F2458">
        <f t="shared" si="174"/>
        <v>0</v>
      </c>
      <c r="G2458" t="str">
        <f t="shared" si="175"/>
        <v>BP.GR</v>
      </c>
      <c r="H2458" s="525" t="s">
        <v>161</v>
      </c>
    </row>
    <row r="2459" spans="1:8">
      <c r="A2459">
        <f>_xlfn.XLOOKUP(C2459,'pu holds'!Y:Y,'pu holds'!K:K)</f>
        <v>0</v>
      </c>
      <c r="B2459">
        <f>_xlfn.XLOOKUP(H2459,'sets &amp; selections ( - 10%)'!Z:Z,'sets &amp; selections ( - 10%)'!L:L,0)</f>
        <v>0</v>
      </c>
      <c r="C2459" s="46" t="s">
        <v>759</v>
      </c>
      <c r="D2459">
        <f t="shared" si="173"/>
        <v>0</v>
      </c>
      <c r="E2459">
        <v>10089</v>
      </c>
      <c r="F2459">
        <f t="shared" si="174"/>
        <v>0</v>
      </c>
      <c r="G2459" t="str">
        <f t="shared" si="175"/>
        <v>BP.GR</v>
      </c>
      <c r="H2459" s="525" t="s">
        <v>161</v>
      </c>
    </row>
    <row r="2460" spans="1:8">
      <c r="A2460">
        <f>_xlfn.XLOOKUP(C2460,'pu holds'!Y:Y,'pu holds'!K:K)</f>
        <v>0</v>
      </c>
      <c r="B2460">
        <f>_xlfn.XLOOKUP(H2460,'sets &amp; selections ( - 10%)'!Z:Z,'sets &amp; selections ( - 10%)'!L:L,0)</f>
        <v>0</v>
      </c>
      <c r="C2460" s="47" t="s">
        <v>761</v>
      </c>
      <c r="D2460">
        <f t="shared" si="173"/>
        <v>0</v>
      </c>
      <c r="E2460">
        <v>10089</v>
      </c>
      <c r="F2460">
        <f t="shared" si="174"/>
        <v>0</v>
      </c>
      <c r="G2460" t="str">
        <f t="shared" si="175"/>
        <v>BP.GR</v>
      </c>
      <c r="H2460" s="525" t="s">
        <v>161</v>
      </c>
    </row>
    <row r="2461" spans="1:8">
      <c r="A2461">
        <f>_xlfn.XLOOKUP(C2461,'pu holds'!Y:Y,'pu holds'!K:K)</f>
        <v>0</v>
      </c>
      <c r="B2461">
        <f>_xlfn.XLOOKUP(H2461,'sets &amp; selections ( - 10%)'!Z:Z,'sets &amp; selections ( - 10%)'!L:L,0)</f>
        <v>0</v>
      </c>
      <c r="C2461" s="46" t="s">
        <v>763</v>
      </c>
      <c r="D2461">
        <f t="shared" si="173"/>
        <v>0</v>
      </c>
      <c r="E2461">
        <v>10089</v>
      </c>
      <c r="F2461">
        <f t="shared" si="174"/>
        <v>0</v>
      </c>
      <c r="G2461" t="str">
        <f t="shared" si="175"/>
        <v>BP.GR</v>
      </c>
      <c r="H2461" s="525" t="s">
        <v>161</v>
      </c>
    </row>
    <row r="2462" spans="1:8">
      <c r="A2462">
        <f>_xlfn.XLOOKUP(C2462,'pu holds'!Y:Y,'pu holds'!K:K)</f>
        <v>0</v>
      </c>
      <c r="B2462">
        <f>_xlfn.XLOOKUP(H2462,'sets &amp; selections ( - 10%)'!Z:Z,'sets &amp; selections ( - 10%)'!L:L,0)</f>
        <v>0</v>
      </c>
      <c r="C2462" s="47" t="s">
        <v>765</v>
      </c>
      <c r="D2462">
        <f t="shared" si="173"/>
        <v>0</v>
      </c>
      <c r="E2462">
        <v>10089</v>
      </c>
      <c r="F2462">
        <f t="shared" si="174"/>
        <v>0</v>
      </c>
      <c r="G2462" t="str">
        <f t="shared" si="175"/>
        <v>BP.GR</v>
      </c>
      <c r="H2462" s="525" t="s">
        <v>161</v>
      </c>
    </row>
    <row r="2463" spans="1:8">
      <c r="A2463">
        <f>_xlfn.XLOOKUP(C2463,'pu holds'!Y:Y,'pu holds'!K:K)</f>
        <v>0</v>
      </c>
      <c r="B2463">
        <f>_xlfn.XLOOKUP(H2463,'sets &amp; selections ( - 10%)'!Z:Z,'sets &amp; selections ( - 10%)'!L:L,0)</f>
        <v>0</v>
      </c>
      <c r="C2463" s="46" t="s">
        <v>767</v>
      </c>
      <c r="D2463">
        <f t="shared" si="173"/>
        <v>0</v>
      </c>
      <c r="E2463">
        <v>10089</v>
      </c>
      <c r="F2463">
        <f t="shared" si="174"/>
        <v>0</v>
      </c>
      <c r="G2463" t="str">
        <f t="shared" si="175"/>
        <v>BP.GR</v>
      </c>
      <c r="H2463" s="525" t="s">
        <v>161</v>
      </c>
    </row>
    <row r="2464" spans="1:8">
      <c r="A2464">
        <f>_xlfn.XLOOKUP(C2464,'pu holds'!Y:Y,'pu holds'!K:K)</f>
        <v>0</v>
      </c>
      <c r="B2464">
        <f>_xlfn.XLOOKUP(H2464,'sets &amp; selections ( - 10%)'!Z:Z,'sets &amp; selections ( - 10%)'!L:L,0)</f>
        <v>0</v>
      </c>
      <c r="C2464" s="47" t="s">
        <v>769</v>
      </c>
      <c r="D2464">
        <f t="shared" si="173"/>
        <v>0</v>
      </c>
      <c r="E2464">
        <v>10089</v>
      </c>
      <c r="F2464">
        <f t="shared" si="174"/>
        <v>0</v>
      </c>
      <c r="G2464" t="str">
        <f t="shared" si="175"/>
        <v>BP.GR</v>
      </c>
      <c r="H2464" s="525" t="s">
        <v>161</v>
      </c>
    </row>
    <row r="2465" spans="1:8">
      <c r="A2465">
        <f>_xlfn.XLOOKUP(C2465,'pu holds'!Y:Y,'pu holds'!K:K)</f>
        <v>0</v>
      </c>
      <c r="B2465">
        <f>_xlfn.XLOOKUP(H2465,'sets &amp; selections ( - 10%)'!Z:Z,'sets &amp; selections ( - 10%)'!L:L,0)</f>
        <v>0</v>
      </c>
      <c r="C2465" s="46" t="s">
        <v>775</v>
      </c>
      <c r="D2465">
        <f t="shared" si="173"/>
        <v>0</v>
      </c>
      <c r="E2465">
        <v>10089</v>
      </c>
      <c r="F2465">
        <f t="shared" si="174"/>
        <v>0</v>
      </c>
      <c r="G2465" t="str">
        <f t="shared" si="175"/>
        <v>BP.GR</v>
      </c>
      <c r="H2465" s="525" t="s">
        <v>161</v>
      </c>
    </row>
    <row r="2466" spans="1:8">
      <c r="A2466">
        <f>_xlfn.XLOOKUP(C2466,'pu holds'!Y:Y,'pu holds'!K:K)</f>
        <v>0</v>
      </c>
      <c r="B2466">
        <f>_xlfn.XLOOKUP(H2466,'sets &amp; selections ( - 10%)'!Z:Z,'sets &amp; selections ( - 10%)'!L:L,0)</f>
        <v>0</v>
      </c>
      <c r="C2466" s="47" t="s">
        <v>777</v>
      </c>
      <c r="D2466">
        <f t="shared" si="173"/>
        <v>0</v>
      </c>
      <c r="E2466">
        <v>10089</v>
      </c>
      <c r="F2466">
        <f t="shared" si="174"/>
        <v>0</v>
      </c>
      <c r="G2466" t="str">
        <f t="shared" si="175"/>
        <v>BP.GR</v>
      </c>
      <c r="H2466" s="525" t="s">
        <v>161</v>
      </c>
    </row>
    <row r="2467" spans="1:8">
      <c r="A2467">
        <f>_xlfn.XLOOKUP(C2467,'pu holds'!Y:Y,'pu holds'!K:K)</f>
        <v>0</v>
      </c>
      <c r="B2467">
        <f>_xlfn.XLOOKUP(H2467,'sets &amp; selections ( - 10%)'!Z:Z,'sets &amp; selections ( - 10%)'!L:L,0)</f>
        <v>0</v>
      </c>
      <c r="C2467" s="46" t="s">
        <v>779</v>
      </c>
      <c r="D2467">
        <f t="shared" si="173"/>
        <v>0</v>
      </c>
      <c r="E2467">
        <v>10089</v>
      </c>
      <c r="F2467">
        <f t="shared" si="174"/>
        <v>0</v>
      </c>
      <c r="G2467" t="str">
        <f t="shared" si="175"/>
        <v>BP.GR</v>
      </c>
      <c r="H2467" s="525" t="s">
        <v>161</v>
      </c>
    </row>
    <row r="2468" spans="1:8">
      <c r="A2468">
        <f>_xlfn.XLOOKUP(C2468,'pu holds'!Y:Y,'pu holds'!K:K)</f>
        <v>0</v>
      </c>
      <c r="B2468">
        <f>_xlfn.XLOOKUP(H2468,'sets &amp; selections ( - 10%)'!Z:Z,'sets &amp; selections ( - 10%)'!L:L,0)</f>
        <v>0</v>
      </c>
      <c r="C2468" s="47" t="s">
        <v>781</v>
      </c>
      <c r="D2468">
        <f t="shared" si="173"/>
        <v>0</v>
      </c>
      <c r="E2468">
        <v>10089</v>
      </c>
      <c r="F2468">
        <f t="shared" si="174"/>
        <v>0</v>
      </c>
      <c r="G2468" t="str">
        <f t="shared" si="175"/>
        <v>BP.GR</v>
      </c>
      <c r="H2468" s="525" t="s">
        <v>161</v>
      </c>
    </row>
    <row r="2469" spans="1:8">
      <c r="A2469">
        <f>_xlfn.XLOOKUP(C2469,'pu holds'!Y:Y,'pu holds'!K:K)</f>
        <v>0</v>
      </c>
      <c r="B2469">
        <f>_xlfn.XLOOKUP(H2469,'sets &amp; selections ( - 10%)'!Z:Z,'sets &amp; selections ( - 10%)'!L:L,0)</f>
        <v>0</v>
      </c>
      <c r="C2469" s="46" t="s">
        <v>783</v>
      </c>
      <c r="D2469">
        <f t="shared" si="173"/>
        <v>0</v>
      </c>
      <c r="E2469">
        <v>10089</v>
      </c>
      <c r="F2469">
        <f t="shared" si="174"/>
        <v>0</v>
      </c>
      <c r="G2469" t="str">
        <f t="shared" si="175"/>
        <v>BP.GR</v>
      </c>
      <c r="H2469" s="525" t="s">
        <v>161</v>
      </c>
    </row>
    <row r="2470" spans="1:8">
      <c r="A2470">
        <f>_xlfn.XLOOKUP(C2470,'pu holds'!Y:Y,'pu holds'!K:K)</f>
        <v>0</v>
      </c>
      <c r="B2470">
        <f>_xlfn.XLOOKUP(H2470,'sets &amp; selections ( - 10%)'!Z:Z,'sets &amp; selections ( - 10%)'!L:L,0)</f>
        <v>0</v>
      </c>
      <c r="C2470" s="47" t="s">
        <v>785</v>
      </c>
      <c r="D2470">
        <f t="shared" si="173"/>
        <v>0</v>
      </c>
      <c r="E2470">
        <v>10089</v>
      </c>
      <c r="F2470">
        <f t="shared" si="174"/>
        <v>0</v>
      </c>
      <c r="G2470" t="str">
        <f t="shared" si="175"/>
        <v>BP.GR</v>
      </c>
      <c r="H2470" s="525" t="s">
        <v>161</v>
      </c>
    </row>
    <row r="2471" spans="1:8">
      <c r="A2471">
        <f>_xlfn.XLOOKUP(C2471,'pu holds'!Y:Y,'pu holds'!K:K)</f>
        <v>0</v>
      </c>
      <c r="B2471">
        <f>_xlfn.XLOOKUP(H2471,'sets &amp; selections ( - 10%)'!Z:Z,'sets &amp; selections ( - 10%)'!L:L,0)</f>
        <v>0</v>
      </c>
      <c r="C2471" s="46" t="s">
        <v>787</v>
      </c>
      <c r="D2471">
        <f t="shared" si="173"/>
        <v>0</v>
      </c>
      <c r="E2471">
        <v>10089</v>
      </c>
      <c r="F2471">
        <f t="shared" si="174"/>
        <v>0</v>
      </c>
      <c r="G2471" t="str">
        <f t="shared" si="175"/>
        <v>BP.GR</v>
      </c>
      <c r="H2471" s="525" t="s">
        <v>161</v>
      </c>
    </row>
    <row r="2472" spans="1:8">
      <c r="A2472">
        <f>_xlfn.XLOOKUP(C2472,'pu holds'!Y:Y,'pu holds'!K:K)</f>
        <v>0</v>
      </c>
      <c r="B2472">
        <f>_xlfn.XLOOKUP(H2472,'sets &amp; selections ( - 10%)'!Z:Z,'sets &amp; selections ( - 10%)'!L:L,0)</f>
        <v>0</v>
      </c>
      <c r="C2472" s="47" t="s">
        <v>789</v>
      </c>
      <c r="D2472">
        <f t="shared" si="173"/>
        <v>0</v>
      </c>
      <c r="E2472">
        <v>10089</v>
      </c>
      <c r="F2472">
        <f t="shared" si="174"/>
        <v>0</v>
      </c>
      <c r="G2472" t="str">
        <f t="shared" si="175"/>
        <v>BP.GR</v>
      </c>
      <c r="H2472" s="525" t="s">
        <v>161</v>
      </c>
    </row>
    <row r="2473" spans="1:8">
      <c r="A2473">
        <f>_xlfn.XLOOKUP(C2473,'pu holds'!Y:Y,'pu holds'!K:K)</f>
        <v>0</v>
      </c>
      <c r="B2473">
        <f>_xlfn.XLOOKUP(H2473,'sets &amp; selections ( - 10%)'!Z:Z,'sets &amp; selections ( - 10%)'!L:L,0)</f>
        <v>0</v>
      </c>
      <c r="C2473" s="46" t="s">
        <v>791</v>
      </c>
      <c r="D2473">
        <f t="shared" si="173"/>
        <v>0</v>
      </c>
      <c r="E2473">
        <v>10089</v>
      </c>
      <c r="F2473">
        <f t="shared" si="174"/>
        <v>0</v>
      </c>
      <c r="G2473" t="str">
        <f t="shared" si="175"/>
        <v>BP.GR</v>
      </c>
      <c r="H2473" s="525" t="s">
        <v>161</v>
      </c>
    </row>
    <row r="2474" spans="1:8">
      <c r="A2474">
        <f>_xlfn.XLOOKUP(C2474,'pu holds'!Y:Y,'pu holds'!K:K)</f>
        <v>0</v>
      </c>
      <c r="B2474">
        <f>_xlfn.XLOOKUP(H2474,'sets &amp; selections ( - 10%)'!Z:Z,'sets &amp; selections ( - 10%)'!L:L,0)</f>
        <v>0</v>
      </c>
      <c r="C2474" s="47" t="s">
        <v>793</v>
      </c>
      <c r="D2474">
        <f t="shared" si="173"/>
        <v>0</v>
      </c>
      <c r="E2474">
        <v>10089</v>
      </c>
      <c r="F2474">
        <f t="shared" si="174"/>
        <v>0</v>
      </c>
      <c r="G2474" t="str">
        <f t="shared" si="175"/>
        <v>BP.GR</v>
      </c>
      <c r="H2474" s="525" t="s">
        <v>161</v>
      </c>
    </row>
    <row r="2475" spans="1:8">
      <c r="A2475">
        <f>_xlfn.XLOOKUP(C2475,'pu holds'!Y:Y,'pu holds'!K:K)</f>
        <v>0</v>
      </c>
      <c r="B2475">
        <f>_xlfn.XLOOKUP(H2475,'sets &amp; selections ( - 10%)'!Z:Z,'sets &amp; selections ( - 10%)'!L:L,0)</f>
        <v>0</v>
      </c>
      <c r="C2475" s="46" t="s">
        <v>795</v>
      </c>
      <c r="D2475">
        <f t="shared" si="173"/>
        <v>0</v>
      </c>
      <c r="E2475">
        <v>10089</v>
      </c>
      <c r="F2475">
        <f t="shared" si="174"/>
        <v>0</v>
      </c>
      <c r="G2475" t="str">
        <f t="shared" si="175"/>
        <v>BP.GR</v>
      </c>
      <c r="H2475" s="525" t="s">
        <v>161</v>
      </c>
    </row>
    <row r="2476" spans="1:8">
      <c r="A2476">
        <f>_xlfn.XLOOKUP(C2476,'pu holds'!Y:Y,'pu holds'!K:K)</f>
        <v>0</v>
      </c>
      <c r="C2476" s="46" t="s">
        <v>833</v>
      </c>
      <c r="D2476">
        <f t="shared" ref="D2476:D2486" si="178">SUM(A2476:B2476)</f>
        <v>0</v>
      </c>
      <c r="E2476">
        <v>10089</v>
      </c>
      <c r="F2476">
        <f t="shared" si="174"/>
        <v>0</v>
      </c>
      <c r="G2476" t="str">
        <f t="shared" ref="G2476:G2486" si="179">LEFT(C2476,5)</f>
        <v>BP.GR</v>
      </c>
      <c r="H2476" s="525" t="s">
        <v>1267</v>
      </c>
    </row>
    <row r="2477" spans="1:8">
      <c r="A2477">
        <f>_xlfn.XLOOKUP(C2477,'pu holds'!Y:Y,'pu holds'!K:K)</f>
        <v>0</v>
      </c>
      <c r="C2477" s="47" t="s">
        <v>831</v>
      </c>
      <c r="D2477">
        <f t="shared" si="178"/>
        <v>0</v>
      </c>
      <c r="E2477">
        <v>10089</v>
      </c>
      <c r="F2477">
        <f t="shared" si="174"/>
        <v>0</v>
      </c>
      <c r="G2477" t="str">
        <f t="shared" si="179"/>
        <v>BP.GR</v>
      </c>
      <c r="H2477" s="525" t="s">
        <v>1267</v>
      </c>
    </row>
    <row r="2478" spans="1:8">
      <c r="A2478">
        <f>_xlfn.XLOOKUP(C2478,'pu holds'!Y:Y,'pu holds'!K:K)</f>
        <v>0</v>
      </c>
      <c r="C2478" s="46" t="s">
        <v>829</v>
      </c>
      <c r="D2478">
        <f t="shared" si="178"/>
        <v>0</v>
      </c>
      <c r="E2478">
        <v>10089</v>
      </c>
      <c r="F2478">
        <f t="shared" si="174"/>
        <v>0</v>
      </c>
      <c r="G2478" t="str">
        <f t="shared" si="179"/>
        <v>BP.GR</v>
      </c>
      <c r="H2478" s="525" t="s">
        <v>1267</v>
      </c>
    </row>
    <row r="2479" spans="1:8">
      <c r="A2479">
        <f>_xlfn.XLOOKUP(C2479,'pu holds'!Y:Y,'pu holds'!K:K)</f>
        <v>0</v>
      </c>
      <c r="C2479" s="46" t="s">
        <v>827</v>
      </c>
      <c r="D2479">
        <f t="shared" si="178"/>
        <v>0</v>
      </c>
      <c r="E2479">
        <v>10089</v>
      </c>
      <c r="F2479">
        <f t="shared" si="174"/>
        <v>0</v>
      </c>
      <c r="G2479" t="str">
        <f t="shared" si="179"/>
        <v>BP.GR</v>
      </c>
      <c r="H2479" s="525" t="s">
        <v>1267</v>
      </c>
    </row>
    <row r="2480" spans="1:8">
      <c r="A2480">
        <f>_xlfn.XLOOKUP(C2480,'pu holds'!Y:Y,'pu holds'!K:K)</f>
        <v>0</v>
      </c>
      <c r="C2480" s="47" t="s">
        <v>825</v>
      </c>
      <c r="D2480">
        <f t="shared" si="178"/>
        <v>0</v>
      </c>
      <c r="E2480">
        <v>10089</v>
      </c>
      <c r="F2480">
        <f t="shared" si="174"/>
        <v>0</v>
      </c>
      <c r="G2480" t="str">
        <f t="shared" si="179"/>
        <v>BP.GR</v>
      </c>
      <c r="H2480" s="525" t="s">
        <v>1267</v>
      </c>
    </row>
    <row r="2481" spans="1:8">
      <c r="A2481">
        <f>_xlfn.XLOOKUP(C2481,'pu holds'!Y:Y,'pu holds'!K:K)</f>
        <v>0</v>
      </c>
      <c r="B2481">
        <f>_xlfn.XLOOKUP(H2481,'sets &amp; selections ( - 10%)'!Z:Z,'sets &amp; selections ( - 10%)'!L:L,0)</f>
        <v>0</v>
      </c>
      <c r="C2481" s="46" t="s">
        <v>771</v>
      </c>
      <c r="D2481">
        <f t="shared" si="178"/>
        <v>0</v>
      </c>
      <c r="E2481">
        <v>10089</v>
      </c>
      <c r="F2481">
        <f t="shared" si="174"/>
        <v>0</v>
      </c>
      <c r="G2481" t="str">
        <f t="shared" si="179"/>
        <v>BP.GR</v>
      </c>
      <c r="H2481" s="525" t="s">
        <v>161</v>
      </c>
    </row>
    <row r="2482" spans="1:8">
      <c r="A2482">
        <f>_xlfn.XLOOKUP(C2482,'pu holds'!Y:Y,'pu holds'!K:K)</f>
        <v>0</v>
      </c>
      <c r="B2482">
        <f>_xlfn.XLOOKUP(H2482,'sets &amp; selections ( - 10%)'!Z:Z,'sets &amp; selections ( - 10%)'!L:L,0)</f>
        <v>0</v>
      </c>
      <c r="C2482" s="46" t="s">
        <v>773</v>
      </c>
      <c r="D2482">
        <f t="shared" si="178"/>
        <v>0</v>
      </c>
      <c r="E2482">
        <v>10089</v>
      </c>
      <c r="F2482">
        <f t="shared" si="174"/>
        <v>0</v>
      </c>
      <c r="G2482" t="str">
        <f t="shared" si="179"/>
        <v>BP.GR</v>
      </c>
      <c r="H2482" s="525" t="s">
        <v>161</v>
      </c>
    </row>
    <row r="2483" spans="1:8">
      <c r="A2483">
        <f>_xlfn.XLOOKUP(C2483,'pu holds'!Y:Y,'pu holds'!K:K)</f>
        <v>0</v>
      </c>
      <c r="B2483">
        <f>_xlfn.XLOOKUP(H2483,'sets &amp; selections ( - 10%)'!Z:Z,'sets &amp; selections ( - 10%)'!L:L,0)</f>
        <v>0</v>
      </c>
      <c r="C2483" s="47" t="s">
        <v>799</v>
      </c>
      <c r="D2483">
        <f t="shared" si="178"/>
        <v>0</v>
      </c>
      <c r="E2483">
        <v>10089</v>
      </c>
      <c r="F2483">
        <f t="shared" si="174"/>
        <v>0</v>
      </c>
      <c r="G2483" t="str">
        <f t="shared" si="179"/>
        <v>BP.GR</v>
      </c>
      <c r="H2483" s="525" t="s">
        <v>161</v>
      </c>
    </row>
    <row r="2484" spans="1:8">
      <c r="A2484">
        <f>_xlfn.XLOOKUP(C2484,'pu holds'!Y:Y,'pu holds'!K:K)</f>
        <v>0</v>
      </c>
      <c r="B2484">
        <f>_xlfn.XLOOKUP(H2484,'sets &amp; selections ( - 10%)'!Z:Z,'sets &amp; selections ( - 10%)'!L:L,0)</f>
        <v>0</v>
      </c>
      <c r="C2484" s="46" t="s">
        <v>801</v>
      </c>
      <c r="D2484">
        <f t="shared" si="178"/>
        <v>0</v>
      </c>
      <c r="E2484">
        <v>10089</v>
      </c>
      <c r="F2484">
        <f t="shared" si="174"/>
        <v>0</v>
      </c>
      <c r="G2484" t="str">
        <f t="shared" si="179"/>
        <v>BP.GR</v>
      </c>
      <c r="H2484" s="525" t="s">
        <v>161</v>
      </c>
    </row>
    <row r="2485" spans="1:8">
      <c r="A2485">
        <f>_xlfn.XLOOKUP(C2485,'pu holds'!Y:Y,'pu holds'!K:K)</f>
        <v>0</v>
      </c>
      <c r="B2485">
        <f>_xlfn.XLOOKUP(H2485,'sets &amp; selections ( - 10%)'!Z:Z,'sets &amp; selections ( - 10%)'!L:L,0)</f>
        <v>0</v>
      </c>
      <c r="C2485" s="46" t="s">
        <v>797</v>
      </c>
      <c r="D2485">
        <f t="shared" si="178"/>
        <v>0</v>
      </c>
      <c r="E2485">
        <v>10089</v>
      </c>
      <c r="F2485">
        <f t="shared" si="174"/>
        <v>0</v>
      </c>
      <c r="G2485" t="str">
        <f t="shared" si="179"/>
        <v>BP.GR</v>
      </c>
      <c r="H2485" s="525" t="s">
        <v>161</v>
      </c>
    </row>
    <row r="2486" spans="1:8">
      <c r="A2486">
        <f>_xlfn.XLOOKUP(C2486,'pu holds'!Y:Y,'pu holds'!K:K)</f>
        <v>0</v>
      </c>
      <c r="B2486">
        <f>_xlfn.XLOOKUP(H2486,'sets &amp; selections ( - 10%)'!Z:Z,'sets &amp; selections ( - 10%)'!L:L,0)</f>
        <v>0</v>
      </c>
      <c r="C2486" s="47" t="s">
        <v>803</v>
      </c>
      <c r="D2486">
        <f t="shared" si="178"/>
        <v>0</v>
      </c>
      <c r="E2486">
        <v>10089</v>
      </c>
      <c r="F2486">
        <f t="shared" si="174"/>
        <v>0</v>
      </c>
      <c r="G2486" t="str">
        <f t="shared" si="179"/>
        <v>BP.GR</v>
      </c>
      <c r="H2486" s="525" t="s">
        <v>161</v>
      </c>
    </row>
    <row r="2487" spans="1:8">
      <c r="A2487">
        <f>_xlfn.XLOOKUP(C2487,'pu holds'!Y:Y,'pu holds'!L:L)</f>
        <v>0</v>
      </c>
      <c r="B2487">
        <f>_xlfn.XLOOKUP(H2487,'sets &amp; selections ( - 10%)'!Z:Z,'sets &amp; selections ( - 10%)'!M:M,0)</f>
        <v>0</v>
      </c>
      <c r="C2487" s="46" t="s">
        <v>751</v>
      </c>
      <c r="D2487">
        <f t="shared" si="173"/>
        <v>0</v>
      </c>
      <c r="E2487">
        <v>10090</v>
      </c>
      <c r="F2487">
        <f t="shared" si="174"/>
        <v>0</v>
      </c>
      <c r="G2487" t="str">
        <f t="shared" si="175"/>
        <v>BP.GR</v>
      </c>
      <c r="H2487" s="525" t="s">
        <v>161</v>
      </c>
    </row>
    <row r="2488" spans="1:8">
      <c r="A2488">
        <f>_xlfn.XLOOKUP(C2488,'pu holds'!Y:Y,'pu holds'!L:L)</f>
        <v>0</v>
      </c>
      <c r="B2488">
        <f>_xlfn.XLOOKUP(H2488,'sets &amp; selections ( - 10%)'!Z:Z,'sets &amp; selections ( - 10%)'!M:M,0)</f>
        <v>0</v>
      </c>
      <c r="C2488" s="47" t="s">
        <v>753</v>
      </c>
      <c r="D2488">
        <f t="shared" si="173"/>
        <v>0</v>
      </c>
      <c r="E2488">
        <v>10090</v>
      </c>
      <c r="F2488">
        <f t="shared" si="174"/>
        <v>0</v>
      </c>
      <c r="G2488" t="str">
        <f t="shared" si="175"/>
        <v>BP.GR</v>
      </c>
      <c r="H2488" s="525" t="s">
        <v>161</v>
      </c>
    </row>
    <row r="2489" spans="1:8">
      <c r="A2489">
        <f>_xlfn.XLOOKUP(C2489,'pu holds'!Y:Y,'pu holds'!L:L)</f>
        <v>0</v>
      </c>
      <c r="B2489">
        <f>_xlfn.XLOOKUP(H2489,'sets &amp; selections ( - 10%)'!Z:Z,'sets &amp; selections ( - 10%)'!M:M,0)</f>
        <v>0</v>
      </c>
      <c r="C2489" s="46" t="s">
        <v>755</v>
      </c>
      <c r="D2489">
        <f t="shared" si="173"/>
        <v>0</v>
      </c>
      <c r="E2489">
        <v>10090</v>
      </c>
      <c r="F2489">
        <f t="shared" si="174"/>
        <v>0</v>
      </c>
      <c r="G2489" t="str">
        <f t="shared" si="175"/>
        <v>BP.GR</v>
      </c>
      <c r="H2489" s="525" t="s">
        <v>161</v>
      </c>
    </row>
    <row r="2490" spans="1:8">
      <c r="A2490">
        <f>_xlfn.XLOOKUP(C2490,'pu holds'!Y:Y,'pu holds'!L:L)</f>
        <v>0</v>
      </c>
      <c r="B2490">
        <f>_xlfn.XLOOKUP(H2490,'sets &amp; selections ( - 10%)'!Z:Z,'sets &amp; selections ( - 10%)'!M:M,0)</f>
        <v>0</v>
      </c>
      <c r="C2490" s="47" t="s">
        <v>757</v>
      </c>
      <c r="D2490">
        <f t="shared" si="173"/>
        <v>0</v>
      </c>
      <c r="E2490">
        <v>10090</v>
      </c>
      <c r="F2490">
        <f t="shared" si="174"/>
        <v>0</v>
      </c>
      <c r="G2490" t="str">
        <f t="shared" si="175"/>
        <v>BP.GR</v>
      </c>
      <c r="H2490" s="525" t="s">
        <v>161</v>
      </c>
    </row>
    <row r="2491" spans="1:8">
      <c r="A2491">
        <f>_xlfn.XLOOKUP(C2491,'pu holds'!Y:Y,'pu holds'!L:L)</f>
        <v>0</v>
      </c>
      <c r="B2491">
        <f>_xlfn.XLOOKUP(H2491,'sets &amp; selections ( - 10%)'!Z:Z,'sets &amp; selections ( - 10%)'!M:M,0)</f>
        <v>0</v>
      </c>
      <c r="C2491" s="46" t="s">
        <v>759</v>
      </c>
      <c r="D2491">
        <f t="shared" si="173"/>
        <v>0</v>
      </c>
      <c r="E2491">
        <v>10090</v>
      </c>
      <c r="F2491">
        <f t="shared" si="174"/>
        <v>0</v>
      </c>
      <c r="G2491" t="str">
        <f t="shared" si="175"/>
        <v>BP.GR</v>
      </c>
      <c r="H2491" s="525" t="s">
        <v>161</v>
      </c>
    </row>
    <row r="2492" spans="1:8">
      <c r="A2492">
        <f>_xlfn.XLOOKUP(C2492,'pu holds'!Y:Y,'pu holds'!L:L)</f>
        <v>0</v>
      </c>
      <c r="B2492">
        <f>_xlfn.XLOOKUP(H2492,'sets &amp; selections ( - 10%)'!Z:Z,'sets &amp; selections ( - 10%)'!M:M,0)</f>
        <v>0</v>
      </c>
      <c r="C2492" s="47" t="s">
        <v>761</v>
      </c>
      <c r="D2492">
        <f t="shared" si="173"/>
        <v>0</v>
      </c>
      <c r="E2492">
        <v>10090</v>
      </c>
      <c r="F2492">
        <f t="shared" si="174"/>
        <v>0</v>
      </c>
      <c r="G2492" t="str">
        <f t="shared" si="175"/>
        <v>BP.GR</v>
      </c>
      <c r="H2492" s="525" t="s">
        <v>161</v>
      </c>
    </row>
    <row r="2493" spans="1:8">
      <c r="A2493">
        <f>_xlfn.XLOOKUP(C2493,'pu holds'!Y:Y,'pu holds'!L:L)</f>
        <v>0</v>
      </c>
      <c r="B2493">
        <f>_xlfn.XLOOKUP(H2493,'sets &amp; selections ( - 10%)'!Z:Z,'sets &amp; selections ( - 10%)'!M:M,0)</f>
        <v>0</v>
      </c>
      <c r="C2493" s="46" t="s">
        <v>763</v>
      </c>
      <c r="D2493">
        <f t="shared" si="173"/>
        <v>0</v>
      </c>
      <c r="E2493">
        <v>10090</v>
      </c>
      <c r="F2493">
        <f t="shared" si="174"/>
        <v>0</v>
      </c>
      <c r="G2493" t="str">
        <f t="shared" si="175"/>
        <v>BP.GR</v>
      </c>
      <c r="H2493" s="525" t="s">
        <v>161</v>
      </c>
    </row>
    <row r="2494" spans="1:8">
      <c r="A2494">
        <f>_xlfn.XLOOKUP(C2494,'pu holds'!Y:Y,'pu holds'!L:L)</f>
        <v>0</v>
      </c>
      <c r="B2494">
        <f>_xlfn.XLOOKUP(H2494,'sets &amp; selections ( - 10%)'!Z:Z,'sets &amp; selections ( - 10%)'!M:M,0)</f>
        <v>0</v>
      </c>
      <c r="C2494" s="47" t="s">
        <v>765</v>
      </c>
      <c r="D2494">
        <f t="shared" si="173"/>
        <v>0</v>
      </c>
      <c r="E2494">
        <v>10090</v>
      </c>
      <c r="F2494">
        <f t="shared" si="174"/>
        <v>0</v>
      </c>
      <c r="G2494" t="str">
        <f t="shared" si="175"/>
        <v>BP.GR</v>
      </c>
      <c r="H2494" s="525" t="s">
        <v>161</v>
      </c>
    </row>
    <row r="2495" spans="1:8">
      <c r="A2495">
        <f>_xlfn.XLOOKUP(C2495,'pu holds'!Y:Y,'pu holds'!L:L)</f>
        <v>0</v>
      </c>
      <c r="B2495">
        <f>_xlfn.XLOOKUP(H2495,'sets &amp; selections ( - 10%)'!Z:Z,'sets &amp; selections ( - 10%)'!M:M,0)</f>
        <v>0</v>
      </c>
      <c r="C2495" s="46" t="s">
        <v>767</v>
      </c>
      <c r="D2495">
        <f t="shared" si="173"/>
        <v>0</v>
      </c>
      <c r="E2495">
        <v>10090</v>
      </c>
      <c r="F2495">
        <f t="shared" si="174"/>
        <v>0</v>
      </c>
      <c r="G2495" t="str">
        <f t="shared" si="175"/>
        <v>BP.GR</v>
      </c>
      <c r="H2495" s="525" t="s">
        <v>161</v>
      </c>
    </row>
    <row r="2496" spans="1:8">
      <c r="A2496">
        <f>_xlfn.XLOOKUP(C2496,'pu holds'!Y:Y,'pu holds'!L:L)</f>
        <v>0</v>
      </c>
      <c r="B2496">
        <f>_xlfn.XLOOKUP(H2496,'sets &amp; selections ( - 10%)'!Z:Z,'sets &amp; selections ( - 10%)'!M:M,0)</f>
        <v>0</v>
      </c>
      <c r="C2496" s="47" t="s">
        <v>769</v>
      </c>
      <c r="D2496">
        <f t="shared" si="173"/>
        <v>0</v>
      </c>
      <c r="E2496">
        <v>10090</v>
      </c>
      <c r="F2496">
        <f t="shared" si="174"/>
        <v>0</v>
      </c>
      <c r="G2496" t="str">
        <f t="shared" si="175"/>
        <v>BP.GR</v>
      </c>
      <c r="H2496" s="525" t="s">
        <v>161</v>
      </c>
    </row>
    <row r="2497" spans="1:8">
      <c r="A2497">
        <f>_xlfn.XLOOKUP(C2497,'pu holds'!Y:Y,'pu holds'!L:L)</f>
        <v>0</v>
      </c>
      <c r="B2497">
        <f>_xlfn.XLOOKUP(H2497,'sets &amp; selections ( - 10%)'!Z:Z,'sets &amp; selections ( - 10%)'!M:M,0)</f>
        <v>0</v>
      </c>
      <c r="C2497" s="46" t="s">
        <v>775</v>
      </c>
      <c r="D2497">
        <f t="shared" si="173"/>
        <v>0</v>
      </c>
      <c r="E2497">
        <v>10090</v>
      </c>
      <c r="F2497">
        <f t="shared" si="174"/>
        <v>0</v>
      </c>
      <c r="G2497" t="str">
        <f t="shared" si="175"/>
        <v>BP.GR</v>
      </c>
      <c r="H2497" s="525" t="s">
        <v>161</v>
      </c>
    </row>
    <row r="2498" spans="1:8">
      <c r="A2498">
        <f>_xlfn.XLOOKUP(C2498,'pu holds'!Y:Y,'pu holds'!L:L)</f>
        <v>0</v>
      </c>
      <c r="B2498">
        <f>_xlfn.XLOOKUP(H2498,'sets &amp; selections ( - 10%)'!Z:Z,'sets &amp; selections ( - 10%)'!M:M,0)</f>
        <v>0</v>
      </c>
      <c r="C2498" s="47" t="s">
        <v>777</v>
      </c>
      <c r="D2498">
        <f t="shared" si="173"/>
        <v>0</v>
      </c>
      <c r="E2498">
        <v>10090</v>
      </c>
      <c r="F2498">
        <f t="shared" si="174"/>
        <v>0</v>
      </c>
      <c r="G2498" t="str">
        <f t="shared" si="175"/>
        <v>BP.GR</v>
      </c>
      <c r="H2498" s="525" t="s">
        <v>161</v>
      </c>
    </row>
    <row r="2499" spans="1:8">
      <c r="A2499">
        <f>_xlfn.XLOOKUP(C2499,'pu holds'!Y:Y,'pu holds'!L:L)</f>
        <v>0</v>
      </c>
      <c r="B2499">
        <f>_xlfn.XLOOKUP(H2499,'sets &amp; selections ( - 10%)'!Z:Z,'sets &amp; selections ( - 10%)'!M:M,0)</f>
        <v>0</v>
      </c>
      <c r="C2499" s="46" t="s">
        <v>779</v>
      </c>
      <c r="D2499">
        <f t="shared" si="173"/>
        <v>0</v>
      </c>
      <c r="E2499">
        <v>10090</v>
      </c>
      <c r="F2499">
        <f t="shared" ref="F2499:F2562" si="180">IF(B2499&gt;0,10*B2499/D2499,0)</f>
        <v>0</v>
      </c>
      <c r="G2499" t="str">
        <f t="shared" si="175"/>
        <v>BP.GR</v>
      </c>
      <c r="H2499" s="525" t="s">
        <v>161</v>
      </c>
    </row>
    <row r="2500" spans="1:8">
      <c r="A2500">
        <f>_xlfn.XLOOKUP(C2500,'pu holds'!Y:Y,'pu holds'!L:L)</f>
        <v>0</v>
      </c>
      <c r="B2500">
        <f>_xlfn.XLOOKUP(H2500,'sets &amp; selections ( - 10%)'!Z:Z,'sets &amp; selections ( - 10%)'!M:M,0)</f>
        <v>0</v>
      </c>
      <c r="C2500" s="47" t="s">
        <v>781</v>
      </c>
      <c r="D2500">
        <f t="shared" si="173"/>
        <v>0</v>
      </c>
      <c r="E2500">
        <v>10090</v>
      </c>
      <c r="F2500">
        <f t="shared" si="180"/>
        <v>0</v>
      </c>
      <c r="G2500" t="str">
        <f t="shared" si="175"/>
        <v>BP.GR</v>
      </c>
      <c r="H2500" s="525" t="s">
        <v>161</v>
      </c>
    </row>
    <row r="2501" spans="1:8">
      <c r="A2501">
        <f>_xlfn.XLOOKUP(C2501,'pu holds'!Y:Y,'pu holds'!L:L)</f>
        <v>0</v>
      </c>
      <c r="B2501">
        <f>_xlfn.XLOOKUP(H2501,'sets &amp; selections ( - 10%)'!Z:Z,'sets &amp; selections ( - 10%)'!M:M,0)</f>
        <v>0</v>
      </c>
      <c r="C2501" s="46" t="s">
        <v>783</v>
      </c>
      <c r="D2501">
        <f t="shared" si="173"/>
        <v>0</v>
      </c>
      <c r="E2501">
        <v>10090</v>
      </c>
      <c r="F2501">
        <f t="shared" si="180"/>
        <v>0</v>
      </c>
      <c r="G2501" t="str">
        <f t="shared" si="175"/>
        <v>BP.GR</v>
      </c>
      <c r="H2501" s="525" t="s">
        <v>161</v>
      </c>
    </row>
    <row r="2502" spans="1:8">
      <c r="A2502">
        <f>_xlfn.XLOOKUP(C2502,'pu holds'!Y:Y,'pu holds'!L:L)</f>
        <v>0</v>
      </c>
      <c r="B2502">
        <f>_xlfn.XLOOKUP(H2502,'sets &amp; selections ( - 10%)'!Z:Z,'sets &amp; selections ( - 10%)'!M:M,0)</f>
        <v>0</v>
      </c>
      <c r="C2502" s="47" t="s">
        <v>785</v>
      </c>
      <c r="D2502">
        <f t="shared" si="173"/>
        <v>0</v>
      </c>
      <c r="E2502">
        <v>10090</v>
      </c>
      <c r="F2502">
        <f t="shared" si="180"/>
        <v>0</v>
      </c>
      <c r="G2502" t="str">
        <f t="shared" si="175"/>
        <v>BP.GR</v>
      </c>
      <c r="H2502" s="525" t="s">
        <v>161</v>
      </c>
    </row>
    <row r="2503" spans="1:8">
      <c r="A2503">
        <f>_xlfn.XLOOKUP(C2503,'pu holds'!Y:Y,'pu holds'!L:L)</f>
        <v>0</v>
      </c>
      <c r="B2503">
        <f>_xlfn.XLOOKUP(H2503,'sets &amp; selections ( - 10%)'!Z:Z,'sets &amp; selections ( - 10%)'!M:M,0)</f>
        <v>0</v>
      </c>
      <c r="C2503" s="46" t="s">
        <v>787</v>
      </c>
      <c r="D2503">
        <f t="shared" si="173"/>
        <v>0</v>
      </c>
      <c r="E2503">
        <v>10090</v>
      </c>
      <c r="F2503">
        <f t="shared" si="180"/>
        <v>0</v>
      </c>
      <c r="G2503" t="str">
        <f t="shared" si="175"/>
        <v>BP.GR</v>
      </c>
      <c r="H2503" s="525" t="s">
        <v>161</v>
      </c>
    </row>
    <row r="2504" spans="1:8">
      <c r="A2504">
        <f>_xlfn.XLOOKUP(C2504,'pu holds'!Y:Y,'pu holds'!L:L)</f>
        <v>0</v>
      </c>
      <c r="B2504">
        <f>_xlfn.XLOOKUP(H2504,'sets &amp; selections ( - 10%)'!Z:Z,'sets &amp; selections ( - 10%)'!M:M,0)</f>
        <v>0</v>
      </c>
      <c r="C2504" s="47" t="s">
        <v>789</v>
      </c>
      <c r="D2504">
        <f t="shared" si="173"/>
        <v>0</v>
      </c>
      <c r="E2504">
        <v>10090</v>
      </c>
      <c r="F2504">
        <f t="shared" si="180"/>
        <v>0</v>
      </c>
      <c r="G2504" t="str">
        <f t="shared" si="175"/>
        <v>BP.GR</v>
      </c>
      <c r="H2504" s="525" t="s">
        <v>161</v>
      </c>
    </row>
    <row r="2505" spans="1:8">
      <c r="A2505">
        <f>_xlfn.XLOOKUP(C2505,'pu holds'!Y:Y,'pu holds'!L:L)</f>
        <v>0</v>
      </c>
      <c r="B2505">
        <f>_xlfn.XLOOKUP(H2505,'sets &amp; selections ( - 10%)'!Z:Z,'sets &amp; selections ( - 10%)'!M:M,0)</f>
        <v>0</v>
      </c>
      <c r="C2505" s="46" t="s">
        <v>791</v>
      </c>
      <c r="D2505">
        <f t="shared" si="173"/>
        <v>0</v>
      </c>
      <c r="E2505">
        <v>10090</v>
      </c>
      <c r="F2505">
        <f t="shared" si="180"/>
        <v>0</v>
      </c>
      <c r="G2505" t="str">
        <f t="shared" si="175"/>
        <v>BP.GR</v>
      </c>
      <c r="H2505" s="525" t="s">
        <v>161</v>
      </c>
    </row>
    <row r="2506" spans="1:8">
      <c r="A2506">
        <f>_xlfn.XLOOKUP(C2506,'pu holds'!Y:Y,'pu holds'!L:L)</f>
        <v>0</v>
      </c>
      <c r="B2506">
        <f>_xlfn.XLOOKUP(H2506,'sets &amp; selections ( - 10%)'!Z:Z,'sets &amp; selections ( - 10%)'!M:M,0)</f>
        <v>0</v>
      </c>
      <c r="C2506" s="47" t="s">
        <v>793</v>
      </c>
      <c r="D2506">
        <f t="shared" si="173"/>
        <v>0</v>
      </c>
      <c r="E2506">
        <v>10090</v>
      </c>
      <c r="F2506">
        <f t="shared" si="180"/>
        <v>0</v>
      </c>
      <c r="G2506" t="str">
        <f t="shared" si="175"/>
        <v>BP.GR</v>
      </c>
      <c r="H2506" s="525" t="s">
        <v>161</v>
      </c>
    </row>
    <row r="2507" spans="1:8">
      <c r="A2507">
        <f>_xlfn.XLOOKUP(C2507,'pu holds'!Y:Y,'pu holds'!L:L)</f>
        <v>0</v>
      </c>
      <c r="B2507">
        <f>_xlfn.XLOOKUP(H2507,'sets &amp; selections ( - 10%)'!Z:Z,'sets &amp; selections ( - 10%)'!M:M,0)</f>
        <v>0</v>
      </c>
      <c r="C2507" s="46" t="s">
        <v>795</v>
      </c>
      <c r="D2507">
        <f t="shared" si="173"/>
        <v>0</v>
      </c>
      <c r="E2507">
        <v>10090</v>
      </c>
      <c r="F2507">
        <f t="shared" si="180"/>
        <v>0</v>
      </c>
      <c r="G2507" t="str">
        <f t="shared" si="175"/>
        <v>BP.GR</v>
      </c>
      <c r="H2507" s="525" t="s">
        <v>161</v>
      </c>
    </row>
    <row r="2508" spans="1:8">
      <c r="A2508">
        <f>_xlfn.XLOOKUP(C2508,'pu holds'!Y:Y,'pu holds'!L:L)</f>
        <v>0</v>
      </c>
      <c r="C2508" s="47" t="s">
        <v>833</v>
      </c>
      <c r="D2508">
        <f t="shared" ref="D2508:D2518" si="181">SUM(A2508:B2508)</f>
        <v>0</v>
      </c>
      <c r="E2508">
        <v>10090</v>
      </c>
      <c r="F2508">
        <f t="shared" si="180"/>
        <v>0</v>
      </c>
      <c r="G2508" t="str">
        <f t="shared" ref="G2508:G2518" si="182">LEFT(C2508,5)</f>
        <v>BP.GR</v>
      </c>
      <c r="H2508" s="525" t="s">
        <v>1267</v>
      </c>
    </row>
    <row r="2509" spans="1:8">
      <c r="A2509">
        <f>_xlfn.XLOOKUP(C2509,'pu holds'!Y:Y,'pu holds'!L:L)</f>
        <v>0</v>
      </c>
      <c r="C2509" s="46" t="s">
        <v>831</v>
      </c>
      <c r="D2509">
        <f t="shared" si="181"/>
        <v>0</v>
      </c>
      <c r="E2509">
        <v>10090</v>
      </c>
      <c r="F2509">
        <f t="shared" si="180"/>
        <v>0</v>
      </c>
      <c r="G2509" t="str">
        <f t="shared" si="182"/>
        <v>BP.GR</v>
      </c>
      <c r="H2509" s="525" t="s">
        <v>1267</v>
      </c>
    </row>
    <row r="2510" spans="1:8">
      <c r="A2510">
        <f>_xlfn.XLOOKUP(C2510,'pu holds'!Y:Y,'pu holds'!L:L)</f>
        <v>0</v>
      </c>
      <c r="C2510" s="47" t="s">
        <v>829</v>
      </c>
      <c r="D2510">
        <f t="shared" si="181"/>
        <v>0</v>
      </c>
      <c r="E2510">
        <v>10090</v>
      </c>
      <c r="F2510">
        <f t="shared" si="180"/>
        <v>0</v>
      </c>
      <c r="G2510" t="str">
        <f t="shared" si="182"/>
        <v>BP.GR</v>
      </c>
      <c r="H2510" s="525" t="s">
        <v>1267</v>
      </c>
    </row>
    <row r="2511" spans="1:8">
      <c r="A2511">
        <f>_xlfn.XLOOKUP(C2511,'pu holds'!Y:Y,'pu holds'!L:L)</f>
        <v>0</v>
      </c>
      <c r="C2511" s="46" t="s">
        <v>827</v>
      </c>
      <c r="D2511">
        <f t="shared" si="181"/>
        <v>0</v>
      </c>
      <c r="E2511">
        <v>10090</v>
      </c>
      <c r="F2511">
        <f t="shared" si="180"/>
        <v>0</v>
      </c>
      <c r="G2511" t="str">
        <f t="shared" si="182"/>
        <v>BP.GR</v>
      </c>
      <c r="H2511" s="525" t="s">
        <v>1267</v>
      </c>
    </row>
    <row r="2512" spans="1:8">
      <c r="A2512">
        <f>_xlfn.XLOOKUP(C2512,'pu holds'!Y:Y,'pu holds'!L:L)</f>
        <v>0</v>
      </c>
      <c r="C2512" s="47" t="s">
        <v>825</v>
      </c>
      <c r="D2512">
        <f t="shared" si="181"/>
        <v>0</v>
      </c>
      <c r="E2512">
        <v>10090</v>
      </c>
      <c r="F2512">
        <f t="shared" si="180"/>
        <v>0</v>
      </c>
      <c r="G2512" t="str">
        <f t="shared" si="182"/>
        <v>BP.GR</v>
      </c>
      <c r="H2512" s="525" t="s">
        <v>1267</v>
      </c>
    </row>
    <row r="2513" spans="1:8">
      <c r="A2513">
        <f>_xlfn.XLOOKUP(C2513,'pu holds'!Y:Y,'pu holds'!L:L)</f>
        <v>0</v>
      </c>
      <c r="B2513">
        <f>_xlfn.XLOOKUP(H2513,'sets &amp; selections ( - 10%)'!Z:Z,'sets &amp; selections ( - 10%)'!M:M,0)</f>
        <v>0</v>
      </c>
      <c r="C2513" s="46" t="s">
        <v>771</v>
      </c>
      <c r="D2513">
        <f t="shared" si="181"/>
        <v>0</v>
      </c>
      <c r="E2513">
        <v>10090</v>
      </c>
      <c r="F2513">
        <f t="shared" si="180"/>
        <v>0</v>
      </c>
      <c r="G2513" t="str">
        <f t="shared" si="182"/>
        <v>BP.GR</v>
      </c>
      <c r="H2513" s="525" t="s">
        <v>161</v>
      </c>
    </row>
    <row r="2514" spans="1:8">
      <c r="A2514">
        <f>_xlfn.XLOOKUP(C2514,'pu holds'!Y:Y,'pu holds'!L:L)</f>
        <v>0</v>
      </c>
      <c r="B2514">
        <f>_xlfn.XLOOKUP(H2514,'sets &amp; selections ( - 10%)'!Z:Z,'sets &amp; selections ( - 10%)'!M:M,0)</f>
        <v>0</v>
      </c>
      <c r="C2514" s="47" t="s">
        <v>773</v>
      </c>
      <c r="D2514">
        <f t="shared" si="181"/>
        <v>0</v>
      </c>
      <c r="E2514">
        <v>10090</v>
      </c>
      <c r="F2514">
        <v>10</v>
      </c>
      <c r="G2514" t="str">
        <f t="shared" si="182"/>
        <v>BP.GR</v>
      </c>
      <c r="H2514" s="525" t="s">
        <v>161</v>
      </c>
    </row>
    <row r="2515" spans="1:8">
      <c r="A2515">
        <f>_xlfn.XLOOKUP(C2515,'pu holds'!Y:Y,'pu holds'!L:L)</f>
        <v>0</v>
      </c>
      <c r="B2515">
        <f>_xlfn.XLOOKUP(H2515,'sets &amp; selections ( - 10%)'!Z:Z,'sets &amp; selections ( - 10%)'!M:M,0)</f>
        <v>0</v>
      </c>
      <c r="C2515" s="46" t="s">
        <v>799</v>
      </c>
      <c r="D2515">
        <f t="shared" si="181"/>
        <v>0</v>
      </c>
      <c r="E2515">
        <v>10090</v>
      </c>
      <c r="F2515">
        <f t="shared" si="180"/>
        <v>0</v>
      </c>
      <c r="G2515" t="str">
        <f t="shared" si="182"/>
        <v>BP.GR</v>
      </c>
      <c r="H2515" s="525" t="s">
        <v>161</v>
      </c>
    </row>
    <row r="2516" spans="1:8">
      <c r="A2516">
        <f>_xlfn.XLOOKUP(C2516,'pu holds'!Y:Y,'pu holds'!L:L)</f>
        <v>0</v>
      </c>
      <c r="B2516">
        <f>_xlfn.XLOOKUP(H2516,'sets &amp; selections ( - 10%)'!Z:Z,'sets &amp; selections ( - 10%)'!M:M,0)</f>
        <v>0</v>
      </c>
      <c r="C2516" s="47" t="s">
        <v>801</v>
      </c>
      <c r="D2516">
        <f t="shared" si="181"/>
        <v>0</v>
      </c>
      <c r="E2516">
        <v>10090</v>
      </c>
      <c r="F2516">
        <v>10</v>
      </c>
      <c r="G2516" t="str">
        <f t="shared" si="182"/>
        <v>BP.GR</v>
      </c>
      <c r="H2516" s="525" t="s">
        <v>161</v>
      </c>
    </row>
    <row r="2517" spans="1:8">
      <c r="A2517">
        <f>_xlfn.XLOOKUP(C2517,'pu holds'!Y:Y,'pu holds'!L:L)</f>
        <v>0</v>
      </c>
      <c r="B2517">
        <f>_xlfn.XLOOKUP(H2517,'sets &amp; selections ( - 10%)'!Z:Z,'sets &amp; selections ( - 10%)'!M:M,0)</f>
        <v>0</v>
      </c>
      <c r="C2517" s="46" t="s">
        <v>797</v>
      </c>
      <c r="D2517">
        <f t="shared" si="181"/>
        <v>0</v>
      </c>
      <c r="E2517">
        <v>10090</v>
      </c>
      <c r="F2517">
        <v>10</v>
      </c>
      <c r="G2517" t="str">
        <f t="shared" si="182"/>
        <v>BP.GR</v>
      </c>
      <c r="H2517" s="525" t="s">
        <v>161</v>
      </c>
    </row>
    <row r="2518" spans="1:8">
      <c r="A2518">
        <f>_xlfn.XLOOKUP(C2518,'pu holds'!Y:Y,'pu holds'!L:L)</f>
        <v>0</v>
      </c>
      <c r="B2518">
        <f>_xlfn.XLOOKUP(H2518,'sets &amp; selections ( - 10%)'!Z:Z,'sets &amp; selections ( - 10%)'!M:M,0)</f>
        <v>0</v>
      </c>
      <c r="C2518" s="47" t="s">
        <v>803</v>
      </c>
      <c r="D2518">
        <f t="shared" si="181"/>
        <v>0</v>
      </c>
      <c r="E2518">
        <v>10090</v>
      </c>
      <c r="F2518">
        <v>10</v>
      </c>
      <c r="G2518" t="str">
        <f t="shared" si="182"/>
        <v>BP.GR</v>
      </c>
      <c r="H2518" s="525" t="s">
        <v>161</v>
      </c>
    </row>
    <row r="2519" spans="1:8">
      <c r="A2519">
        <f>_xlfn.XLOOKUP(C2519,'pu holds'!Y:Y,'pu holds'!M:M)</f>
        <v>0</v>
      </c>
      <c r="B2519">
        <f>_xlfn.XLOOKUP(H2519,'sets &amp; selections ( - 10%)'!Z:Z,'sets &amp; selections ( - 10%)'!N:N,0)</f>
        <v>0</v>
      </c>
      <c r="C2519" s="46" t="s">
        <v>751</v>
      </c>
      <c r="D2519">
        <f t="shared" si="173"/>
        <v>0</v>
      </c>
      <c r="E2519">
        <v>10091</v>
      </c>
      <c r="F2519">
        <f t="shared" si="180"/>
        <v>0</v>
      </c>
      <c r="G2519" t="str">
        <f t="shared" si="175"/>
        <v>BP.GR</v>
      </c>
      <c r="H2519" s="525" t="s">
        <v>161</v>
      </c>
    </row>
    <row r="2520" spans="1:8">
      <c r="A2520">
        <f>_xlfn.XLOOKUP(C2520,'pu holds'!Y:Y,'pu holds'!M:M)</f>
        <v>0</v>
      </c>
      <c r="B2520">
        <f>_xlfn.XLOOKUP(H2520,'sets &amp; selections ( - 10%)'!Z:Z,'sets &amp; selections ( - 10%)'!N:N,0)</f>
        <v>0</v>
      </c>
      <c r="C2520" s="47" t="s">
        <v>753</v>
      </c>
      <c r="D2520">
        <f t="shared" si="173"/>
        <v>0</v>
      </c>
      <c r="E2520">
        <v>10091</v>
      </c>
      <c r="F2520">
        <f t="shared" si="180"/>
        <v>0</v>
      </c>
      <c r="G2520" t="str">
        <f t="shared" si="175"/>
        <v>BP.GR</v>
      </c>
      <c r="H2520" s="525" t="s">
        <v>161</v>
      </c>
    </row>
    <row r="2521" spans="1:8">
      <c r="A2521">
        <f>_xlfn.XLOOKUP(C2521,'pu holds'!Y:Y,'pu holds'!M:M)</f>
        <v>0</v>
      </c>
      <c r="B2521">
        <f>_xlfn.XLOOKUP(H2521,'sets &amp; selections ( - 10%)'!Z:Z,'sets &amp; selections ( - 10%)'!N:N,0)</f>
        <v>0</v>
      </c>
      <c r="C2521" s="46" t="s">
        <v>755</v>
      </c>
      <c r="D2521">
        <f t="shared" si="173"/>
        <v>0</v>
      </c>
      <c r="E2521">
        <v>10091</v>
      </c>
      <c r="F2521">
        <f t="shared" si="180"/>
        <v>0</v>
      </c>
      <c r="G2521" t="str">
        <f t="shared" si="175"/>
        <v>BP.GR</v>
      </c>
      <c r="H2521" s="525" t="s">
        <v>161</v>
      </c>
    </row>
    <row r="2522" spans="1:8">
      <c r="A2522">
        <f>_xlfn.XLOOKUP(C2522,'pu holds'!Y:Y,'pu holds'!M:M)</f>
        <v>0</v>
      </c>
      <c r="B2522">
        <f>_xlfn.XLOOKUP(H2522,'sets &amp; selections ( - 10%)'!Z:Z,'sets &amp; selections ( - 10%)'!N:N,0)</f>
        <v>0</v>
      </c>
      <c r="C2522" s="47" t="s">
        <v>757</v>
      </c>
      <c r="D2522">
        <f t="shared" ref="D2522:D2618" si="183">SUM(A2522:B2522)</f>
        <v>0</v>
      </c>
      <c r="E2522">
        <v>10091</v>
      </c>
      <c r="F2522">
        <f t="shared" si="180"/>
        <v>0</v>
      </c>
      <c r="G2522" t="str">
        <f t="shared" si="175"/>
        <v>BP.GR</v>
      </c>
      <c r="H2522" s="525" t="s">
        <v>161</v>
      </c>
    </row>
    <row r="2523" spans="1:8">
      <c r="A2523">
        <f>_xlfn.XLOOKUP(C2523,'pu holds'!Y:Y,'pu holds'!M:M)</f>
        <v>0</v>
      </c>
      <c r="B2523">
        <f>_xlfn.XLOOKUP(H2523,'sets &amp; selections ( - 10%)'!Z:Z,'sets &amp; selections ( - 10%)'!N:N,0)</f>
        <v>0</v>
      </c>
      <c r="C2523" s="46" t="s">
        <v>759</v>
      </c>
      <c r="D2523">
        <f t="shared" si="183"/>
        <v>0</v>
      </c>
      <c r="E2523">
        <v>10091</v>
      </c>
      <c r="F2523">
        <f t="shared" si="180"/>
        <v>0</v>
      </c>
      <c r="G2523" t="str">
        <f t="shared" si="175"/>
        <v>BP.GR</v>
      </c>
      <c r="H2523" s="525" t="s">
        <v>161</v>
      </c>
    </row>
    <row r="2524" spans="1:8">
      <c r="A2524">
        <f>_xlfn.XLOOKUP(C2524,'pu holds'!Y:Y,'pu holds'!M:M)</f>
        <v>0</v>
      </c>
      <c r="B2524">
        <f>_xlfn.XLOOKUP(H2524,'sets &amp; selections ( - 10%)'!Z:Z,'sets &amp; selections ( - 10%)'!N:N,0)</f>
        <v>0</v>
      </c>
      <c r="C2524" s="47" t="s">
        <v>761</v>
      </c>
      <c r="D2524">
        <f t="shared" si="183"/>
        <v>0</v>
      </c>
      <c r="E2524">
        <v>10091</v>
      </c>
      <c r="F2524">
        <f t="shared" si="180"/>
        <v>0</v>
      </c>
      <c r="G2524" t="str">
        <f t="shared" si="175"/>
        <v>BP.GR</v>
      </c>
      <c r="H2524" s="525" t="s">
        <v>161</v>
      </c>
    </row>
    <row r="2525" spans="1:8">
      <c r="A2525">
        <f>_xlfn.XLOOKUP(C2525,'pu holds'!Y:Y,'pu holds'!M:M)</f>
        <v>0</v>
      </c>
      <c r="B2525">
        <f>_xlfn.XLOOKUP(H2525,'sets &amp; selections ( - 10%)'!Z:Z,'sets &amp; selections ( - 10%)'!N:N,0)</f>
        <v>0</v>
      </c>
      <c r="C2525" s="46" t="s">
        <v>763</v>
      </c>
      <c r="D2525">
        <f t="shared" si="183"/>
        <v>0</v>
      </c>
      <c r="E2525">
        <v>10091</v>
      </c>
      <c r="F2525">
        <f t="shared" si="180"/>
        <v>0</v>
      </c>
      <c r="G2525" t="str">
        <f t="shared" si="175"/>
        <v>BP.GR</v>
      </c>
      <c r="H2525" s="525" t="s">
        <v>161</v>
      </c>
    </row>
    <row r="2526" spans="1:8">
      <c r="A2526">
        <f>_xlfn.XLOOKUP(C2526,'pu holds'!Y:Y,'pu holds'!M:M)</f>
        <v>0</v>
      </c>
      <c r="B2526">
        <f>_xlfn.XLOOKUP(H2526,'sets &amp; selections ( - 10%)'!Z:Z,'sets &amp; selections ( - 10%)'!N:N,0)</f>
        <v>0</v>
      </c>
      <c r="C2526" s="47" t="s">
        <v>765</v>
      </c>
      <c r="D2526">
        <f t="shared" si="183"/>
        <v>0</v>
      </c>
      <c r="E2526">
        <v>10091</v>
      </c>
      <c r="F2526">
        <f t="shared" si="180"/>
        <v>0</v>
      </c>
      <c r="G2526" t="str">
        <f t="shared" si="175"/>
        <v>BP.GR</v>
      </c>
      <c r="H2526" s="525" t="s">
        <v>161</v>
      </c>
    </row>
    <row r="2527" spans="1:8">
      <c r="A2527">
        <f>_xlfn.XLOOKUP(C2527,'pu holds'!Y:Y,'pu holds'!M:M)</f>
        <v>0</v>
      </c>
      <c r="B2527">
        <f>_xlfn.XLOOKUP(H2527,'sets &amp; selections ( - 10%)'!Z:Z,'sets &amp; selections ( - 10%)'!N:N,0)</f>
        <v>0</v>
      </c>
      <c r="C2527" s="46" t="s">
        <v>767</v>
      </c>
      <c r="D2527">
        <f t="shared" si="183"/>
        <v>0</v>
      </c>
      <c r="E2527">
        <v>10091</v>
      </c>
      <c r="F2527">
        <f t="shared" si="180"/>
        <v>0</v>
      </c>
      <c r="G2527" t="str">
        <f t="shared" si="175"/>
        <v>BP.GR</v>
      </c>
      <c r="H2527" s="525" t="s">
        <v>161</v>
      </c>
    </row>
    <row r="2528" spans="1:8">
      <c r="A2528">
        <f>_xlfn.XLOOKUP(C2528,'pu holds'!Y:Y,'pu holds'!M:M)</f>
        <v>0</v>
      </c>
      <c r="B2528">
        <f>_xlfn.XLOOKUP(H2528,'sets &amp; selections ( - 10%)'!Z:Z,'sets &amp; selections ( - 10%)'!N:N,0)</f>
        <v>0</v>
      </c>
      <c r="C2528" s="47" t="s">
        <v>769</v>
      </c>
      <c r="D2528">
        <f t="shared" si="183"/>
        <v>0</v>
      </c>
      <c r="E2528">
        <v>10091</v>
      </c>
      <c r="F2528">
        <f t="shared" si="180"/>
        <v>0</v>
      </c>
      <c r="G2528" t="str">
        <f t="shared" si="175"/>
        <v>BP.GR</v>
      </c>
      <c r="H2528" s="525" t="s">
        <v>161</v>
      </c>
    </row>
    <row r="2529" spans="1:8">
      <c r="A2529">
        <f>_xlfn.XLOOKUP(C2529,'pu holds'!Y:Y,'pu holds'!M:M)</f>
        <v>0</v>
      </c>
      <c r="B2529">
        <f>_xlfn.XLOOKUP(H2529,'sets &amp; selections ( - 10%)'!Z:Z,'sets &amp; selections ( - 10%)'!N:N,0)</f>
        <v>0</v>
      </c>
      <c r="C2529" s="46" t="s">
        <v>775</v>
      </c>
      <c r="D2529">
        <f t="shared" si="183"/>
        <v>0</v>
      </c>
      <c r="E2529">
        <v>10091</v>
      </c>
      <c r="F2529">
        <f t="shared" si="180"/>
        <v>0</v>
      </c>
      <c r="G2529" t="str">
        <f t="shared" si="175"/>
        <v>BP.GR</v>
      </c>
      <c r="H2529" s="525" t="s">
        <v>161</v>
      </c>
    </row>
    <row r="2530" spans="1:8">
      <c r="A2530">
        <f>_xlfn.XLOOKUP(C2530,'pu holds'!Y:Y,'pu holds'!M:M)</f>
        <v>0</v>
      </c>
      <c r="B2530">
        <f>_xlfn.XLOOKUP(H2530,'sets &amp; selections ( - 10%)'!Z:Z,'sets &amp; selections ( - 10%)'!N:N,0)</f>
        <v>0</v>
      </c>
      <c r="C2530" s="47" t="s">
        <v>777</v>
      </c>
      <c r="D2530">
        <f t="shared" si="183"/>
        <v>0</v>
      </c>
      <c r="E2530">
        <v>10091</v>
      </c>
      <c r="F2530">
        <f t="shared" si="180"/>
        <v>0</v>
      </c>
      <c r="G2530" t="str">
        <f t="shared" si="175"/>
        <v>BP.GR</v>
      </c>
      <c r="H2530" s="525" t="s">
        <v>161</v>
      </c>
    </row>
    <row r="2531" spans="1:8">
      <c r="A2531">
        <f>_xlfn.XLOOKUP(C2531,'pu holds'!Y:Y,'pu holds'!M:M)</f>
        <v>0</v>
      </c>
      <c r="B2531">
        <f>_xlfn.XLOOKUP(H2531,'sets &amp; selections ( - 10%)'!Z:Z,'sets &amp; selections ( - 10%)'!N:N,0)</f>
        <v>0</v>
      </c>
      <c r="C2531" s="46" t="s">
        <v>779</v>
      </c>
      <c r="D2531">
        <f t="shared" si="183"/>
        <v>0</v>
      </c>
      <c r="E2531">
        <v>10091</v>
      </c>
      <c r="F2531">
        <f t="shared" si="180"/>
        <v>0</v>
      </c>
      <c r="G2531" t="str">
        <f t="shared" si="175"/>
        <v>BP.GR</v>
      </c>
      <c r="H2531" s="525" t="s">
        <v>161</v>
      </c>
    </row>
    <row r="2532" spans="1:8">
      <c r="A2532">
        <f>_xlfn.XLOOKUP(C2532,'pu holds'!Y:Y,'pu holds'!M:M)</f>
        <v>0</v>
      </c>
      <c r="B2532">
        <f>_xlfn.XLOOKUP(H2532,'sets &amp; selections ( - 10%)'!Z:Z,'sets &amp; selections ( - 10%)'!N:N,0)</f>
        <v>0</v>
      </c>
      <c r="C2532" s="47" t="s">
        <v>781</v>
      </c>
      <c r="D2532">
        <f t="shared" si="183"/>
        <v>0</v>
      </c>
      <c r="E2532">
        <v>10091</v>
      </c>
      <c r="F2532">
        <f t="shared" si="180"/>
        <v>0</v>
      </c>
      <c r="G2532" t="str">
        <f t="shared" si="175"/>
        <v>BP.GR</v>
      </c>
      <c r="H2532" s="525" t="s">
        <v>161</v>
      </c>
    </row>
    <row r="2533" spans="1:8">
      <c r="A2533">
        <f>_xlfn.XLOOKUP(C2533,'pu holds'!Y:Y,'pu holds'!M:M)</f>
        <v>0</v>
      </c>
      <c r="B2533">
        <f>_xlfn.XLOOKUP(H2533,'sets &amp; selections ( - 10%)'!Z:Z,'sets &amp; selections ( - 10%)'!N:N,0)</f>
        <v>0</v>
      </c>
      <c r="C2533" s="46" t="s">
        <v>783</v>
      </c>
      <c r="D2533">
        <f t="shared" si="183"/>
        <v>0</v>
      </c>
      <c r="E2533">
        <v>10091</v>
      </c>
      <c r="F2533">
        <f t="shared" si="180"/>
        <v>0</v>
      </c>
      <c r="G2533" t="str">
        <f t="shared" si="175"/>
        <v>BP.GR</v>
      </c>
      <c r="H2533" s="525" t="s">
        <v>161</v>
      </c>
    </row>
    <row r="2534" spans="1:8">
      <c r="A2534">
        <f>_xlfn.XLOOKUP(C2534,'pu holds'!Y:Y,'pu holds'!M:M)</f>
        <v>0</v>
      </c>
      <c r="B2534">
        <f>_xlfn.XLOOKUP(H2534,'sets &amp; selections ( - 10%)'!Z:Z,'sets &amp; selections ( - 10%)'!N:N,0)</f>
        <v>0</v>
      </c>
      <c r="C2534" s="47" t="s">
        <v>785</v>
      </c>
      <c r="D2534">
        <f t="shared" si="183"/>
        <v>0</v>
      </c>
      <c r="E2534">
        <v>10091</v>
      </c>
      <c r="F2534">
        <f t="shared" si="180"/>
        <v>0</v>
      </c>
      <c r="G2534" t="str">
        <f t="shared" ref="G2534:G2630" si="184">LEFT(C2534,5)</f>
        <v>BP.GR</v>
      </c>
      <c r="H2534" s="525" t="s">
        <v>161</v>
      </c>
    </row>
    <row r="2535" spans="1:8">
      <c r="A2535">
        <f>_xlfn.XLOOKUP(C2535,'pu holds'!Y:Y,'pu holds'!M:M)</f>
        <v>0</v>
      </c>
      <c r="B2535">
        <f>_xlfn.XLOOKUP(H2535,'sets &amp; selections ( - 10%)'!Z:Z,'sets &amp; selections ( - 10%)'!N:N,0)</f>
        <v>0</v>
      </c>
      <c r="C2535" s="46" t="s">
        <v>787</v>
      </c>
      <c r="D2535">
        <f t="shared" si="183"/>
        <v>0</v>
      </c>
      <c r="E2535">
        <v>10091</v>
      </c>
      <c r="F2535">
        <f t="shared" si="180"/>
        <v>0</v>
      </c>
      <c r="G2535" t="str">
        <f t="shared" si="184"/>
        <v>BP.GR</v>
      </c>
      <c r="H2535" s="525" t="s">
        <v>161</v>
      </c>
    </row>
    <row r="2536" spans="1:8">
      <c r="A2536">
        <f>_xlfn.XLOOKUP(C2536,'pu holds'!Y:Y,'pu holds'!M:M)</f>
        <v>0</v>
      </c>
      <c r="B2536">
        <f>_xlfn.XLOOKUP(H2536,'sets &amp; selections ( - 10%)'!Z:Z,'sets &amp; selections ( - 10%)'!N:N,0)</f>
        <v>0</v>
      </c>
      <c r="C2536" s="47" t="s">
        <v>789</v>
      </c>
      <c r="D2536">
        <f t="shared" si="183"/>
        <v>0</v>
      </c>
      <c r="E2536">
        <v>10091</v>
      </c>
      <c r="F2536">
        <f t="shared" si="180"/>
        <v>0</v>
      </c>
      <c r="G2536" t="str">
        <f t="shared" si="184"/>
        <v>BP.GR</v>
      </c>
      <c r="H2536" s="525" t="s">
        <v>161</v>
      </c>
    </row>
    <row r="2537" spans="1:8">
      <c r="A2537">
        <f>_xlfn.XLOOKUP(C2537,'pu holds'!Y:Y,'pu holds'!M:M)</f>
        <v>0</v>
      </c>
      <c r="B2537">
        <f>_xlfn.XLOOKUP(H2537,'sets &amp; selections ( - 10%)'!Z:Z,'sets &amp; selections ( - 10%)'!N:N,0)</f>
        <v>0</v>
      </c>
      <c r="C2537" s="46" t="s">
        <v>791</v>
      </c>
      <c r="D2537">
        <f t="shared" si="183"/>
        <v>0</v>
      </c>
      <c r="E2537">
        <v>10091</v>
      </c>
      <c r="F2537">
        <f t="shared" si="180"/>
        <v>0</v>
      </c>
      <c r="G2537" t="str">
        <f t="shared" si="184"/>
        <v>BP.GR</v>
      </c>
      <c r="H2537" s="525" t="s">
        <v>161</v>
      </c>
    </row>
    <row r="2538" spans="1:8">
      <c r="A2538">
        <f>_xlfn.XLOOKUP(C2538,'pu holds'!Y:Y,'pu holds'!M:M)</f>
        <v>0</v>
      </c>
      <c r="B2538">
        <f>_xlfn.XLOOKUP(H2538,'sets &amp; selections ( - 10%)'!Z:Z,'sets &amp; selections ( - 10%)'!N:N,0)</f>
        <v>0</v>
      </c>
      <c r="C2538" s="47" t="s">
        <v>793</v>
      </c>
      <c r="D2538">
        <f t="shared" si="183"/>
        <v>0</v>
      </c>
      <c r="E2538">
        <v>10091</v>
      </c>
      <c r="F2538">
        <f t="shared" si="180"/>
        <v>0</v>
      </c>
      <c r="G2538" t="str">
        <f t="shared" si="184"/>
        <v>BP.GR</v>
      </c>
      <c r="H2538" s="525" t="s">
        <v>161</v>
      </c>
    </row>
    <row r="2539" spans="1:8">
      <c r="A2539">
        <f>_xlfn.XLOOKUP(C2539,'pu holds'!Y:Y,'pu holds'!M:M)</f>
        <v>0</v>
      </c>
      <c r="B2539">
        <f>_xlfn.XLOOKUP(H2539,'sets &amp; selections ( - 10%)'!Z:Z,'sets &amp; selections ( - 10%)'!N:N,0)</f>
        <v>0</v>
      </c>
      <c r="C2539" s="46" t="s">
        <v>795</v>
      </c>
      <c r="D2539">
        <f t="shared" si="183"/>
        <v>0</v>
      </c>
      <c r="E2539">
        <v>10091</v>
      </c>
      <c r="F2539">
        <f t="shared" si="180"/>
        <v>0</v>
      </c>
      <c r="G2539" t="str">
        <f t="shared" si="184"/>
        <v>BP.GR</v>
      </c>
      <c r="H2539" s="525" t="s">
        <v>161</v>
      </c>
    </row>
    <row r="2540" spans="1:8">
      <c r="A2540">
        <f>_xlfn.XLOOKUP(C2540,'pu holds'!Y:Y,'pu holds'!M:M)</f>
        <v>0</v>
      </c>
      <c r="C2540" s="46" t="s">
        <v>833</v>
      </c>
      <c r="D2540">
        <f t="shared" ref="D2540:D2550" si="185">SUM(A2540:B2540)</f>
        <v>0</v>
      </c>
      <c r="E2540">
        <v>10091</v>
      </c>
      <c r="F2540">
        <f t="shared" si="180"/>
        <v>0</v>
      </c>
      <c r="G2540" t="str">
        <f t="shared" si="184"/>
        <v>BP.GR</v>
      </c>
      <c r="H2540" s="525" t="s">
        <v>1267</v>
      </c>
    </row>
    <row r="2541" spans="1:8">
      <c r="A2541">
        <f>_xlfn.XLOOKUP(C2541,'pu holds'!Y:Y,'pu holds'!M:M)</f>
        <v>0</v>
      </c>
      <c r="C2541" s="47" t="s">
        <v>831</v>
      </c>
      <c r="D2541">
        <f t="shared" si="185"/>
        <v>0</v>
      </c>
      <c r="E2541">
        <v>10091</v>
      </c>
      <c r="F2541">
        <f t="shared" si="180"/>
        <v>0</v>
      </c>
      <c r="G2541" t="str">
        <f t="shared" si="184"/>
        <v>BP.GR</v>
      </c>
      <c r="H2541" s="525" t="s">
        <v>1267</v>
      </c>
    </row>
    <row r="2542" spans="1:8">
      <c r="A2542">
        <f>_xlfn.XLOOKUP(C2542,'pu holds'!Y:Y,'pu holds'!M:M)</f>
        <v>0</v>
      </c>
      <c r="C2542" s="46" t="s">
        <v>829</v>
      </c>
      <c r="D2542">
        <f t="shared" si="185"/>
        <v>0</v>
      </c>
      <c r="E2542">
        <v>10091</v>
      </c>
      <c r="F2542">
        <f t="shared" si="180"/>
        <v>0</v>
      </c>
      <c r="G2542" t="str">
        <f t="shared" si="184"/>
        <v>BP.GR</v>
      </c>
      <c r="H2542" s="525" t="s">
        <v>1267</v>
      </c>
    </row>
    <row r="2543" spans="1:8">
      <c r="A2543">
        <f>_xlfn.XLOOKUP(C2543,'pu holds'!Y:Y,'pu holds'!M:M)</f>
        <v>0</v>
      </c>
      <c r="C2543" s="46" t="s">
        <v>827</v>
      </c>
      <c r="D2543">
        <f t="shared" si="185"/>
        <v>0</v>
      </c>
      <c r="E2543">
        <v>10091</v>
      </c>
      <c r="F2543">
        <f t="shared" si="180"/>
        <v>0</v>
      </c>
      <c r="G2543" t="str">
        <f t="shared" si="184"/>
        <v>BP.GR</v>
      </c>
      <c r="H2543" s="525" t="s">
        <v>1267</v>
      </c>
    </row>
    <row r="2544" spans="1:8">
      <c r="A2544">
        <f>_xlfn.XLOOKUP(C2544,'pu holds'!Y:Y,'pu holds'!M:M)</f>
        <v>0</v>
      </c>
      <c r="C2544" s="47" t="s">
        <v>825</v>
      </c>
      <c r="D2544">
        <f t="shared" si="185"/>
        <v>0</v>
      </c>
      <c r="E2544">
        <v>10091</v>
      </c>
      <c r="F2544">
        <f t="shared" si="180"/>
        <v>0</v>
      </c>
      <c r="G2544" t="str">
        <f t="shared" si="184"/>
        <v>BP.GR</v>
      </c>
      <c r="H2544" s="525" t="s">
        <v>1267</v>
      </c>
    </row>
    <row r="2545" spans="1:8">
      <c r="A2545">
        <f>_xlfn.XLOOKUP(C2545,'pu holds'!Y:Y,'pu holds'!M:M)</f>
        <v>0</v>
      </c>
      <c r="B2545">
        <f>_xlfn.XLOOKUP(H2545,'sets &amp; selections ( - 10%)'!Z:Z,'sets &amp; selections ( - 10%)'!N:N,0)</f>
        <v>0</v>
      </c>
      <c r="C2545" s="46" t="s">
        <v>771</v>
      </c>
      <c r="D2545">
        <f t="shared" si="185"/>
        <v>0</v>
      </c>
      <c r="E2545">
        <v>10091</v>
      </c>
      <c r="F2545">
        <f t="shared" si="180"/>
        <v>0</v>
      </c>
      <c r="G2545" t="str">
        <f t="shared" ref="G2545:G2550" si="186">LEFT(C2545,5)</f>
        <v>BP.GR</v>
      </c>
      <c r="H2545" s="525" t="s">
        <v>161</v>
      </c>
    </row>
    <row r="2546" spans="1:8">
      <c r="A2546">
        <f>_xlfn.XLOOKUP(C2546,'pu holds'!Y:Y,'pu holds'!M:M)</f>
        <v>0</v>
      </c>
      <c r="B2546">
        <f>_xlfn.XLOOKUP(H2546,'sets &amp; selections ( - 10%)'!Z:Z,'sets &amp; selections ( - 10%)'!N:N,0)</f>
        <v>0</v>
      </c>
      <c r="C2546" s="46" t="s">
        <v>773</v>
      </c>
      <c r="D2546">
        <f t="shared" si="185"/>
        <v>0</v>
      </c>
      <c r="E2546">
        <v>10091</v>
      </c>
      <c r="F2546">
        <f t="shared" si="180"/>
        <v>0</v>
      </c>
      <c r="G2546" t="str">
        <f t="shared" si="186"/>
        <v>BP.GR</v>
      </c>
      <c r="H2546" s="525" t="s">
        <v>161</v>
      </c>
    </row>
    <row r="2547" spans="1:8">
      <c r="A2547">
        <f>_xlfn.XLOOKUP(C2547,'pu holds'!Y:Y,'pu holds'!M:M)</f>
        <v>0</v>
      </c>
      <c r="B2547">
        <f>_xlfn.XLOOKUP(H2547,'sets &amp; selections ( - 10%)'!Z:Z,'sets &amp; selections ( - 10%)'!N:N,0)</f>
        <v>0</v>
      </c>
      <c r="C2547" s="47" t="s">
        <v>799</v>
      </c>
      <c r="D2547">
        <f t="shared" si="185"/>
        <v>0</v>
      </c>
      <c r="E2547">
        <v>10091</v>
      </c>
      <c r="F2547">
        <f t="shared" si="180"/>
        <v>0</v>
      </c>
      <c r="G2547" t="str">
        <f t="shared" si="186"/>
        <v>BP.GR</v>
      </c>
      <c r="H2547" s="525" t="s">
        <v>161</v>
      </c>
    </row>
    <row r="2548" spans="1:8">
      <c r="A2548">
        <f>_xlfn.XLOOKUP(C2548,'pu holds'!Y:Y,'pu holds'!M:M)</f>
        <v>0</v>
      </c>
      <c r="B2548">
        <f>_xlfn.XLOOKUP(H2548,'sets &amp; selections ( - 10%)'!Z:Z,'sets &amp; selections ( - 10%)'!N:N,0)</f>
        <v>0</v>
      </c>
      <c r="C2548" s="46" t="s">
        <v>801</v>
      </c>
      <c r="D2548">
        <f t="shared" si="185"/>
        <v>0</v>
      </c>
      <c r="E2548">
        <v>10091</v>
      </c>
      <c r="F2548">
        <f t="shared" si="180"/>
        <v>0</v>
      </c>
      <c r="G2548" t="str">
        <f t="shared" si="186"/>
        <v>BP.GR</v>
      </c>
      <c r="H2548" s="525" t="s">
        <v>161</v>
      </c>
    </row>
    <row r="2549" spans="1:8">
      <c r="A2549">
        <f>_xlfn.XLOOKUP(C2549,'pu holds'!Y:Y,'pu holds'!M:M)</f>
        <v>0</v>
      </c>
      <c r="B2549">
        <f>_xlfn.XLOOKUP(H2549,'sets &amp; selections ( - 10%)'!Z:Z,'sets &amp; selections ( - 10%)'!N:N,0)</f>
        <v>0</v>
      </c>
      <c r="C2549" s="46" t="s">
        <v>797</v>
      </c>
      <c r="D2549">
        <f t="shared" si="185"/>
        <v>0</v>
      </c>
      <c r="E2549">
        <v>10091</v>
      </c>
      <c r="F2549">
        <f t="shared" si="180"/>
        <v>0</v>
      </c>
      <c r="G2549" t="str">
        <f t="shared" si="186"/>
        <v>BP.GR</v>
      </c>
      <c r="H2549" s="525" t="s">
        <v>161</v>
      </c>
    </row>
    <row r="2550" spans="1:8">
      <c r="A2550">
        <f>_xlfn.XLOOKUP(C2550,'pu holds'!Y:Y,'pu holds'!M:M)</f>
        <v>0</v>
      </c>
      <c r="B2550">
        <f>_xlfn.XLOOKUP(H2550,'sets &amp; selections ( - 10%)'!Z:Z,'sets &amp; selections ( - 10%)'!N:N,0)</f>
        <v>0</v>
      </c>
      <c r="C2550" s="47" t="s">
        <v>803</v>
      </c>
      <c r="D2550">
        <f t="shared" si="185"/>
        <v>0</v>
      </c>
      <c r="E2550">
        <v>10091</v>
      </c>
      <c r="F2550">
        <f t="shared" si="180"/>
        <v>0</v>
      </c>
      <c r="G2550" t="str">
        <f t="shared" si="186"/>
        <v>BP.GR</v>
      </c>
      <c r="H2550" s="525" t="s">
        <v>161</v>
      </c>
    </row>
    <row r="2551" spans="1:8">
      <c r="A2551">
        <f>_xlfn.XLOOKUP(C2551,'pu holds'!Y:Y,'pu holds'!O:O)</f>
        <v>0</v>
      </c>
      <c r="B2551">
        <f>_xlfn.XLOOKUP(H2551,'sets &amp; selections ( - 10%)'!Z:Z,'sets &amp; selections ( - 10%)'!P:P,0)</f>
        <v>0</v>
      </c>
      <c r="C2551" s="46" t="s">
        <v>751</v>
      </c>
      <c r="D2551">
        <f t="shared" si="183"/>
        <v>0</v>
      </c>
      <c r="E2551">
        <v>10092</v>
      </c>
      <c r="F2551">
        <f t="shared" si="180"/>
        <v>0</v>
      </c>
      <c r="G2551" t="str">
        <f t="shared" si="184"/>
        <v>BP.GR</v>
      </c>
      <c r="H2551" s="525" t="s">
        <v>161</v>
      </c>
    </row>
    <row r="2552" spans="1:8">
      <c r="A2552">
        <f>_xlfn.XLOOKUP(C2552,'pu holds'!Y:Y,'pu holds'!O:O)</f>
        <v>0</v>
      </c>
      <c r="B2552">
        <f>_xlfn.XLOOKUP(H2552,'sets &amp; selections ( - 10%)'!Z:Z,'sets &amp; selections ( - 10%)'!P:P,0)</f>
        <v>0</v>
      </c>
      <c r="C2552" s="47" t="s">
        <v>753</v>
      </c>
      <c r="D2552">
        <f t="shared" si="183"/>
        <v>0</v>
      </c>
      <c r="E2552">
        <v>10092</v>
      </c>
      <c r="F2552">
        <f t="shared" si="180"/>
        <v>0</v>
      </c>
      <c r="G2552" t="str">
        <f t="shared" si="184"/>
        <v>BP.GR</v>
      </c>
      <c r="H2552" s="525" t="s">
        <v>161</v>
      </c>
    </row>
    <row r="2553" spans="1:8">
      <c r="A2553">
        <f>_xlfn.XLOOKUP(C2553,'pu holds'!Y:Y,'pu holds'!O:O)</f>
        <v>0</v>
      </c>
      <c r="B2553">
        <f>_xlfn.XLOOKUP(H2553,'sets &amp; selections ( - 10%)'!Z:Z,'sets &amp; selections ( - 10%)'!P:P,0)</f>
        <v>0</v>
      </c>
      <c r="C2553" s="46" t="s">
        <v>755</v>
      </c>
      <c r="D2553">
        <f t="shared" si="183"/>
        <v>0</v>
      </c>
      <c r="E2553">
        <v>10092</v>
      </c>
      <c r="F2553">
        <f t="shared" si="180"/>
        <v>0</v>
      </c>
      <c r="G2553" t="str">
        <f t="shared" si="184"/>
        <v>BP.GR</v>
      </c>
      <c r="H2553" s="525" t="s">
        <v>161</v>
      </c>
    </row>
    <row r="2554" spans="1:8">
      <c r="A2554">
        <f>_xlfn.XLOOKUP(C2554,'pu holds'!Y:Y,'pu holds'!O:O)</f>
        <v>0</v>
      </c>
      <c r="B2554">
        <f>_xlfn.XLOOKUP(H2554,'sets &amp; selections ( - 10%)'!Z:Z,'sets &amp; selections ( - 10%)'!P:P,0)</f>
        <v>0</v>
      </c>
      <c r="C2554" s="47" t="s">
        <v>757</v>
      </c>
      <c r="D2554">
        <f t="shared" si="183"/>
        <v>0</v>
      </c>
      <c r="E2554">
        <v>10092</v>
      </c>
      <c r="F2554">
        <f t="shared" si="180"/>
        <v>0</v>
      </c>
      <c r="G2554" t="str">
        <f t="shared" si="184"/>
        <v>BP.GR</v>
      </c>
      <c r="H2554" s="525" t="s">
        <v>161</v>
      </c>
    </row>
    <row r="2555" spans="1:8">
      <c r="A2555">
        <f>_xlfn.XLOOKUP(C2555,'pu holds'!Y:Y,'pu holds'!O:O)</f>
        <v>0</v>
      </c>
      <c r="B2555">
        <f>_xlfn.XLOOKUP(H2555,'sets &amp; selections ( - 10%)'!Z:Z,'sets &amp; selections ( - 10%)'!P:P,0)</f>
        <v>0</v>
      </c>
      <c r="C2555" s="46" t="s">
        <v>759</v>
      </c>
      <c r="D2555">
        <f t="shared" si="183"/>
        <v>0</v>
      </c>
      <c r="E2555">
        <v>10092</v>
      </c>
      <c r="F2555">
        <f t="shared" si="180"/>
        <v>0</v>
      </c>
      <c r="G2555" t="str">
        <f t="shared" si="184"/>
        <v>BP.GR</v>
      </c>
      <c r="H2555" s="525" t="s">
        <v>161</v>
      </c>
    </row>
    <row r="2556" spans="1:8">
      <c r="A2556">
        <f>_xlfn.XLOOKUP(C2556,'pu holds'!Y:Y,'pu holds'!O:O)</f>
        <v>0</v>
      </c>
      <c r="B2556">
        <f>_xlfn.XLOOKUP(H2556,'sets &amp; selections ( - 10%)'!Z:Z,'sets &amp; selections ( - 10%)'!P:P,0)</f>
        <v>0</v>
      </c>
      <c r="C2556" s="47" t="s">
        <v>761</v>
      </c>
      <c r="D2556">
        <f t="shared" si="183"/>
        <v>0</v>
      </c>
      <c r="E2556">
        <v>10092</v>
      </c>
      <c r="F2556">
        <f t="shared" si="180"/>
        <v>0</v>
      </c>
      <c r="G2556" t="str">
        <f t="shared" si="184"/>
        <v>BP.GR</v>
      </c>
      <c r="H2556" s="525" t="s">
        <v>161</v>
      </c>
    </row>
    <row r="2557" spans="1:8">
      <c r="A2557">
        <f>_xlfn.XLOOKUP(C2557,'pu holds'!Y:Y,'pu holds'!O:O)</f>
        <v>0</v>
      </c>
      <c r="B2557">
        <f>_xlfn.XLOOKUP(H2557,'sets &amp; selections ( - 10%)'!Z:Z,'sets &amp; selections ( - 10%)'!P:P,0)</f>
        <v>0</v>
      </c>
      <c r="C2557" s="46" t="s">
        <v>763</v>
      </c>
      <c r="D2557">
        <f t="shared" si="183"/>
        <v>0</v>
      </c>
      <c r="E2557">
        <v>10092</v>
      </c>
      <c r="F2557">
        <f t="shared" si="180"/>
        <v>0</v>
      </c>
      <c r="G2557" t="str">
        <f t="shared" si="184"/>
        <v>BP.GR</v>
      </c>
      <c r="H2557" s="525" t="s">
        <v>161</v>
      </c>
    </row>
    <row r="2558" spans="1:8">
      <c r="A2558">
        <f>_xlfn.XLOOKUP(C2558,'pu holds'!Y:Y,'pu holds'!O:O)</f>
        <v>0</v>
      </c>
      <c r="B2558">
        <f>_xlfn.XLOOKUP(H2558,'sets &amp; selections ( - 10%)'!Z:Z,'sets &amp; selections ( - 10%)'!P:P,0)</f>
        <v>0</v>
      </c>
      <c r="C2558" s="47" t="s">
        <v>765</v>
      </c>
      <c r="D2558">
        <f t="shared" si="183"/>
        <v>0</v>
      </c>
      <c r="E2558">
        <v>10092</v>
      </c>
      <c r="F2558">
        <f t="shared" si="180"/>
        <v>0</v>
      </c>
      <c r="G2558" t="str">
        <f t="shared" si="184"/>
        <v>BP.GR</v>
      </c>
      <c r="H2558" s="525" t="s">
        <v>161</v>
      </c>
    </row>
    <row r="2559" spans="1:8">
      <c r="A2559">
        <f>_xlfn.XLOOKUP(C2559,'pu holds'!Y:Y,'pu holds'!O:O)</f>
        <v>0</v>
      </c>
      <c r="B2559">
        <f>_xlfn.XLOOKUP(H2559,'sets &amp; selections ( - 10%)'!Z:Z,'sets &amp; selections ( - 10%)'!P:P,0)</f>
        <v>0</v>
      </c>
      <c r="C2559" s="46" t="s">
        <v>767</v>
      </c>
      <c r="D2559">
        <f t="shared" si="183"/>
        <v>0</v>
      </c>
      <c r="E2559">
        <v>10092</v>
      </c>
      <c r="F2559">
        <f t="shared" si="180"/>
        <v>0</v>
      </c>
      <c r="G2559" t="str">
        <f t="shared" si="184"/>
        <v>BP.GR</v>
      </c>
      <c r="H2559" s="525" t="s">
        <v>161</v>
      </c>
    </row>
    <row r="2560" spans="1:8">
      <c r="A2560">
        <f>_xlfn.XLOOKUP(C2560,'pu holds'!Y:Y,'pu holds'!O:O)</f>
        <v>0</v>
      </c>
      <c r="B2560">
        <f>_xlfn.XLOOKUP(H2560,'sets &amp; selections ( - 10%)'!Z:Z,'sets &amp; selections ( - 10%)'!P:P,0)</f>
        <v>0</v>
      </c>
      <c r="C2560" s="47" t="s">
        <v>769</v>
      </c>
      <c r="D2560">
        <f t="shared" si="183"/>
        <v>0</v>
      </c>
      <c r="E2560">
        <v>10092</v>
      </c>
      <c r="F2560">
        <f t="shared" si="180"/>
        <v>0</v>
      </c>
      <c r="G2560" t="str">
        <f t="shared" si="184"/>
        <v>BP.GR</v>
      </c>
      <c r="H2560" s="525" t="s">
        <v>161</v>
      </c>
    </row>
    <row r="2561" spans="1:8">
      <c r="A2561">
        <f>_xlfn.XLOOKUP(C2561,'pu holds'!Y:Y,'pu holds'!O:O)</f>
        <v>0</v>
      </c>
      <c r="B2561">
        <f>_xlfn.XLOOKUP(H2561,'sets &amp; selections ( - 10%)'!Z:Z,'sets &amp; selections ( - 10%)'!P:P,0)</f>
        <v>0</v>
      </c>
      <c r="C2561" s="46" t="s">
        <v>775</v>
      </c>
      <c r="D2561">
        <f t="shared" si="183"/>
        <v>0</v>
      </c>
      <c r="E2561">
        <v>10092</v>
      </c>
      <c r="F2561">
        <f t="shared" si="180"/>
        <v>0</v>
      </c>
      <c r="G2561" t="str">
        <f t="shared" si="184"/>
        <v>BP.GR</v>
      </c>
      <c r="H2561" s="525" t="s">
        <v>161</v>
      </c>
    </row>
    <row r="2562" spans="1:8">
      <c r="A2562">
        <f>_xlfn.XLOOKUP(C2562,'pu holds'!Y:Y,'pu holds'!O:O)</f>
        <v>0</v>
      </c>
      <c r="B2562">
        <f>_xlfn.XLOOKUP(H2562,'sets &amp; selections ( - 10%)'!Z:Z,'sets &amp; selections ( - 10%)'!P:P,0)</f>
        <v>0</v>
      </c>
      <c r="C2562" s="47" t="s">
        <v>777</v>
      </c>
      <c r="D2562">
        <f t="shared" si="183"/>
        <v>0</v>
      </c>
      <c r="E2562">
        <v>10092</v>
      </c>
      <c r="F2562">
        <f t="shared" si="180"/>
        <v>0</v>
      </c>
      <c r="G2562" t="str">
        <f t="shared" si="184"/>
        <v>BP.GR</v>
      </c>
      <c r="H2562" s="525" t="s">
        <v>161</v>
      </c>
    </row>
    <row r="2563" spans="1:8">
      <c r="A2563">
        <f>_xlfn.XLOOKUP(C2563,'pu holds'!Y:Y,'pu holds'!O:O)</f>
        <v>0</v>
      </c>
      <c r="B2563">
        <f>_xlfn.XLOOKUP(H2563,'sets &amp; selections ( - 10%)'!Z:Z,'sets &amp; selections ( - 10%)'!P:P,0)</f>
        <v>0</v>
      </c>
      <c r="C2563" s="46" t="s">
        <v>779</v>
      </c>
      <c r="D2563">
        <f t="shared" si="183"/>
        <v>0</v>
      </c>
      <c r="E2563">
        <v>10092</v>
      </c>
      <c r="F2563">
        <f t="shared" ref="F2563:F2626" si="187">IF(B2563&gt;0,10*B2563/D2563,0)</f>
        <v>0</v>
      </c>
      <c r="G2563" t="str">
        <f t="shared" si="184"/>
        <v>BP.GR</v>
      </c>
      <c r="H2563" s="525" t="s">
        <v>161</v>
      </c>
    </row>
    <row r="2564" spans="1:8">
      <c r="A2564">
        <f>_xlfn.XLOOKUP(C2564,'pu holds'!Y:Y,'pu holds'!O:O)</f>
        <v>0</v>
      </c>
      <c r="B2564">
        <f>_xlfn.XLOOKUP(H2564,'sets &amp; selections ( - 10%)'!Z:Z,'sets &amp; selections ( - 10%)'!P:P,0)</f>
        <v>0</v>
      </c>
      <c r="C2564" s="47" t="s">
        <v>781</v>
      </c>
      <c r="D2564">
        <f t="shared" si="183"/>
        <v>0</v>
      </c>
      <c r="E2564">
        <v>10092</v>
      </c>
      <c r="F2564">
        <f t="shared" si="187"/>
        <v>0</v>
      </c>
      <c r="G2564" t="str">
        <f t="shared" si="184"/>
        <v>BP.GR</v>
      </c>
      <c r="H2564" s="525" t="s">
        <v>161</v>
      </c>
    </row>
    <row r="2565" spans="1:8">
      <c r="A2565">
        <f>_xlfn.XLOOKUP(C2565,'pu holds'!Y:Y,'pu holds'!O:O)</f>
        <v>0</v>
      </c>
      <c r="B2565">
        <f>_xlfn.XLOOKUP(H2565,'sets &amp; selections ( - 10%)'!Z:Z,'sets &amp; selections ( - 10%)'!P:P,0)</f>
        <v>0</v>
      </c>
      <c r="C2565" s="46" t="s">
        <v>783</v>
      </c>
      <c r="D2565">
        <f t="shared" si="183"/>
        <v>0</v>
      </c>
      <c r="E2565">
        <v>10092</v>
      </c>
      <c r="F2565">
        <f t="shared" si="187"/>
        <v>0</v>
      </c>
      <c r="G2565" t="str">
        <f t="shared" si="184"/>
        <v>BP.GR</v>
      </c>
      <c r="H2565" s="525" t="s">
        <v>161</v>
      </c>
    </row>
    <row r="2566" spans="1:8">
      <c r="A2566">
        <f>_xlfn.XLOOKUP(C2566,'pu holds'!Y:Y,'pu holds'!O:O)</f>
        <v>0</v>
      </c>
      <c r="B2566">
        <f>_xlfn.XLOOKUP(H2566,'sets &amp; selections ( - 10%)'!Z:Z,'sets &amp; selections ( - 10%)'!P:P,0)</f>
        <v>0</v>
      </c>
      <c r="C2566" s="47" t="s">
        <v>785</v>
      </c>
      <c r="D2566">
        <f t="shared" si="183"/>
        <v>0</v>
      </c>
      <c r="E2566">
        <v>10092</v>
      </c>
      <c r="F2566">
        <f t="shared" si="187"/>
        <v>0</v>
      </c>
      <c r="G2566" t="str">
        <f t="shared" si="184"/>
        <v>BP.GR</v>
      </c>
      <c r="H2566" s="525" t="s">
        <v>161</v>
      </c>
    </row>
    <row r="2567" spans="1:8">
      <c r="A2567">
        <f>_xlfn.XLOOKUP(C2567,'pu holds'!Y:Y,'pu holds'!O:O)</f>
        <v>0</v>
      </c>
      <c r="B2567">
        <f>_xlfn.XLOOKUP(H2567,'sets &amp; selections ( - 10%)'!Z:Z,'sets &amp; selections ( - 10%)'!P:P,0)</f>
        <v>0</v>
      </c>
      <c r="C2567" s="46" t="s">
        <v>787</v>
      </c>
      <c r="D2567">
        <f t="shared" si="183"/>
        <v>0</v>
      </c>
      <c r="E2567">
        <v>10092</v>
      </c>
      <c r="F2567">
        <f t="shared" si="187"/>
        <v>0</v>
      </c>
      <c r="G2567" t="str">
        <f t="shared" si="184"/>
        <v>BP.GR</v>
      </c>
      <c r="H2567" s="525" t="s">
        <v>161</v>
      </c>
    </row>
    <row r="2568" spans="1:8">
      <c r="A2568">
        <f>_xlfn.XLOOKUP(C2568,'pu holds'!Y:Y,'pu holds'!O:O)</f>
        <v>0</v>
      </c>
      <c r="B2568">
        <f>_xlfn.XLOOKUP(H2568,'sets &amp; selections ( - 10%)'!Z:Z,'sets &amp; selections ( - 10%)'!P:P,0)</f>
        <v>0</v>
      </c>
      <c r="C2568" s="47" t="s">
        <v>789</v>
      </c>
      <c r="D2568">
        <f t="shared" si="183"/>
        <v>0</v>
      </c>
      <c r="E2568">
        <v>10092</v>
      </c>
      <c r="F2568">
        <f t="shared" si="187"/>
        <v>0</v>
      </c>
      <c r="G2568" t="str">
        <f t="shared" si="184"/>
        <v>BP.GR</v>
      </c>
      <c r="H2568" s="525" t="s">
        <v>161</v>
      </c>
    </row>
    <row r="2569" spans="1:8">
      <c r="A2569">
        <f>_xlfn.XLOOKUP(C2569,'pu holds'!Y:Y,'pu holds'!O:O)</f>
        <v>0</v>
      </c>
      <c r="B2569">
        <f>_xlfn.XLOOKUP(H2569,'sets &amp; selections ( - 10%)'!Z:Z,'sets &amp; selections ( - 10%)'!P:P,0)</f>
        <v>0</v>
      </c>
      <c r="C2569" s="46" t="s">
        <v>791</v>
      </c>
      <c r="D2569">
        <f t="shared" si="183"/>
        <v>0</v>
      </c>
      <c r="E2569">
        <v>10092</v>
      </c>
      <c r="F2569">
        <f t="shared" si="187"/>
        <v>0</v>
      </c>
      <c r="G2569" t="str">
        <f t="shared" si="184"/>
        <v>BP.GR</v>
      </c>
      <c r="H2569" s="525" t="s">
        <v>161</v>
      </c>
    </row>
    <row r="2570" spans="1:8">
      <c r="A2570">
        <f>_xlfn.XLOOKUP(C2570,'pu holds'!Y:Y,'pu holds'!O:O)</f>
        <v>0</v>
      </c>
      <c r="B2570">
        <f>_xlfn.XLOOKUP(H2570,'sets &amp; selections ( - 10%)'!Z:Z,'sets &amp; selections ( - 10%)'!P:P,0)</f>
        <v>0</v>
      </c>
      <c r="C2570" s="47" t="s">
        <v>793</v>
      </c>
      <c r="D2570">
        <f t="shared" si="183"/>
        <v>0</v>
      </c>
      <c r="E2570">
        <v>10092</v>
      </c>
      <c r="F2570">
        <f t="shared" si="187"/>
        <v>0</v>
      </c>
      <c r="G2570" t="str">
        <f t="shared" si="184"/>
        <v>BP.GR</v>
      </c>
      <c r="H2570" s="525" t="s">
        <v>161</v>
      </c>
    </row>
    <row r="2571" spans="1:8">
      <c r="A2571">
        <f>_xlfn.XLOOKUP(C2571,'pu holds'!Y:Y,'pu holds'!O:O)</f>
        <v>0</v>
      </c>
      <c r="B2571">
        <f>_xlfn.XLOOKUP(H2571,'sets &amp; selections ( - 10%)'!Z:Z,'sets &amp; selections ( - 10%)'!P:P,0)</f>
        <v>0</v>
      </c>
      <c r="C2571" s="46" t="s">
        <v>795</v>
      </c>
      <c r="D2571">
        <f t="shared" si="183"/>
        <v>0</v>
      </c>
      <c r="E2571">
        <v>10092</v>
      </c>
      <c r="F2571">
        <f t="shared" si="187"/>
        <v>0</v>
      </c>
      <c r="G2571" t="str">
        <f t="shared" si="184"/>
        <v>BP.GR</v>
      </c>
      <c r="H2571" s="525" t="s">
        <v>161</v>
      </c>
    </row>
    <row r="2572" spans="1:8">
      <c r="A2572">
        <f>_xlfn.XLOOKUP(C2572,'pu holds'!Y:Y,'pu holds'!O:O)</f>
        <v>0</v>
      </c>
      <c r="C2572" s="46" t="s">
        <v>833</v>
      </c>
      <c r="D2572">
        <f t="shared" ref="D2572:D2582" si="188">SUM(A2572:B2572)</f>
        <v>0</v>
      </c>
      <c r="E2572">
        <v>10092</v>
      </c>
      <c r="F2572">
        <f t="shared" si="187"/>
        <v>0</v>
      </c>
      <c r="G2572" t="str">
        <f t="shared" ref="G2572:G2582" si="189">LEFT(C2572,5)</f>
        <v>BP.GR</v>
      </c>
      <c r="H2572" s="525" t="s">
        <v>1267</v>
      </c>
    </row>
    <row r="2573" spans="1:8">
      <c r="A2573">
        <f>_xlfn.XLOOKUP(C2573,'pu holds'!Y:Y,'pu holds'!O:O)</f>
        <v>0</v>
      </c>
      <c r="C2573" s="47" t="s">
        <v>831</v>
      </c>
      <c r="D2573">
        <f t="shared" si="188"/>
        <v>0</v>
      </c>
      <c r="E2573">
        <v>10092</v>
      </c>
      <c r="F2573">
        <f t="shared" si="187"/>
        <v>0</v>
      </c>
      <c r="G2573" t="str">
        <f t="shared" si="189"/>
        <v>BP.GR</v>
      </c>
      <c r="H2573" s="525" t="s">
        <v>1267</v>
      </c>
    </row>
    <row r="2574" spans="1:8">
      <c r="A2574">
        <f>_xlfn.XLOOKUP(C2574,'pu holds'!Y:Y,'pu holds'!O:O)</f>
        <v>0</v>
      </c>
      <c r="C2574" s="46" t="s">
        <v>829</v>
      </c>
      <c r="D2574">
        <f t="shared" si="188"/>
        <v>0</v>
      </c>
      <c r="E2574">
        <v>10092</v>
      </c>
      <c r="F2574">
        <f t="shared" si="187"/>
        <v>0</v>
      </c>
      <c r="G2574" t="str">
        <f t="shared" si="189"/>
        <v>BP.GR</v>
      </c>
      <c r="H2574" s="525" t="s">
        <v>1267</v>
      </c>
    </row>
    <row r="2575" spans="1:8">
      <c r="A2575">
        <f>_xlfn.XLOOKUP(C2575,'pu holds'!Y:Y,'pu holds'!O:O)</f>
        <v>0</v>
      </c>
      <c r="C2575" s="46" t="s">
        <v>827</v>
      </c>
      <c r="D2575">
        <f t="shared" si="188"/>
        <v>0</v>
      </c>
      <c r="E2575">
        <v>10092</v>
      </c>
      <c r="F2575">
        <f t="shared" si="187"/>
        <v>0</v>
      </c>
      <c r="G2575" t="str">
        <f t="shared" si="189"/>
        <v>BP.GR</v>
      </c>
      <c r="H2575" s="525" t="s">
        <v>1267</v>
      </c>
    </row>
    <row r="2576" spans="1:8">
      <c r="A2576">
        <f>_xlfn.XLOOKUP(C2576,'pu holds'!Y:Y,'pu holds'!O:O)</f>
        <v>0</v>
      </c>
      <c r="C2576" s="47" t="s">
        <v>825</v>
      </c>
      <c r="D2576">
        <f t="shared" si="188"/>
        <v>0</v>
      </c>
      <c r="E2576">
        <v>10092</v>
      </c>
      <c r="F2576">
        <f t="shared" si="187"/>
        <v>0</v>
      </c>
      <c r="G2576" t="str">
        <f t="shared" si="189"/>
        <v>BP.GR</v>
      </c>
      <c r="H2576" s="525" t="s">
        <v>1267</v>
      </c>
    </row>
    <row r="2577" spans="1:8">
      <c r="A2577">
        <f>_xlfn.XLOOKUP(C2577,'pu holds'!Y:Y,'pu holds'!O:O)</f>
        <v>0</v>
      </c>
      <c r="B2577">
        <f>_xlfn.XLOOKUP(H2577,'sets &amp; selections ( - 10%)'!Z:Z,'sets &amp; selections ( - 10%)'!P:P,0)</f>
        <v>0</v>
      </c>
      <c r="C2577" s="46" t="s">
        <v>771</v>
      </c>
      <c r="D2577">
        <f t="shared" si="188"/>
        <v>0</v>
      </c>
      <c r="E2577">
        <v>10092</v>
      </c>
      <c r="F2577">
        <f t="shared" si="187"/>
        <v>0</v>
      </c>
      <c r="G2577" t="str">
        <f t="shared" si="189"/>
        <v>BP.GR</v>
      </c>
      <c r="H2577" s="525" t="s">
        <v>161</v>
      </c>
    </row>
    <row r="2578" spans="1:8">
      <c r="A2578">
        <f>_xlfn.XLOOKUP(C2578,'pu holds'!Y:Y,'pu holds'!O:O)</f>
        <v>0</v>
      </c>
      <c r="B2578">
        <f>_xlfn.XLOOKUP(H2578,'sets &amp; selections ( - 10%)'!Z:Z,'sets &amp; selections ( - 10%)'!P:P,0)</f>
        <v>0</v>
      </c>
      <c r="C2578" s="46" t="s">
        <v>773</v>
      </c>
      <c r="D2578">
        <f t="shared" si="188"/>
        <v>0</v>
      </c>
      <c r="E2578">
        <v>10092</v>
      </c>
      <c r="F2578">
        <f t="shared" si="187"/>
        <v>0</v>
      </c>
      <c r="G2578" t="str">
        <f t="shared" si="189"/>
        <v>BP.GR</v>
      </c>
      <c r="H2578" s="525" t="s">
        <v>161</v>
      </c>
    </row>
    <row r="2579" spans="1:8">
      <c r="A2579">
        <f>_xlfn.XLOOKUP(C2579,'pu holds'!Y:Y,'pu holds'!O:O)</f>
        <v>0</v>
      </c>
      <c r="B2579">
        <f>_xlfn.XLOOKUP(H2579,'sets &amp; selections ( - 10%)'!Z:Z,'sets &amp; selections ( - 10%)'!P:P,0)</f>
        <v>0</v>
      </c>
      <c r="C2579" s="47" t="s">
        <v>799</v>
      </c>
      <c r="D2579">
        <f t="shared" si="188"/>
        <v>0</v>
      </c>
      <c r="E2579">
        <v>10092</v>
      </c>
      <c r="F2579">
        <f t="shared" si="187"/>
        <v>0</v>
      </c>
      <c r="G2579" t="str">
        <f t="shared" si="189"/>
        <v>BP.GR</v>
      </c>
      <c r="H2579" s="525" t="s">
        <v>161</v>
      </c>
    </row>
    <row r="2580" spans="1:8">
      <c r="A2580">
        <f>_xlfn.XLOOKUP(C2580,'pu holds'!Y:Y,'pu holds'!O:O)</f>
        <v>0</v>
      </c>
      <c r="B2580">
        <f>_xlfn.XLOOKUP(H2580,'sets &amp; selections ( - 10%)'!Z:Z,'sets &amp; selections ( - 10%)'!P:P,0)</f>
        <v>0</v>
      </c>
      <c r="C2580" s="46" t="s">
        <v>801</v>
      </c>
      <c r="D2580">
        <f t="shared" si="188"/>
        <v>0</v>
      </c>
      <c r="E2580">
        <v>10092</v>
      </c>
      <c r="F2580">
        <f t="shared" si="187"/>
        <v>0</v>
      </c>
      <c r="G2580" t="str">
        <f t="shared" si="189"/>
        <v>BP.GR</v>
      </c>
      <c r="H2580" s="525" t="s">
        <v>161</v>
      </c>
    </row>
    <row r="2581" spans="1:8">
      <c r="A2581">
        <f>_xlfn.XLOOKUP(C2581,'pu holds'!Y:Y,'pu holds'!O:O)</f>
        <v>0</v>
      </c>
      <c r="B2581">
        <f>_xlfn.XLOOKUP(H2581,'sets &amp; selections ( - 10%)'!Z:Z,'sets &amp; selections ( - 10%)'!P:P,0)</f>
        <v>0</v>
      </c>
      <c r="C2581" s="46" t="s">
        <v>797</v>
      </c>
      <c r="D2581">
        <f t="shared" si="188"/>
        <v>0</v>
      </c>
      <c r="E2581">
        <v>10092</v>
      </c>
      <c r="F2581">
        <f t="shared" si="187"/>
        <v>0</v>
      </c>
      <c r="G2581" t="str">
        <f t="shared" si="189"/>
        <v>BP.GR</v>
      </c>
      <c r="H2581" s="525" t="s">
        <v>161</v>
      </c>
    </row>
    <row r="2582" spans="1:8">
      <c r="A2582">
        <f>_xlfn.XLOOKUP(C2582,'pu holds'!Y:Y,'pu holds'!O:O)</f>
        <v>0</v>
      </c>
      <c r="B2582">
        <f>_xlfn.XLOOKUP(H2582,'sets &amp; selections ( - 10%)'!Z:Z,'sets &amp; selections ( - 10%)'!P:P,0)</f>
        <v>0</v>
      </c>
      <c r="C2582" s="47" t="s">
        <v>803</v>
      </c>
      <c r="D2582">
        <f t="shared" si="188"/>
        <v>0</v>
      </c>
      <c r="E2582">
        <v>10092</v>
      </c>
      <c r="F2582">
        <f t="shared" si="187"/>
        <v>0</v>
      </c>
      <c r="G2582" t="str">
        <f t="shared" si="189"/>
        <v>BP.GR</v>
      </c>
      <c r="H2582" s="525" t="s">
        <v>161</v>
      </c>
    </row>
    <row r="2583" spans="1:8">
      <c r="A2583">
        <f>_xlfn.XLOOKUP(C2583,'pu holds'!Y:Y,'pu holds'!N:N)</f>
        <v>0</v>
      </c>
      <c r="B2583">
        <f>_xlfn.XLOOKUP(H2583,'sets &amp; selections ( - 10%)'!Z:Z,'sets &amp; selections ( - 10%)'!O:O,0)</f>
        <v>0</v>
      </c>
      <c r="C2583" s="46" t="s">
        <v>751</v>
      </c>
      <c r="D2583">
        <f t="shared" si="183"/>
        <v>0</v>
      </c>
      <c r="E2583">
        <v>10093</v>
      </c>
      <c r="F2583">
        <f t="shared" si="187"/>
        <v>0</v>
      </c>
      <c r="G2583" t="str">
        <f t="shared" si="184"/>
        <v>BP.GR</v>
      </c>
      <c r="H2583" s="525" t="s">
        <v>161</v>
      </c>
    </row>
    <row r="2584" spans="1:8">
      <c r="A2584">
        <f>_xlfn.XLOOKUP(C2584,'pu holds'!Y:Y,'pu holds'!N:N)</f>
        <v>0</v>
      </c>
      <c r="B2584">
        <f>_xlfn.XLOOKUP(H2584,'sets &amp; selections ( - 10%)'!Z:Z,'sets &amp; selections ( - 10%)'!O:O,0)</f>
        <v>0</v>
      </c>
      <c r="C2584" s="47" t="s">
        <v>753</v>
      </c>
      <c r="D2584">
        <f t="shared" si="183"/>
        <v>0</v>
      </c>
      <c r="E2584">
        <v>10093</v>
      </c>
      <c r="F2584">
        <f t="shared" si="187"/>
        <v>0</v>
      </c>
      <c r="G2584" t="str">
        <f t="shared" si="184"/>
        <v>BP.GR</v>
      </c>
      <c r="H2584" s="525" t="s">
        <v>161</v>
      </c>
    </row>
    <row r="2585" spans="1:8">
      <c r="A2585">
        <f>_xlfn.XLOOKUP(C2585,'pu holds'!Y:Y,'pu holds'!N:N)</f>
        <v>0</v>
      </c>
      <c r="B2585">
        <f>_xlfn.XLOOKUP(H2585,'sets &amp; selections ( - 10%)'!Z:Z,'sets &amp; selections ( - 10%)'!O:O,0)</f>
        <v>0</v>
      </c>
      <c r="C2585" s="46" t="s">
        <v>755</v>
      </c>
      <c r="D2585">
        <f t="shared" si="183"/>
        <v>0</v>
      </c>
      <c r="E2585">
        <v>10093</v>
      </c>
      <c r="F2585">
        <f t="shared" si="187"/>
        <v>0</v>
      </c>
      <c r="G2585" t="str">
        <f t="shared" si="184"/>
        <v>BP.GR</v>
      </c>
      <c r="H2585" s="525" t="s">
        <v>161</v>
      </c>
    </row>
    <row r="2586" spans="1:8">
      <c r="A2586">
        <f>_xlfn.XLOOKUP(C2586,'pu holds'!Y:Y,'pu holds'!N:N)</f>
        <v>0</v>
      </c>
      <c r="B2586">
        <f>_xlfn.XLOOKUP(H2586,'sets &amp; selections ( - 10%)'!Z:Z,'sets &amp; selections ( - 10%)'!O:O,0)</f>
        <v>0</v>
      </c>
      <c r="C2586" s="47" t="s">
        <v>757</v>
      </c>
      <c r="D2586">
        <f t="shared" si="183"/>
        <v>0</v>
      </c>
      <c r="E2586">
        <v>10093</v>
      </c>
      <c r="F2586">
        <f t="shared" si="187"/>
        <v>0</v>
      </c>
      <c r="G2586" t="str">
        <f t="shared" si="184"/>
        <v>BP.GR</v>
      </c>
      <c r="H2586" s="525" t="s">
        <v>161</v>
      </c>
    </row>
    <row r="2587" spans="1:8">
      <c r="A2587">
        <f>_xlfn.XLOOKUP(C2587,'pu holds'!Y:Y,'pu holds'!N:N)</f>
        <v>0</v>
      </c>
      <c r="B2587">
        <f>_xlfn.XLOOKUP(H2587,'sets &amp; selections ( - 10%)'!Z:Z,'sets &amp; selections ( - 10%)'!O:O,0)</f>
        <v>0</v>
      </c>
      <c r="C2587" s="46" t="s">
        <v>759</v>
      </c>
      <c r="D2587">
        <f t="shared" si="183"/>
        <v>0</v>
      </c>
      <c r="E2587">
        <v>10093</v>
      </c>
      <c r="F2587">
        <f t="shared" si="187"/>
        <v>0</v>
      </c>
      <c r="G2587" t="str">
        <f t="shared" si="184"/>
        <v>BP.GR</v>
      </c>
      <c r="H2587" s="525" t="s">
        <v>161</v>
      </c>
    </row>
    <row r="2588" spans="1:8">
      <c r="A2588">
        <f>_xlfn.XLOOKUP(C2588,'pu holds'!Y:Y,'pu holds'!N:N)</f>
        <v>0</v>
      </c>
      <c r="B2588">
        <f>_xlfn.XLOOKUP(H2588,'sets &amp; selections ( - 10%)'!Z:Z,'sets &amp; selections ( - 10%)'!O:O,0)</f>
        <v>0</v>
      </c>
      <c r="C2588" s="47" t="s">
        <v>761</v>
      </c>
      <c r="D2588">
        <f t="shared" si="183"/>
        <v>0</v>
      </c>
      <c r="E2588">
        <v>10093</v>
      </c>
      <c r="F2588">
        <f t="shared" si="187"/>
        <v>0</v>
      </c>
      <c r="G2588" t="str">
        <f t="shared" si="184"/>
        <v>BP.GR</v>
      </c>
      <c r="H2588" s="525" t="s">
        <v>161</v>
      </c>
    </row>
    <row r="2589" spans="1:8">
      <c r="A2589">
        <f>_xlfn.XLOOKUP(C2589,'pu holds'!Y:Y,'pu holds'!N:N)</f>
        <v>0</v>
      </c>
      <c r="B2589">
        <f>_xlfn.XLOOKUP(H2589,'sets &amp; selections ( - 10%)'!Z:Z,'sets &amp; selections ( - 10%)'!O:O,0)</f>
        <v>0</v>
      </c>
      <c r="C2589" s="46" t="s">
        <v>763</v>
      </c>
      <c r="D2589">
        <f t="shared" si="183"/>
        <v>0</v>
      </c>
      <c r="E2589">
        <v>10093</v>
      </c>
      <c r="F2589">
        <f t="shared" si="187"/>
        <v>0</v>
      </c>
      <c r="G2589" t="str">
        <f t="shared" si="184"/>
        <v>BP.GR</v>
      </c>
      <c r="H2589" s="525" t="s">
        <v>161</v>
      </c>
    </row>
    <row r="2590" spans="1:8">
      <c r="A2590">
        <f>_xlfn.XLOOKUP(C2590,'pu holds'!Y:Y,'pu holds'!N:N)</f>
        <v>0</v>
      </c>
      <c r="B2590">
        <f>_xlfn.XLOOKUP(H2590,'sets &amp; selections ( - 10%)'!Z:Z,'sets &amp; selections ( - 10%)'!O:O,0)</f>
        <v>0</v>
      </c>
      <c r="C2590" s="47" t="s">
        <v>765</v>
      </c>
      <c r="D2590">
        <f t="shared" si="183"/>
        <v>0</v>
      </c>
      <c r="E2590">
        <v>10093</v>
      </c>
      <c r="F2590">
        <f t="shared" si="187"/>
        <v>0</v>
      </c>
      <c r="G2590" t="str">
        <f t="shared" si="184"/>
        <v>BP.GR</v>
      </c>
      <c r="H2590" s="525" t="s">
        <v>161</v>
      </c>
    </row>
    <row r="2591" spans="1:8">
      <c r="A2591">
        <f>_xlfn.XLOOKUP(C2591,'pu holds'!Y:Y,'pu holds'!N:N)</f>
        <v>0</v>
      </c>
      <c r="B2591">
        <f>_xlfn.XLOOKUP(H2591,'sets &amp; selections ( - 10%)'!Z:Z,'sets &amp; selections ( - 10%)'!O:O,0)</f>
        <v>0</v>
      </c>
      <c r="C2591" s="46" t="s">
        <v>767</v>
      </c>
      <c r="D2591">
        <f t="shared" si="183"/>
        <v>0</v>
      </c>
      <c r="E2591">
        <v>10093</v>
      </c>
      <c r="F2591">
        <f t="shared" si="187"/>
        <v>0</v>
      </c>
      <c r="G2591" t="str">
        <f t="shared" si="184"/>
        <v>BP.GR</v>
      </c>
      <c r="H2591" s="525" t="s">
        <v>161</v>
      </c>
    </row>
    <row r="2592" spans="1:8">
      <c r="A2592">
        <f>_xlfn.XLOOKUP(C2592,'pu holds'!Y:Y,'pu holds'!N:N)</f>
        <v>0</v>
      </c>
      <c r="B2592">
        <f>_xlfn.XLOOKUP(H2592,'sets &amp; selections ( - 10%)'!Z:Z,'sets &amp; selections ( - 10%)'!O:O,0)</f>
        <v>0</v>
      </c>
      <c r="C2592" s="47" t="s">
        <v>769</v>
      </c>
      <c r="D2592">
        <f t="shared" si="183"/>
        <v>0</v>
      </c>
      <c r="E2592">
        <v>10093</v>
      </c>
      <c r="F2592">
        <f t="shared" si="187"/>
        <v>0</v>
      </c>
      <c r="G2592" t="str">
        <f t="shared" si="184"/>
        <v>BP.GR</v>
      </c>
      <c r="H2592" s="525" t="s">
        <v>161</v>
      </c>
    </row>
    <row r="2593" spans="1:8">
      <c r="A2593">
        <f>_xlfn.XLOOKUP(C2593,'pu holds'!Y:Y,'pu holds'!N:N)</f>
        <v>0</v>
      </c>
      <c r="B2593">
        <f>_xlfn.XLOOKUP(H2593,'sets &amp; selections ( - 10%)'!Z:Z,'sets &amp; selections ( - 10%)'!O:O,0)</f>
        <v>0</v>
      </c>
      <c r="C2593" s="46" t="s">
        <v>775</v>
      </c>
      <c r="D2593">
        <f t="shared" si="183"/>
        <v>0</v>
      </c>
      <c r="E2593">
        <v>10093</v>
      </c>
      <c r="F2593">
        <f t="shared" si="187"/>
        <v>0</v>
      </c>
      <c r="G2593" t="str">
        <f t="shared" si="184"/>
        <v>BP.GR</v>
      </c>
      <c r="H2593" s="525" t="s">
        <v>161</v>
      </c>
    </row>
    <row r="2594" spans="1:8">
      <c r="A2594">
        <f>_xlfn.XLOOKUP(C2594,'pu holds'!Y:Y,'pu holds'!N:N)</f>
        <v>0</v>
      </c>
      <c r="B2594">
        <f>_xlfn.XLOOKUP(H2594,'sets &amp; selections ( - 10%)'!Z:Z,'sets &amp; selections ( - 10%)'!O:O,0)</f>
        <v>0</v>
      </c>
      <c r="C2594" s="47" t="s">
        <v>777</v>
      </c>
      <c r="D2594">
        <f t="shared" si="183"/>
        <v>0</v>
      </c>
      <c r="E2594">
        <v>10093</v>
      </c>
      <c r="F2594">
        <f t="shared" si="187"/>
        <v>0</v>
      </c>
      <c r="G2594" t="str">
        <f t="shared" si="184"/>
        <v>BP.GR</v>
      </c>
      <c r="H2594" s="525" t="s">
        <v>161</v>
      </c>
    </row>
    <row r="2595" spans="1:8">
      <c r="A2595">
        <f>_xlfn.XLOOKUP(C2595,'pu holds'!Y:Y,'pu holds'!N:N)</f>
        <v>0</v>
      </c>
      <c r="B2595">
        <f>_xlfn.XLOOKUP(H2595,'sets &amp; selections ( - 10%)'!Z:Z,'sets &amp; selections ( - 10%)'!O:O,0)</f>
        <v>0</v>
      </c>
      <c r="C2595" s="46" t="s">
        <v>779</v>
      </c>
      <c r="D2595">
        <f t="shared" si="183"/>
        <v>0</v>
      </c>
      <c r="E2595">
        <v>10093</v>
      </c>
      <c r="F2595">
        <f t="shared" si="187"/>
        <v>0</v>
      </c>
      <c r="G2595" t="str">
        <f t="shared" si="184"/>
        <v>BP.GR</v>
      </c>
      <c r="H2595" s="525" t="s">
        <v>161</v>
      </c>
    </row>
    <row r="2596" spans="1:8">
      <c r="A2596">
        <f>_xlfn.XLOOKUP(C2596,'pu holds'!Y:Y,'pu holds'!N:N)</f>
        <v>0</v>
      </c>
      <c r="B2596">
        <f>_xlfn.XLOOKUP(H2596,'sets &amp; selections ( - 10%)'!Z:Z,'sets &amp; selections ( - 10%)'!O:O,0)</f>
        <v>0</v>
      </c>
      <c r="C2596" s="47" t="s">
        <v>781</v>
      </c>
      <c r="D2596">
        <f t="shared" si="183"/>
        <v>0</v>
      </c>
      <c r="E2596">
        <v>10093</v>
      </c>
      <c r="F2596">
        <f t="shared" si="187"/>
        <v>0</v>
      </c>
      <c r="G2596" t="str">
        <f t="shared" si="184"/>
        <v>BP.GR</v>
      </c>
      <c r="H2596" s="525" t="s">
        <v>161</v>
      </c>
    </row>
    <row r="2597" spans="1:8">
      <c r="A2597">
        <f>_xlfn.XLOOKUP(C2597,'pu holds'!Y:Y,'pu holds'!N:N)</f>
        <v>0</v>
      </c>
      <c r="B2597">
        <f>_xlfn.XLOOKUP(H2597,'sets &amp; selections ( - 10%)'!Z:Z,'sets &amp; selections ( - 10%)'!O:O,0)</f>
        <v>0</v>
      </c>
      <c r="C2597" s="46" t="s">
        <v>783</v>
      </c>
      <c r="D2597">
        <f t="shared" si="183"/>
        <v>0</v>
      </c>
      <c r="E2597">
        <v>10093</v>
      </c>
      <c r="F2597">
        <f t="shared" si="187"/>
        <v>0</v>
      </c>
      <c r="G2597" t="str">
        <f t="shared" si="184"/>
        <v>BP.GR</v>
      </c>
      <c r="H2597" s="525" t="s">
        <v>161</v>
      </c>
    </row>
    <row r="2598" spans="1:8">
      <c r="A2598">
        <f>_xlfn.XLOOKUP(C2598,'pu holds'!Y:Y,'pu holds'!N:N)</f>
        <v>0</v>
      </c>
      <c r="B2598">
        <f>_xlfn.XLOOKUP(H2598,'sets &amp; selections ( - 10%)'!Z:Z,'sets &amp; selections ( - 10%)'!O:O,0)</f>
        <v>0</v>
      </c>
      <c r="C2598" s="47" t="s">
        <v>785</v>
      </c>
      <c r="D2598">
        <f t="shared" si="183"/>
        <v>0</v>
      </c>
      <c r="E2598">
        <v>10093</v>
      </c>
      <c r="F2598">
        <f t="shared" si="187"/>
        <v>0</v>
      </c>
      <c r="G2598" t="str">
        <f t="shared" si="184"/>
        <v>BP.GR</v>
      </c>
      <c r="H2598" s="525" t="s">
        <v>161</v>
      </c>
    </row>
    <row r="2599" spans="1:8">
      <c r="A2599">
        <f>_xlfn.XLOOKUP(C2599,'pu holds'!Y:Y,'pu holds'!N:N)</f>
        <v>0</v>
      </c>
      <c r="B2599">
        <f>_xlfn.XLOOKUP(H2599,'sets &amp; selections ( - 10%)'!Z:Z,'sets &amp; selections ( - 10%)'!O:O,0)</f>
        <v>0</v>
      </c>
      <c r="C2599" s="46" t="s">
        <v>787</v>
      </c>
      <c r="D2599">
        <f t="shared" si="183"/>
        <v>0</v>
      </c>
      <c r="E2599">
        <v>10093</v>
      </c>
      <c r="F2599">
        <f t="shared" si="187"/>
        <v>0</v>
      </c>
      <c r="G2599" t="str">
        <f t="shared" si="184"/>
        <v>BP.GR</v>
      </c>
      <c r="H2599" s="525" t="s">
        <v>161</v>
      </c>
    </row>
    <row r="2600" spans="1:8">
      <c r="A2600">
        <f>_xlfn.XLOOKUP(C2600,'pu holds'!Y:Y,'pu holds'!N:N)</f>
        <v>0</v>
      </c>
      <c r="B2600">
        <f>_xlfn.XLOOKUP(H2600,'sets &amp; selections ( - 10%)'!Z:Z,'sets &amp; selections ( - 10%)'!O:O,0)</f>
        <v>0</v>
      </c>
      <c r="C2600" s="47" t="s">
        <v>789</v>
      </c>
      <c r="D2600">
        <f t="shared" si="183"/>
        <v>0</v>
      </c>
      <c r="E2600">
        <v>10093</v>
      </c>
      <c r="F2600">
        <f t="shared" si="187"/>
        <v>0</v>
      </c>
      <c r="G2600" t="str">
        <f t="shared" si="184"/>
        <v>BP.GR</v>
      </c>
      <c r="H2600" s="525" t="s">
        <v>161</v>
      </c>
    </row>
    <row r="2601" spans="1:8">
      <c r="A2601">
        <f>_xlfn.XLOOKUP(C2601,'pu holds'!Y:Y,'pu holds'!N:N)</f>
        <v>0</v>
      </c>
      <c r="B2601">
        <f>_xlfn.XLOOKUP(H2601,'sets &amp; selections ( - 10%)'!Z:Z,'sets &amp; selections ( - 10%)'!O:O,0)</f>
        <v>0</v>
      </c>
      <c r="C2601" s="46" t="s">
        <v>791</v>
      </c>
      <c r="D2601">
        <f t="shared" si="183"/>
        <v>0</v>
      </c>
      <c r="E2601">
        <v>10093</v>
      </c>
      <c r="F2601">
        <f t="shared" si="187"/>
        <v>0</v>
      </c>
      <c r="G2601" t="str">
        <f t="shared" si="184"/>
        <v>BP.GR</v>
      </c>
      <c r="H2601" s="525" t="s">
        <v>161</v>
      </c>
    </row>
    <row r="2602" spans="1:8">
      <c r="A2602">
        <f>_xlfn.XLOOKUP(C2602,'pu holds'!Y:Y,'pu holds'!N:N)</f>
        <v>0</v>
      </c>
      <c r="B2602">
        <f>_xlfn.XLOOKUP(H2602,'sets &amp; selections ( - 10%)'!Z:Z,'sets &amp; selections ( - 10%)'!O:O,0)</f>
        <v>0</v>
      </c>
      <c r="C2602" s="47" t="s">
        <v>793</v>
      </c>
      <c r="D2602">
        <f t="shared" si="183"/>
        <v>0</v>
      </c>
      <c r="E2602">
        <v>10093</v>
      </c>
      <c r="F2602">
        <f t="shared" si="187"/>
        <v>0</v>
      </c>
      <c r="G2602" t="str">
        <f t="shared" si="184"/>
        <v>BP.GR</v>
      </c>
      <c r="H2602" s="525" t="s">
        <v>161</v>
      </c>
    </row>
    <row r="2603" spans="1:8">
      <c r="A2603">
        <f>_xlfn.XLOOKUP(C2603,'pu holds'!Y:Y,'pu holds'!N:N)</f>
        <v>0</v>
      </c>
      <c r="B2603">
        <f>_xlfn.XLOOKUP(H2603,'sets &amp; selections ( - 10%)'!Z:Z,'sets &amp; selections ( - 10%)'!O:O,0)</f>
        <v>0</v>
      </c>
      <c r="C2603" s="46" t="s">
        <v>795</v>
      </c>
      <c r="D2603">
        <f t="shared" si="183"/>
        <v>0</v>
      </c>
      <c r="E2603">
        <v>10093</v>
      </c>
      <c r="F2603">
        <f t="shared" si="187"/>
        <v>0</v>
      </c>
      <c r="G2603" t="str">
        <f t="shared" si="184"/>
        <v>BP.GR</v>
      </c>
      <c r="H2603" s="525" t="s">
        <v>161</v>
      </c>
    </row>
    <row r="2604" spans="1:8">
      <c r="A2604">
        <f>_xlfn.XLOOKUP(C2604,'pu holds'!Y:Y,'pu holds'!N:N)</f>
        <v>0</v>
      </c>
      <c r="C2604" s="46" t="s">
        <v>833</v>
      </c>
      <c r="D2604">
        <f t="shared" ref="D2604:D2614" si="190">SUM(A2604:B2604)</f>
        <v>0</v>
      </c>
      <c r="E2604">
        <v>10093</v>
      </c>
      <c r="F2604">
        <f t="shared" si="187"/>
        <v>0</v>
      </c>
      <c r="G2604" t="str">
        <f t="shared" ref="G2604:G2614" si="191">LEFT(C2604,5)</f>
        <v>BP.GR</v>
      </c>
      <c r="H2604" s="525" t="s">
        <v>1267</v>
      </c>
    </row>
    <row r="2605" spans="1:8">
      <c r="A2605">
        <f>_xlfn.XLOOKUP(C2605,'pu holds'!Y:Y,'pu holds'!N:N)</f>
        <v>0</v>
      </c>
      <c r="C2605" s="47" t="s">
        <v>831</v>
      </c>
      <c r="D2605">
        <f t="shared" si="190"/>
        <v>0</v>
      </c>
      <c r="E2605">
        <v>10093</v>
      </c>
      <c r="F2605">
        <f t="shared" si="187"/>
        <v>0</v>
      </c>
      <c r="G2605" t="str">
        <f t="shared" si="191"/>
        <v>BP.GR</v>
      </c>
      <c r="H2605" s="525" t="s">
        <v>1267</v>
      </c>
    </row>
    <row r="2606" spans="1:8">
      <c r="A2606">
        <f>_xlfn.XLOOKUP(C2606,'pu holds'!Y:Y,'pu holds'!N:N)</f>
        <v>0</v>
      </c>
      <c r="C2606" s="46" t="s">
        <v>829</v>
      </c>
      <c r="D2606">
        <f t="shared" si="190"/>
        <v>0</v>
      </c>
      <c r="E2606">
        <v>10093</v>
      </c>
      <c r="F2606">
        <f t="shared" si="187"/>
        <v>0</v>
      </c>
      <c r="G2606" t="str">
        <f t="shared" si="191"/>
        <v>BP.GR</v>
      </c>
      <c r="H2606" s="525" t="s">
        <v>1267</v>
      </c>
    </row>
    <row r="2607" spans="1:8">
      <c r="A2607">
        <f>_xlfn.XLOOKUP(C2607,'pu holds'!Y:Y,'pu holds'!N:N)</f>
        <v>0</v>
      </c>
      <c r="C2607" s="46" t="s">
        <v>827</v>
      </c>
      <c r="D2607">
        <f t="shared" si="190"/>
        <v>0</v>
      </c>
      <c r="E2607">
        <v>10093</v>
      </c>
      <c r="F2607">
        <f t="shared" si="187"/>
        <v>0</v>
      </c>
      <c r="G2607" t="str">
        <f t="shared" si="191"/>
        <v>BP.GR</v>
      </c>
      <c r="H2607" s="525" t="s">
        <v>1267</v>
      </c>
    </row>
    <row r="2608" spans="1:8">
      <c r="A2608">
        <f>_xlfn.XLOOKUP(C2608,'pu holds'!Y:Y,'pu holds'!N:N)</f>
        <v>0</v>
      </c>
      <c r="C2608" s="47" t="s">
        <v>825</v>
      </c>
      <c r="D2608">
        <f t="shared" si="190"/>
        <v>0</v>
      </c>
      <c r="E2608">
        <v>10093</v>
      </c>
      <c r="F2608">
        <f t="shared" si="187"/>
        <v>0</v>
      </c>
      <c r="G2608" t="str">
        <f t="shared" si="191"/>
        <v>BP.GR</v>
      </c>
      <c r="H2608" s="525" t="s">
        <v>1267</v>
      </c>
    </row>
    <row r="2609" spans="1:8">
      <c r="A2609">
        <f>_xlfn.XLOOKUP(C2609,'pu holds'!Y:Y,'pu holds'!N:N)</f>
        <v>0</v>
      </c>
      <c r="B2609">
        <f>_xlfn.XLOOKUP(H2609,'sets &amp; selections ( - 10%)'!Z:Z,'sets &amp; selections ( - 10%)'!O:O,0)</f>
        <v>0</v>
      </c>
      <c r="C2609" s="46" t="s">
        <v>771</v>
      </c>
      <c r="D2609">
        <f t="shared" si="190"/>
        <v>0</v>
      </c>
      <c r="E2609">
        <v>10093</v>
      </c>
      <c r="F2609">
        <f t="shared" si="187"/>
        <v>0</v>
      </c>
      <c r="G2609" t="str">
        <f t="shared" si="191"/>
        <v>BP.GR</v>
      </c>
      <c r="H2609" s="525" t="s">
        <v>161</v>
      </c>
    </row>
    <row r="2610" spans="1:8">
      <c r="A2610">
        <f>_xlfn.XLOOKUP(C2610,'pu holds'!Y:Y,'pu holds'!N:N)</f>
        <v>0</v>
      </c>
      <c r="B2610">
        <f>_xlfn.XLOOKUP(H2610,'sets &amp; selections ( - 10%)'!Z:Z,'sets &amp; selections ( - 10%)'!O:O,0)</f>
        <v>0</v>
      </c>
      <c r="C2610" s="46" t="s">
        <v>773</v>
      </c>
      <c r="D2610">
        <f t="shared" si="190"/>
        <v>0</v>
      </c>
      <c r="E2610">
        <v>10093</v>
      </c>
      <c r="F2610">
        <f t="shared" si="187"/>
        <v>0</v>
      </c>
      <c r="G2610" t="str">
        <f t="shared" si="191"/>
        <v>BP.GR</v>
      </c>
      <c r="H2610" s="525" t="s">
        <v>161</v>
      </c>
    </row>
    <row r="2611" spans="1:8">
      <c r="A2611">
        <f>_xlfn.XLOOKUP(C2611,'pu holds'!Y:Y,'pu holds'!N:N)</f>
        <v>0</v>
      </c>
      <c r="B2611">
        <f>_xlfn.XLOOKUP(H2611,'sets &amp; selections ( - 10%)'!Z:Z,'sets &amp; selections ( - 10%)'!O:O,0)</f>
        <v>0</v>
      </c>
      <c r="C2611" s="47" t="s">
        <v>799</v>
      </c>
      <c r="D2611">
        <f t="shared" si="190"/>
        <v>0</v>
      </c>
      <c r="E2611">
        <v>10093</v>
      </c>
      <c r="F2611">
        <f t="shared" si="187"/>
        <v>0</v>
      </c>
      <c r="G2611" t="str">
        <f t="shared" si="191"/>
        <v>BP.GR</v>
      </c>
      <c r="H2611" s="525" t="s">
        <v>161</v>
      </c>
    </row>
    <row r="2612" spans="1:8">
      <c r="A2612">
        <f>_xlfn.XLOOKUP(C2612,'pu holds'!Y:Y,'pu holds'!N:N)</f>
        <v>0</v>
      </c>
      <c r="B2612">
        <f>_xlfn.XLOOKUP(H2612,'sets &amp; selections ( - 10%)'!Z:Z,'sets &amp; selections ( - 10%)'!O:O,0)</f>
        <v>0</v>
      </c>
      <c r="C2612" s="46" t="s">
        <v>801</v>
      </c>
      <c r="D2612">
        <f t="shared" si="190"/>
        <v>0</v>
      </c>
      <c r="E2612">
        <v>10093</v>
      </c>
      <c r="F2612">
        <f t="shared" si="187"/>
        <v>0</v>
      </c>
      <c r="G2612" t="str">
        <f t="shared" si="191"/>
        <v>BP.GR</v>
      </c>
      <c r="H2612" s="525" t="s">
        <v>161</v>
      </c>
    </row>
    <row r="2613" spans="1:8">
      <c r="A2613">
        <f>_xlfn.XLOOKUP(C2613,'pu holds'!Y:Y,'pu holds'!N:N)</f>
        <v>0</v>
      </c>
      <c r="B2613">
        <f>_xlfn.XLOOKUP(H2613,'sets &amp; selections ( - 10%)'!Z:Z,'sets &amp; selections ( - 10%)'!O:O,0)</f>
        <v>0</v>
      </c>
      <c r="C2613" s="46" t="s">
        <v>797</v>
      </c>
      <c r="D2613">
        <f t="shared" si="190"/>
        <v>0</v>
      </c>
      <c r="E2613">
        <v>10093</v>
      </c>
      <c r="F2613">
        <f t="shared" si="187"/>
        <v>0</v>
      </c>
      <c r="G2613" t="str">
        <f t="shared" si="191"/>
        <v>BP.GR</v>
      </c>
      <c r="H2613" s="525" t="s">
        <v>161</v>
      </c>
    </row>
    <row r="2614" spans="1:8">
      <c r="A2614">
        <f>_xlfn.XLOOKUP(C2614,'pu holds'!Y:Y,'pu holds'!N:N)</f>
        <v>0</v>
      </c>
      <c r="B2614">
        <f>_xlfn.XLOOKUP(H2614,'sets &amp; selections ( - 10%)'!Z:Z,'sets &amp; selections ( - 10%)'!O:O,0)</f>
        <v>0</v>
      </c>
      <c r="C2614" s="47" t="s">
        <v>803</v>
      </c>
      <c r="D2614">
        <f t="shared" si="190"/>
        <v>0</v>
      </c>
      <c r="E2614">
        <v>10093</v>
      </c>
      <c r="F2614">
        <f t="shared" si="187"/>
        <v>0</v>
      </c>
      <c r="G2614" t="str">
        <f t="shared" si="191"/>
        <v>BP.GR</v>
      </c>
      <c r="H2614" s="525" t="s">
        <v>161</v>
      </c>
    </row>
    <row r="2615" spans="1:8">
      <c r="A2615">
        <f>_xlfn.XLOOKUP(C2615,'pu holds'!Y:Y,'pu holds'!P:P)</f>
        <v>0</v>
      </c>
      <c r="B2615">
        <f>_xlfn.XLOOKUP(H2615,'sets &amp; selections ( - 10%)'!Z:Z,'sets &amp; selections ( - 10%)'!Q:Q,0)</f>
        <v>0</v>
      </c>
      <c r="C2615" s="46" t="s">
        <v>751</v>
      </c>
      <c r="D2615">
        <f t="shared" si="183"/>
        <v>0</v>
      </c>
      <c r="E2615">
        <v>10094</v>
      </c>
      <c r="F2615">
        <f t="shared" si="187"/>
        <v>0</v>
      </c>
      <c r="G2615" t="str">
        <f t="shared" si="184"/>
        <v>BP.GR</v>
      </c>
      <c r="H2615" s="525" t="s">
        <v>161</v>
      </c>
    </row>
    <row r="2616" spans="1:8">
      <c r="A2616">
        <f>_xlfn.XLOOKUP(C2616,'pu holds'!Y:Y,'pu holds'!P:P)</f>
        <v>0</v>
      </c>
      <c r="B2616">
        <f>_xlfn.XLOOKUP(H2616,'sets &amp; selections ( - 10%)'!Z:Z,'sets &amp; selections ( - 10%)'!Q:Q,0)</f>
        <v>0</v>
      </c>
      <c r="C2616" s="47" t="s">
        <v>753</v>
      </c>
      <c r="D2616">
        <f t="shared" si="183"/>
        <v>0</v>
      </c>
      <c r="E2616">
        <v>10094</v>
      </c>
      <c r="F2616">
        <f t="shared" si="187"/>
        <v>0</v>
      </c>
      <c r="G2616" t="str">
        <f t="shared" si="184"/>
        <v>BP.GR</v>
      </c>
      <c r="H2616" s="525" t="s">
        <v>161</v>
      </c>
    </row>
    <row r="2617" spans="1:8">
      <c r="A2617">
        <f>_xlfn.XLOOKUP(C2617,'pu holds'!Y:Y,'pu holds'!P:P)</f>
        <v>0</v>
      </c>
      <c r="B2617">
        <f>_xlfn.XLOOKUP(H2617,'sets &amp; selections ( - 10%)'!Z:Z,'sets &amp; selections ( - 10%)'!Q:Q,0)</f>
        <v>0</v>
      </c>
      <c r="C2617" s="46" t="s">
        <v>755</v>
      </c>
      <c r="D2617">
        <f t="shared" si="183"/>
        <v>0</v>
      </c>
      <c r="E2617">
        <v>10094</v>
      </c>
      <c r="F2617">
        <f t="shared" si="187"/>
        <v>0</v>
      </c>
      <c r="G2617" t="str">
        <f t="shared" si="184"/>
        <v>BP.GR</v>
      </c>
      <c r="H2617" s="525" t="s">
        <v>161</v>
      </c>
    </row>
    <row r="2618" spans="1:8">
      <c r="A2618">
        <f>_xlfn.XLOOKUP(C2618,'pu holds'!Y:Y,'pu holds'!P:P)</f>
        <v>0</v>
      </c>
      <c r="B2618">
        <f>_xlfn.XLOOKUP(H2618,'sets &amp; selections ( - 10%)'!Z:Z,'sets &amp; selections ( - 10%)'!Q:Q,0)</f>
        <v>0</v>
      </c>
      <c r="C2618" s="47" t="s">
        <v>757</v>
      </c>
      <c r="D2618">
        <f t="shared" si="183"/>
        <v>0</v>
      </c>
      <c r="E2618">
        <v>10094</v>
      </c>
      <c r="F2618">
        <f t="shared" si="187"/>
        <v>0</v>
      </c>
      <c r="G2618" t="str">
        <f t="shared" si="184"/>
        <v>BP.GR</v>
      </c>
      <c r="H2618" s="525" t="s">
        <v>161</v>
      </c>
    </row>
    <row r="2619" spans="1:8">
      <c r="A2619">
        <f>_xlfn.XLOOKUP(C2619,'pu holds'!Y:Y,'pu holds'!P:P)</f>
        <v>0</v>
      </c>
      <c r="B2619">
        <f>_xlfn.XLOOKUP(H2619,'sets &amp; selections ( - 10%)'!Z:Z,'sets &amp; selections ( - 10%)'!Q:Q,0)</f>
        <v>0</v>
      </c>
      <c r="C2619" s="46" t="s">
        <v>759</v>
      </c>
      <c r="D2619">
        <f t="shared" ref="D2619:D2667" si="192">SUM(A2619:B2619)</f>
        <v>0</v>
      </c>
      <c r="E2619">
        <v>10094</v>
      </c>
      <c r="F2619">
        <f t="shared" si="187"/>
        <v>0</v>
      </c>
      <c r="G2619" t="str">
        <f t="shared" si="184"/>
        <v>BP.GR</v>
      </c>
      <c r="H2619" s="525" t="s">
        <v>161</v>
      </c>
    </row>
    <row r="2620" spans="1:8">
      <c r="A2620">
        <f>_xlfn.XLOOKUP(C2620,'pu holds'!Y:Y,'pu holds'!P:P)</f>
        <v>0</v>
      </c>
      <c r="B2620">
        <f>_xlfn.XLOOKUP(H2620,'sets &amp; selections ( - 10%)'!Z:Z,'sets &amp; selections ( - 10%)'!Q:Q,0)</f>
        <v>0</v>
      </c>
      <c r="C2620" s="47" t="s">
        <v>761</v>
      </c>
      <c r="D2620">
        <f t="shared" si="192"/>
        <v>0</v>
      </c>
      <c r="E2620">
        <v>10094</v>
      </c>
      <c r="F2620">
        <f t="shared" si="187"/>
        <v>0</v>
      </c>
      <c r="G2620" t="str">
        <f t="shared" si="184"/>
        <v>BP.GR</v>
      </c>
      <c r="H2620" s="525" t="s">
        <v>161</v>
      </c>
    </row>
    <row r="2621" spans="1:8">
      <c r="A2621">
        <f>_xlfn.XLOOKUP(C2621,'pu holds'!Y:Y,'pu holds'!P:P)</f>
        <v>0</v>
      </c>
      <c r="B2621">
        <f>_xlfn.XLOOKUP(H2621,'sets &amp; selections ( - 10%)'!Z:Z,'sets &amp; selections ( - 10%)'!Q:Q,0)</f>
        <v>0</v>
      </c>
      <c r="C2621" s="46" t="s">
        <v>763</v>
      </c>
      <c r="D2621">
        <f t="shared" si="192"/>
        <v>0</v>
      </c>
      <c r="E2621">
        <v>10094</v>
      </c>
      <c r="F2621">
        <f t="shared" si="187"/>
        <v>0</v>
      </c>
      <c r="G2621" t="str">
        <f t="shared" si="184"/>
        <v>BP.GR</v>
      </c>
      <c r="H2621" s="525" t="s">
        <v>161</v>
      </c>
    </row>
    <row r="2622" spans="1:8">
      <c r="A2622">
        <f>_xlfn.XLOOKUP(C2622,'pu holds'!Y:Y,'pu holds'!P:P)</f>
        <v>0</v>
      </c>
      <c r="B2622">
        <f>_xlfn.XLOOKUP(H2622,'sets &amp; selections ( - 10%)'!Z:Z,'sets &amp; selections ( - 10%)'!Q:Q,0)</f>
        <v>0</v>
      </c>
      <c r="C2622" s="47" t="s">
        <v>765</v>
      </c>
      <c r="D2622">
        <f t="shared" si="192"/>
        <v>0</v>
      </c>
      <c r="E2622">
        <v>10094</v>
      </c>
      <c r="F2622">
        <f t="shared" si="187"/>
        <v>0</v>
      </c>
      <c r="G2622" t="str">
        <f t="shared" si="184"/>
        <v>BP.GR</v>
      </c>
      <c r="H2622" s="525" t="s">
        <v>161</v>
      </c>
    </row>
    <row r="2623" spans="1:8">
      <c r="A2623">
        <f>_xlfn.XLOOKUP(C2623,'pu holds'!Y:Y,'pu holds'!P:P)</f>
        <v>0</v>
      </c>
      <c r="B2623">
        <f>_xlfn.XLOOKUP(H2623,'sets &amp; selections ( - 10%)'!Z:Z,'sets &amp; selections ( - 10%)'!Q:Q,0)</f>
        <v>0</v>
      </c>
      <c r="C2623" s="46" t="s">
        <v>767</v>
      </c>
      <c r="D2623">
        <f t="shared" si="192"/>
        <v>0</v>
      </c>
      <c r="E2623">
        <v>10094</v>
      </c>
      <c r="F2623">
        <f t="shared" si="187"/>
        <v>0</v>
      </c>
      <c r="G2623" t="str">
        <f t="shared" si="184"/>
        <v>BP.GR</v>
      </c>
      <c r="H2623" s="525" t="s">
        <v>161</v>
      </c>
    </row>
    <row r="2624" spans="1:8">
      <c r="A2624">
        <f>_xlfn.XLOOKUP(C2624,'pu holds'!Y:Y,'pu holds'!P:P)</f>
        <v>0</v>
      </c>
      <c r="B2624">
        <f>_xlfn.XLOOKUP(H2624,'sets &amp; selections ( - 10%)'!Z:Z,'sets &amp; selections ( - 10%)'!Q:Q,0)</f>
        <v>0</v>
      </c>
      <c r="C2624" s="47" t="s">
        <v>769</v>
      </c>
      <c r="D2624">
        <f t="shared" si="192"/>
        <v>0</v>
      </c>
      <c r="E2624">
        <v>10094</v>
      </c>
      <c r="F2624">
        <f t="shared" si="187"/>
        <v>0</v>
      </c>
      <c r="G2624" t="str">
        <f t="shared" si="184"/>
        <v>BP.GR</v>
      </c>
      <c r="H2624" s="525" t="s">
        <v>161</v>
      </c>
    </row>
    <row r="2625" spans="1:8">
      <c r="A2625">
        <f>_xlfn.XLOOKUP(C2625,'pu holds'!Y:Y,'pu holds'!P:P)</f>
        <v>0</v>
      </c>
      <c r="B2625">
        <f>_xlfn.XLOOKUP(H2625,'sets &amp; selections ( - 10%)'!Z:Z,'sets &amp; selections ( - 10%)'!Q:Q,0)</f>
        <v>0</v>
      </c>
      <c r="C2625" s="46" t="s">
        <v>775</v>
      </c>
      <c r="D2625">
        <f t="shared" si="192"/>
        <v>0</v>
      </c>
      <c r="E2625">
        <v>10094</v>
      </c>
      <c r="F2625">
        <f t="shared" si="187"/>
        <v>0</v>
      </c>
      <c r="G2625" t="str">
        <f t="shared" si="184"/>
        <v>BP.GR</v>
      </c>
      <c r="H2625" s="525" t="s">
        <v>161</v>
      </c>
    </row>
    <row r="2626" spans="1:8">
      <c r="A2626">
        <f>_xlfn.XLOOKUP(C2626,'pu holds'!Y:Y,'pu holds'!P:P)</f>
        <v>0</v>
      </c>
      <c r="B2626">
        <f>_xlfn.XLOOKUP(H2626,'sets &amp; selections ( - 10%)'!Z:Z,'sets &amp; selections ( - 10%)'!Q:Q,0)</f>
        <v>0</v>
      </c>
      <c r="C2626" s="47" t="s">
        <v>777</v>
      </c>
      <c r="D2626">
        <f t="shared" si="192"/>
        <v>0</v>
      </c>
      <c r="E2626">
        <v>10094</v>
      </c>
      <c r="F2626">
        <f t="shared" si="187"/>
        <v>0</v>
      </c>
      <c r="G2626" t="str">
        <f t="shared" si="184"/>
        <v>BP.GR</v>
      </c>
      <c r="H2626" s="525" t="s">
        <v>161</v>
      </c>
    </row>
    <row r="2627" spans="1:8">
      <c r="A2627">
        <f>_xlfn.XLOOKUP(C2627,'pu holds'!Y:Y,'pu holds'!P:P)</f>
        <v>0</v>
      </c>
      <c r="B2627">
        <f>_xlfn.XLOOKUP(H2627,'sets &amp; selections ( - 10%)'!Z:Z,'sets &amp; selections ( - 10%)'!Q:Q,0)</f>
        <v>0</v>
      </c>
      <c r="C2627" s="46" t="s">
        <v>779</v>
      </c>
      <c r="D2627">
        <f t="shared" si="192"/>
        <v>0</v>
      </c>
      <c r="E2627">
        <v>10094</v>
      </c>
      <c r="F2627">
        <f t="shared" ref="F2627:F2690" si="193">IF(B2627&gt;0,10*B2627/D2627,0)</f>
        <v>0</v>
      </c>
      <c r="G2627" t="str">
        <f t="shared" si="184"/>
        <v>BP.GR</v>
      </c>
      <c r="H2627" s="525" t="s">
        <v>161</v>
      </c>
    </row>
    <row r="2628" spans="1:8">
      <c r="A2628">
        <f>_xlfn.XLOOKUP(C2628,'pu holds'!Y:Y,'pu holds'!P:P)</f>
        <v>0</v>
      </c>
      <c r="B2628">
        <f>_xlfn.XLOOKUP(H2628,'sets &amp; selections ( - 10%)'!Z:Z,'sets &amp; selections ( - 10%)'!Q:Q,0)</f>
        <v>0</v>
      </c>
      <c r="C2628" s="47" t="s">
        <v>781</v>
      </c>
      <c r="D2628">
        <f t="shared" si="192"/>
        <v>0</v>
      </c>
      <c r="E2628">
        <v>10094</v>
      </c>
      <c r="F2628">
        <f t="shared" si="193"/>
        <v>0</v>
      </c>
      <c r="G2628" t="str">
        <f t="shared" si="184"/>
        <v>BP.GR</v>
      </c>
      <c r="H2628" s="525" t="s">
        <v>161</v>
      </c>
    </row>
    <row r="2629" spans="1:8">
      <c r="A2629">
        <f>_xlfn.XLOOKUP(C2629,'pu holds'!Y:Y,'pu holds'!P:P)</f>
        <v>0</v>
      </c>
      <c r="B2629">
        <f>_xlfn.XLOOKUP(H2629,'sets &amp; selections ( - 10%)'!Z:Z,'sets &amp; selections ( - 10%)'!Q:Q,0)</f>
        <v>0</v>
      </c>
      <c r="C2629" s="46" t="s">
        <v>783</v>
      </c>
      <c r="D2629">
        <f t="shared" si="192"/>
        <v>0</v>
      </c>
      <c r="E2629">
        <v>10094</v>
      </c>
      <c r="F2629">
        <f t="shared" si="193"/>
        <v>0</v>
      </c>
      <c r="G2629" t="str">
        <f t="shared" si="184"/>
        <v>BP.GR</v>
      </c>
      <c r="H2629" s="525" t="s">
        <v>161</v>
      </c>
    </row>
    <row r="2630" spans="1:8">
      <c r="A2630">
        <f>_xlfn.XLOOKUP(C2630,'pu holds'!Y:Y,'pu holds'!P:P)</f>
        <v>0</v>
      </c>
      <c r="B2630">
        <f>_xlfn.XLOOKUP(H2630,'sets &amp; selections ( - 10%)'!Z:Z,'sets &amp; selections ( - 10%)'!Q:Q,0)</f>
        <v>0</v>
      </c>
      <c r="C2630" s="47" t="s">
        <v>785</v>
      </c>
      <c r="D2630">
        <f t="shared" si="192"/>
        <v>0</v>
      </c>
      <c r="E2630">
        <v>10094</v>
      </c>
      <c r="F2630">
        <f t="shared" si="193"/>
        <v>0</v>
      </c>
      <c r="G2630" t="str">
        <f t="shared" si="184"/>
        <v>BP.GR</v>
      </c>
      <c r="H2630" s="525" t="s">
        <v>161</v>
      </c>
    </row>
    <row r="2631" spans="1:8">
      <c r="A2631">
        <f>_xlfn.XLOOKUP(C2631,'pu holds'!Y:Y,'pu holds'!P:P)</f>
        <v>0</v>
      </c>
      <c r="B2631">
        <f>_xlfn.XLOOKUP(H2631,'sets &amp; selections ( - 10%)'!Z:Z,'sets &amp; selections ( - 10%)'!Q:Q,0)</f>
        <v>0</v>
      </c>
      <c r="C2631" s="46" t="s">
        <v>787</v>
      </c>
      <c r="D2631">
        <f t="shared" si="192"/>
        <v>0</v>
      </c>
      <c r="E2631">
        <v>10094</v>
      </c>
      <c r="F2631">
        <f t="shared" si="193"/>
        <v>0</v>
      </c>
      <c r="G2631" t="str">
        <f t="shared" ref="G2631:G2699" si="194">LEFT(C2631,5)</f>
        <v>BP.GR</v>
      </c>
      <c r="H2631" s="525" t="s">
        <v>161</v>
      </c>
    </row>
    <row r="2632" spans="1:8">
      <c r="A2632">
        <f>_xlfn.XLOOKUP(C2632,'pu holds'!Y:Y,'pu holds'!P:P)</f>
        <v>0</v>
      </c>
      <c r="B2632">
        <f>_xlfn.XLOOKUP(H2632,'sets &amp; selections ( - 10%)'!Z:Z,'sets &amp; selections ( - 10%)'!Q:Q,0)</f>
        <v>0</v>
      </c>
      <c r="C2632" s="47" t="s">
        <v>789</v>
      </c>
      <c r="D2632">
        <f t="shared" si="192"/>
        <v>0</v>
      </c>
      <c r="E2632">
        <v>10094</v>
      </c>
      <c r="F2632">
        <f t="shared" si="193"/>
        <v>0</v>
      </c>
      <c r="G2632" t="str">
        <f t="shared" si="194"/>
        <v>BP.GR</v>
      </c>
      <c r="H2632" s="525" t="s">
        <v>161</v>
      </c>
    </row>
    <row r="2633" spans="1:8">
      <c r="A2633">
        <f>_xlfn.XLOOKUP(C2633,'pu holds'!Y:Y,'pu holds'!P:P)</f>
        <v>0</v>
      </c>
      <c r="B2633">
        <f>_xlfn.XLOOKUP(H2633,'sets &amp; selections ( - 10%)'!Z:Z,'sets &amp; selections ( - 10%)'!Q:Q,0)</f>
        <v>0</v>
      </c>
      <c r="C2633" s="46" t="s">
        <v>791</v>
      </c>
      <c r="D2633">
        <f t="shared" si="192"/>
        <v>0</v>
      </c>
      <c r="E2633">
        <v>10094</v>
      </c>
      <c r="F2633">
        <f t="shared" si="193"/>
        <v>0</v>
      </c>
      <c r="G2633" t="str">
        <f t="shared" si="194"/>
        <v>BP.GR</v>
      </c>
      <c r="H2633" s="525" t="s">
        <v>161</v>
      </c>
    </row>
    <row r="2634" spans="1:8">
      <c r="A2634">
        <f>_xlfn.XLOOKUP(C2634,'pu holds'!Y:Y,'pu holds'!P:P)</f>
        <v>0</v>
      </c>
      <c r="B2634">
        <f>_xlfn.XLOOKUP(H2634,'sets &amp; selections ( - 10%)'!Z:Z,'sets &amp; selections ( - 10%)'!Q:Q,0)</f>
        <v>0</v>
      </c>
      <c r="C2634" s="47" t="s">
        <v>793</v>
      </c>
      <c r="D2634">
        <f t="shared" si="192"/>
        <v>0</v>
      </c>
      <c r="E2634">
        <v>10094</v>
      </c>
      <c r="F2634">
        <f t="shared" si="193"/>
        <v>0</v>
      </c>
      <c r="G2634" t="str">
        <f t="shared" si="194"/>
        <v>BP.GR</v>
      </c>
      <c r="H2634" s="525" t="s">
        <v>161</v>
      </c>
    </row>
    <row r="2635" spans="1:8">
      <c r="A2635">
        <f>_xlfn.XLOOKUP(C2635,'pu holds'!Y:Y,'pu holds'!P:P)</f>
        <v>0</v>
      </c>
      <c r="B2635">
        <f>_xlfn.XLOOKUP(H2635,'sets &amp; selections ( - 10%)'!Z:Z,'sets &amp; selections ( - 10%)'!Q:Q,0)</f>
        <v>0</v>
      </c>
      <c r="C2635" s="46" t="s">
        <v>795</v>
      </c>
      <c r="D2635">
        <f t="shared" si="192"/>
        <v>0</v>
      </c>
      <c r="E2635">
        <v>10094</v>
      </c>
      <c r="F2635">
        <f t="shared" si="193"/>
        <v>0</v>
      </c>
      <c r="G2635" t="str">
        <f t="shared" si="194"/>
        <v>BP.GR</v>
      </c>
      <c r="H2635" s="525" t="s">
        <v>161</v>
      </c>
    </row>
    <row r="2636" spans="1:8">
      <c r="A2636">
        <f>_xlfn.XLOOKUP(C2636,'pu holds'!Y:Y,'pu holds'!P:P)</f>
        <v>0</v>
      </c>
      <c r="C2636" s="46" t="s">
        <v>833</v>
      </c>
      <c r="D2636">
        <f t="shared" ref="D2636:D2646" si="195">SUM(A2636:B2636)</f>
        <v>0</v>
      </c>
      <c r="E2636">
        <v>10094</v>
      </c>
      <c r="F2636">
        <f t="shared" si="193"/>
        <v>0</v>
      </c>
      <c r="G2636" t="str">
        <f t="shared" si="194"/>
        <v>BP.GR</v>
      </c>
      <c r="H2636" s="525" t="s">
        <v>1267</v>
      </c>
    </row>
    <row r="2637" spans="1:8">
      <c r="A2637">
        <f>_xlfn.XLOOKUP(C2637,'pu holds'!Y:Y,'pu holds'!P:P)</f>
        <v>0</v>
      </c>
      <c r="C2637" s="47" t="s">
        <v>831</v>
      </c>
      <c r="D2637">
        <f t="shared" si="195"/>
        <v>0</v>
      </c>
      <c r="E2637">
        <v>10094</v>
      </c>
      <c r="F2637">
        <f t="shared" si="193"/>
        <v>0</v>
      </c>
      <c r="G2637" t="str">
        <f t="shared" si="194"/>
        <v>BP.GR</v>
      </c>
      <c r="H2637" s="525" t="s">
        <v>1267</v>
      </c>
    </row>
    <row r="2638" spans="1:8">
      <c r="A2638">
        <f>_xlfn.XLOOKUP(C2638,'pu holds'!Y:Y,'pu holds'!P:P)</f>
        <v>0</v>
      </c>
      <c r="C2638" s="46" t="s">
        <v>829</v>
      </c>
      <c r="D2638">
        <f t="shared" si="195"/>
        <v>0</v>
      </c>
      <c r="E2638">
        <v>10094</v>
      </c>
      <c r="F2638">
        <f t="shared" si="193"/>
        <v>0</v>
      </c>
      <c r="G2638" t="str">
        <f t="shared" si="194"/>
        <v>BP.GR</v>
      </c>
      <c r="H2638" s="525" t="s">
        <v>1267</v>
      </c>
    </row>
    <row r="2639" spans="1:8">
      <c r="A2639">
        <f>_xlfn.XLOOKUP(C2639,'pu holds'!Y:Y,'pu holds'!P:P)</f>
        <v>0</v>
      </c>
      <c r="C2639" s="46" t="s">
        <v>827</v>
      </c>
      <c r="D2639">
        <f t="shared" si="195"/>
        <v>0</v>
      </c>
      <c r="E2639">
        <v>10094</v>
      </c>
      <c r="F2639">
        <f t="shared" si="193"/>
        <v>0</v>
      </c>
      <c r="G2639" t="str">
        <f t="shared" si="194"/>
        <v>BP.GR</v>
      </c>
      <c r="H2639" s="525" t="s">
        <v>1267</v>
      </c>
    </row>
    <row r="2640" spans="1:8">
      <c r="A2640">
        <f>_xlfn.XLOOKUP(C2640,'pu holds'!Y:Y,'pu holds'!P:P)</f>
        <v>0</v>
      </c>
      <c r="C2640" s="47" t="s">
        <v>825</v>
      </c>
      <c r="D2640">
        <f t="shared" si="195"/>
        <v>0</v>
      </c>
      <c r="E2640">
        <v>10094</v>
      </c>
      <c r="F2640">
        <f t="shared" si="193"/>
        <v>0</v>
      </c>
      <c r="G2640" t="str">
        <f t="shared" si="194"/>
        <v>BP.GR</v>
      </c>
      <c r="H2640" s="525" t="s">
        <v>1267</v>
      </c>
    </row>
    <row r="2641" spans="1:8">
      <c r="A2641">
        <f>_xlfn.XLOOKUP(C2641,'pu holds'!Y:Y,'pu holds'!P:P)</f>
        <v>0</v>
      </c>
      <c r="B2641">
        <f>_xlfn.XLOOKUP(H2641,'sets &amp; selections ( - 10%)'!Z:Z,'sets &amp; selections ( - 10%)'!Q:Q,0)</f>
        <v>0</v>
      </c>
      <c r="C2641" s="46" t="s">
        <v>771</v>
      </c>
      <c r="D2641">
        <f t="shared" si="195"/>
        <v>0</v>
      </c>
      <c r="E2641">
        <v>10094</v>
      </c>
      <c r="F2641">
        <f t="shared" si="193"/>
        <v>0</v>
      </c>
      <c r="G2641" t="str">
        <f t="shared" si="194"/>
        <v>BP.GR</v>
      </c>
      <c r="H2641" s="525" t="s">
        <v>161</v>
      </c>
    </row>
    <row r="2642" spans="1:8">
      <c r="A2642">
        <f>_xlfn.XLOOKUP(C2642,'pu holds'!Y:Y,'pu holds'!P:P)</f>
        <v>0</v>
      </c>
      <c r="B2642">
        <f>_xlfn.XLOOKUP(H2642,'sets &amp; selections ( - 10%)'!Z:Z,'sets &amp; selections ( - 10%)'!Q:Q,0)</f>
        <v>0</v>
      </c>
      <c r="C2642" s="46" t="s">
        <v>773</v>
      </c>
      <c r="D2642">
        <f t="shared" si="195"/>
        <v>0</v>
      </c>
      <c r="E2642">
        <v>10094</v>
      </c>
      <c r="F2642">
        <f t="shared" si="193"/>
        <v>0</v>
      </c>
      <c r="G2642" t="str">
        <f t="shared" ref="G2642:G2646" si="196">LEFT(C2642,5)</f>
        <v>BP.GR</v>
      </c>
      <c r="H2642" s="525" t="s">
        <v>161</v>
      </c>
    </row>
    <row r="2643" spans="1:8">
      <c r="A2643">
        <f>_xlfn.XLOOKUP(C2643,'pu holds'!Y:Y,'pu holds'!P:P)</f>
        <v>0</v>
      </c>
      <c r="B2643">
        <f>_xlfn.XLOOKUP(H2643,'sets &amp; selections ( - 10%)'!Z:Z,'sets &amp; selections ( - 10%)'!Q:Q,0)</f>
        <v>0</v>
      </c>
      <c r="C2643" s="47" t="s">
        <v>799</v>
      </c>
      <c r="D2643">
        <f t="shared" si="195"/>
        <v>0</v>
      </c>
      <c r="E2643">
        <v>10094</v>
      </c>
      <c r="F2643">
        <f t="shared" si="193"/>
        <v>0</v>
      </c>
      <c r="G2643" t="str">
        <f t="shared" si="196"/>
        <v>BP.GR</v>
      </c>
      <c r="H2643" s="525" t="s">
        <v>161</v>
      </c>
    </row>
    <row r="2644" spans="1:8">
      <c r="A2644">
        <f>_xlfn.XLOOKUP(C2644,'pu holds'!Y:Y,'pu holds'!P:P)</f>
        <v>0</v>
      </c>
      <c r="B2644">
        <f>_xlfn.XLOOKUP(H2644,'sets &amp; selections ( - 10%)'!Z:Z,'sets &amp; selections ( - 10%)'!Q:Q,0)</f>
        <v>0</v>
      </c>
      <c r="C2644" s="46" t="s">
        <v>801</v>
      </c>
      <c r="D2644">
        <f t="shared" si="195"/>
        <v>0</v>
      </c>
      <c r="E2644">
        <v>10094</v>
      </c>
      <c r="F2644">
        <f t="shared" si="193"/>
        <v>0</v>
      </c>
      <c r="G2644" t="str">
        <f t="shared" si="196"/>
        <v>BP.GR</v>
      </c>
      <c r="H2644" s="525" t="s">
        <v>161</v>
      </c>
    </row>
    <row r="2645" spans="1:8">
      <c r="A2645">
        <f>_xlfn.XLOOKUP(C2645,'pu holds'!Y:Y,'pu holds'!P:P)</f>
        <v>0</v>
      </c>
      <c r="B2645">
        <f>_xlfn.XLOOKUP(H2645,'sets &amp; selections ( - 10%)'!Z:Z,'sets &amp; selections ( - 10%)'!Q:Q,0)</f>
        <v>0</v>
      </c>
      <c r="C2645" s="46" t="s">
        <v>797</v>
      </c>
      <c r="D2645">
        <f t="shared" si="195"/>
        <v>0</v>
      </c>
      <c r="E2645">
        <v>10094</v>
      </c>
      <c r="F2645">
        <f t="shared" si="193"/>
        <v>0</v>
      </c>
      <c r="G2645" t="str">
        <f t="shared" si="196"/>
        <v>BP.GR</v>
      </c>
      <c r="H2645" s="525" t="s">
        <v>161</v>
      </c>
    </row>
    <row r="2646" spans="1:8">
      <c r="A2646">
        <f>_xlfn.XLOOKUP(C2646,'pu holds'!Y:Y,'pu holds'!P:P)</f>
        <v>0</v>
      </c>
      <c r="B2646">
        <f>_xlfn.XLOOKUP(H2646,'sets &amp; selections ( - 10%)'!Z:Z,'sets &amp; selections ( - 10%)'!Q:Q,0)</f>
        <v>0</v>
      </c>
      <c r="C2646" s="47" t="s">
        <v>803</v>
      </c>
      <c r="D2646">
        <f t="shared" si="195"/>
        <v>0</v>
      </c>
      <c r="E2646">
        <v>10094</v>
      </c>
      <c r="F2646">
        <f t="shared" si="193"/>
        <v>0</v>
      </c>
      <c r="G2646" t="str">
        <f t="shared" si="196"/>
        <v>BP.GR</v>
      </c>
      <c r="H2646" s="525" t="s">
        <v>161</v>
      </c>
    </row>
    <row r="2647" spans="1:8">
      <c r="A2647">
        <f>_xlfn.XLOOKUP(C2647,'pu holds'!Y:Y,'pu holds'!Q:Q)</f>
        <v>0</v>
      </c>
      <c r="B2647">
        <f>_xlfn.XLOOKUP(H2647,'sets &amp; selections ( - 10%)'!Z:Z,'sets &amp; selections ( - 10%)'!R:R,0)</f>
        <v>0</v>
      </c>
      <c r="C2647" s="46" t="s">
        <v>751</v>
      </c>
      <c r="D2647">
        <f t="shared" si="192"/>
        <v>0</v>
      </c>
      <c r="E2647">
        <v>10095</v>
      </c>
      <c r="F2647">
        <f t="shared" si="193"/>
        <v>0</v>
      </c>
      <c r="G2647" t="str">
        <f t="shared" si="194"/>
        <v>BP.GR</v>
      </c>
      <c r="H2647" s="525" t="s">
        <v>161</v>
      </c>
    </row>
    <row r="2648" spans="1:8">
      <c r="A2648">
        <f>_xlfn.XLOOKUP(C2648,'pu holds'!Y:Y,'pu holds'!Q:Q)</f>
        <v>0</v>
      </c>
      <c r="B2648">
        <f>_xlfn.XLOOKUP(H2648,'sets &amp; selections ( - 10%)'!Z:Z,'sets &amp; selections ( - 10%)'!R:R,0)</f>
        <v>0</v>
      </c>
      <c r="C2648" s="47" t="s">
        <v>753</v>
      </c>
      <c r="D2648">
        <f t="shared" si="192"/>
        <v>0</v>
      </c>
      <c r="E2648">
        <v>10095</v>
      </c>
      <c r="F2648">
        <f t="shared" si="193"/>
        <v>0</v>
      </c>
      <c r="G2648" t="str">
        <f t="shared" si="194"/>
        <v>BP.GR</v>
      </c>
      <c r="H2648" s="525" t="s">
        <v>161</v>
      </c>
    </row>
    <row r="2649" spans="1:8">
      <c r="A2649">
        <f>_xlfn.XLOOKUP(C2649,'pu holds'!Y:Y,'pu holds'!Q:Q)</f>
        <v>0</v>
      </c>
      <c r="B2649">
        <f>_xlfn.XLOOKUP(H2649,'sets &amp; selections ( - 10%)'!Z:Z,'sets &amp; selections ( - 10%)'!R:R,0)</f>
        <v>0</v>
      </c>
      <c r="C2649" s="46" t="s">
        <v>755</v>
      </c>
      <c r="D2649">
        <f t="shared" si="192"/>
        <v>0</v>
      </c>
      <c r="E2649">
        <v>10095</v>
      </c>
      <c r="F2649">
        <f t="shared" si="193"/>
        <v>0</v>
      </c>
      <c r="G2649" t="str">
        <f t="shared" si="194"/>
        <v>BP.GR</v>
      </c>
      <c r="H2649" s="525" t="s">
        <v>161</v>
      </c>
    </row>
    <row r="2650" spans="1:8">
      <c r="A2650">
        <f>_xlfn.XLOOKUP(C2650,'pu holds'!Y:Y,'pu holds'!Q:Q)</f>
        <v>0</v>
      </c>
      <c r="B2650">
        <f>_xlfn.XLOOKUP(H2650,'sets &amp; selections ( - 10%)'!Z:Z,'sets &amp; selections ( - 10%)'!R:R,0)</f>
        <v>0</v>
      </c>
      <c r="C2650" s="47" t="s">
        <v>757</v>
      </c>
      <c r="D2650">
        <f t="shared" si="192"/>
        <v>0</v>
      </c>
      <c r="E2650">
        <v>10095</v>
      </c>
      <c r="F2650">
        <f t="shared" si="193"/>
        <v>0</v>
      </c>
      <c r="G2650" t="str">
        <f t="shared" si="194"/>
        <v>BP.GR</v>
      </c>
      <c r="H2650" s="525" t="s">
        <v>161</v>
      </c>
    </row>
    <row r="2651" spans="1:8">
      <c r="A2651">
        <f>_xlfn.XLOOKUP(C2651,'pu holds'!Y:Y,'pu holds'!Q:Q)</f>
        <v>0</v>
      </c>
      <c r="B2651">
        <f>_xlfn.XLOOKUP(H2651,'sets &amp; selections ( - 10%)'!Z:Z,'sets &amp; selections ( - 10%)'!R:R,0)</f>
        <v>0</v>
      </c>
      <c r="C2651" s="46" t="s">
        <v>759</v>
      </c>
      <c r="D2651">
        <f t="shared" si="192"/>
        <v>0</v>
      </c>
      <c r="E2651">
        <v>10095</v>
      </c>
      <c r="F2651">
        <f t="shared" si="193"/>
        <v>0</v>
      </c>
      <c r="G2651" t="str">
        <f t="shared" si="194"/>
        <v>BP.GR</v>
      </c>
      <c r="H2651" s="525" t="s">
        <v>161</v>
      </c>
    </row>
    <row r="2652" spans="1:8">
      <c r="A2652">
        <f>_xlfn.XLOOKUP(C2652,'pu holds'!Y:Y,'pu holds'!Q:Q)</f>
        <v>0</v>
      </c>
      <c r="B2652">
        <f>_xlfn.XLOOKUP(H2652,'sets &amp; selections ( - 10%)'!Z:Z,'sets &amp; selections ( - 10%)'!R:R,0)</f>
        <v>0</v>
      </c>
      <c r="C2652" s="47" t="s">
        <v>761</v>
      </c>
      <c r="D2652">
        <f t="shared" si="192"/>
        <v>0</v>
      </c>
      <c r="E2652">
        <v>10095</v>
      </c>
      <c r="F2652">
        <f t="shared" si="193"/>
        <v>0</v>
      </c>
      <c r="G2652" t="str">
        <f t="shared" si="194"/>
        <v>BP.GR</v>
      </c>
      <c r="H2652" s="525" t="s">
        <v>161</v>
      </c>
    </row>
    <row r="2653" spans="1:8">
      <c r="A2653">
        <f>_xlfn.XLOOKUP(C2653,'pu holds'!Y:Y,'pu holds'!Q:Q)</f>
        <v>0</v>
      </c>
      <c r="B2653">
        <f>_xlfn.XLOOKUP(H2653,'sets &amp; selections ( - 10%)'!Z:Z,'sets &amp; selections ( - 10%)'!R:R,0)</f>
        <v>0</v>
      </c>
      <c r="C2653" s="46" t="s">
        <v>763</v>
      </c>
      <c r="D2653">
        <f t="shared" si="192"/>
        <v>0</v>
      </c>
      <c r="E2653">
        <v>10095</v>
      </c>
      <c r="F2653">
        <f t="shared" si="193"/>
        <v>0</v>
      </c>
      <c r="G2653" t="str">
        <f t="shared" si="194"/>
        <v>BP.GR</v>
      </c>
      <c r="H2653" s="525" t="s">
        <v>161</v>
      </c>
    </row>
    <row r="2654" spans="1:8">
      <c r="A2654">
        <f>_xlfn.XLOOKUP(C2654,'pu holds'!Y:Y,'pu holds'!Q:Q)</f>
        <v>0</v>
      </c>
      <c r="B2654">
        <f>_xlfn.XLOOKUP(H2654,'sets &amp; selections ( - 10%)'!Z:Z,'sets &amp; selections ( - 10%)'!R:R,0)</f>
        <v>0</v>
      </c>
      <c r="C2654" s="47" t="s">
        <v>765</v>
      </c>
      <c r="D2654">
        <f t="shared" si="192"/>
        <v>0</v>
      </c>
      <c r="E2654">
        <v>10095</v>
      </c>
      <c r="F2654">
        <f t="shared" si="193"/>
        <v>0</v>
      </c>
      <c r="G2654" t="str">
        <f t="shared" si="194"/>
        <v>BP.GR</v>
      </c>
      <c r="H2654" s="525" t="s">
        <v>161</v>
      </c>
    </row>
    <row r="2655" spans="1:8">
      <c r="A2655">
        <f>_xlfn.XLOOKUP(C2655,'pu holds'!Y:Y,'pu holds'!Q:Q)</f>
        <v>0</v>
      </c>
      <c r="B2655">
        <f>_xlfn.XLOOKUP(H2655,'sets &amp; selections ( - 10%)'!Z:Z,'sets &amp; selections ( - 10%)'!R:R,0)</f>
        <v>0</v>
      </c>
      <c r="C2655" s="46" t="s">
        <v>767</v>
      </c>
      <c r="D2655">
        <f t="shared" si="192"/>
        <v>0</v>
      </c>
      <c r="E2655">
        <v>10095</v>
      </c>
      <c r="F2655">
        <f t="shared" si="193"/>
        <v>0</v>
      </c>
      <c r="G2655" t="str">
        <f t="shared" si="194"/>
        <v>BP.GR</v>
      </c>
      <c r="H2655" s="525" t="s">
        <v>161</v>
      </c>
    </row>
    <row r="2656" spans="1:8">
      <c r="A2656">
        <f>_xlfn.XLOOKUP(C2656,'pu holds'!Y:Y,'pu holds'!Q:Q)</f>
        <v>0</v>
      </c>
      <c r="B2656">
        <f>_xlfn.XLOOKUP(H2656,'sets &amp; selections ( - 10%)'!Z:Z,'sets &amp; selections ( - 10%)'!R:R,0)</f>
        <v>0</v>
      </c>
      <c r="C2656" s="47" t="s">
        <v>769</v>
      </c>
      <c r="D2656">
        <f t="shared" si="192"/>
        <v>0</v>
      </c>
      <c r="E2656">
        <v>10095</v>
      </c>
      <c r="F2656">
        <f t="shared" si="193"/>
        <v>0</v>
      </c>
      <c r="G2656" t="str">
        <f t="shared" si="194"/>
        <v>BP.GR</v>
      </c>
      <c r="H2656" s="525" t="s">
        <v>161</v>
      </c>
    </row>
    <row r="2657" spans="1:8">
      <c r="A2657">
        <f>_xlfn.XLOOKUP(C2657,'pu holds'!Y:Y,'pu holds'!Q:Q)</f>
        <v>0</v>
      </c>
      <c r="B2657">
        <f>_xlfn.XLOOKUP(H2657,'sets &amp; selections ( - 10%)'!Z:Z,'sets &amp; selections ( - 10%)'!R:R,0)</f>
        <v>0</v>
      </c>
      <c r="C2657" s="46" t="s">
        <v>775</v>
      </c>
      <c r="D2657">
        <f t="shared" si="192"/>
        <v>0</v>
      </c>
      <c r="E2657">
        <v>10095</v>
      </c>
      <c r="F2657">
        <f t="shared" si="193"/>
        <v>0</v>
      </c>
      <c r="G2657" t="str">
        <f t="shared" si="194"/>
        <v>BP.GR</v>
      </c>
      <c r="H2657" s="525" t="s">
        <v>161</v>
      </c>
    </row>
    <row r="2658" spans="1:8">
      <c r="A2658">
        <f>_xlfn.XLOOKUP(C2658,'pu holds'!Y:Y,'pu holds'!Q:Q)</f>
        <v>0</v>
      </c>
      <c r="B2658">
        <f>_xlfn.XLOOKUP(H2658,'sets &amp; selections ( - 10%)'!Z:Z,'sets &amp; selections ( - 10%)'!R:R,0)</f>
        <v>0</v>
      </c>
      <c r="C2658" s="47" t="s">
        <v>777</v>
      </c>
      <c r="D2658">
        <f t="shared" si="192"/>
        <v>0</v>
      </c>
      <c r="E2658">
        <v>10095</v>
      </c>
      <c r="F2658">
        <f t="shared" si="193"/>
        <v>0</v>
      </c>
      <c r="G2658" t="str">
        <f t="shared" si="194"/>
        <v>BP.GR</v>
      </c>
      <c r="H2658" s="525" t="s">
        <v>161</v>
      </c>
    </row>
    <row r="2659" spans="1:8">
      <c r="A2659">
        <f>_xlfn.XLOOKUP(C2659,'pu holds'!Y:Y,'pu holds'!Q:Q)</f>
        <v>0</v>
      </c>
      <c r="B2659">
        <f>_xlfn.XLOOKUP(H2659,'sets &amp; selections ( - 10%)'!Z:Z,'sets &amp; selections ( - 10%)'!R:R,0)</f>
        <v>0</v>
      </c>
      <c r="C2659" s="46" t="s">
        <v>779</v>
      </c>
      <c r="D2659">
        <f t="shared" si="192"/>
        <v>0</v>
      </c>
      <c r="E2659">
        <v>10095</v>
      </c>
      <c r="F2659">
        <f t="shared" si="193"/>
        <v>0</v>
      </c>
      <c r="G2659" t="str">
        <f t="shared" si="194"/>
        <v>BP.GR</v>
      </c>
      <c r="H2659" s="525" t="s">
        <v>161</v>
      </c>
    </row>
    <row r="2660" spans="1:8">
      <c r="A2660">
        <f>_xlfn.XLOOKUP(C2660,'pu holds'!Y:Y,'pu holds'!Q:Q)</f>
        <v>0</v>
      </c>
      <c r="B2660">
        <f>_xlfn.XLOOKUP(H2660,'sets &amp; selections ( - 10%)'!Z:Z,'sets &amp; selections ( - 10%)'!R:R,0)</f>
        <v>0</v>
      </c>
      <c r="C2660" s="47" t="s">
        <v>781</v>
      </c>
      <c r="D2660">
        <f t="shared" si="192"/>
        <v>0</v>
      </c>
      <c r="E2660">
        <v>10095</v>
      </c>
      <c r="F2660">
        <f t="shared" si="193"/>
        <v>0</v>
      </c>
      <c r="G2660" t="str">
        <f t="shared" si="194"/>
        <v>BP.GR</v>
      </c>
      <c r="H2660" s="525" t="s">
        <v>161</v>
      </c>
    </row>
    <row r="2661" spans="1:8">
      <c r="A2661">
        <f>_xlfn.XLOOKUP(C2661,'pu holds'!Y:Y,'pu holds'!Q:Q)</f>
        <v>0</v>
      </c>
      <c r="B2661">
        <f>_xlfn.XLOOKUP(H2661,'sets &amp; selections ( - 10%)'!Z:Z,'sets &amp; selections ( - 10%)'!R:R,0)</f>
        <v>0</v>
      </c>
      <c r="C2661" s="46" t="s">
        <v>783</v>
      </c>
      <c r="D2661">
        <f t="shared" si="192"/>
        <v>0</v>
      </c>
      <c r="E2661">
        <v>10095</v>
      </c>
      <c r="F2661">
        <f t="shared" si="193"/>
        <v>0</v>
      </c>
      <c r="G2661" t="str">
        <f t="shared" si="194"/>
        <v>BP.GR</v>
      </c>
      <c r="H2661" s="525" t="s">
        <v>161</v>
      </c>
    </row>
    <row r="2662" spans="1:8">
      <c r="A2662">
        <f>_xlfn.XLOOKUP(C2662,'pu holds'!Y:Y,'pu holds'!Q:Q)</f>
        <v>0</v>
      </c>
      <c r="B2662">
        <f>_xlfn.XLOOKUP(H2662,'sets &amp; selections ( - 10%)'!Z:Z,'sets &amp; selections ( - 10%)'!R:R,0)</f>
        <v>0</v>
      </c>
      <c r="C2662" s="47" t="s">
        <v>785</v>
      </c>
      <c r="D2662">
        <f t="shared" si="192"/>
        <v>0</v>
      </c>
      <c r="E2662">
        <v>10095</v>
      </c>
      <c r="F2662">
        <f t="shared" si="193"/>
        <v>0</v>
      </c>
      <c r="G2662" t="str">
        <f t="shared" si="194"/>
        <v>BP.GR</v>
      </c>
      <c r="H2662" s="525" t="s">
        <v>161</v>
      </c>
    </row>
    <row r="2663" spans="1:8">
      <c r="A2663">
        <f>_xlfn.XLOOKUP(C2663,'pu holds'!Y:Y,'pu holds'!Q:Q)</f>
        <v>0</v>
      </c>
      <c r="B2663">
        <f>_xlfn.XLOOKUP(H2663,'sets &amp; selections ( - 10%)'!Z:Z,'sets &amp; selections ( - 10%)'!R:R,0)</f>
        <v>0</v>
      </c>
      <c r="C2663" s="46" t="s">
        <v>787</v>
      </c>
      <c r="D2663">
        <f t="shared" si="192"/>
        <v>0</v>
      </c>
      <c r="E2663">
        <v>10095</v>
      </c>
      <c r="F2663">
        <f t="shared" si="193"/>
        <v>0</v>
      </c>
      <c r="G2663" t="str">
        <f t="shared" si="194"/>
        <v>BP.GR</v>
      </c>
      <c r="H2663" s="525" t="s">
        <v>161</v>
      </c>
    </row>
    <row r="2664" spans="1:8">
      <c r="A2664">
        <f>_xlfn.XLOOKUP(C2664,'pu holds'!Y:Y,'pu holds'!Q:Q)</f>
        <v>0</v>
      </c>
      <c r="B2664">
        <f>_xlfn.XLOOKUP(H2664,'sets &amp; selections ( - 10%)'!Z:Z,'sets &amp; selections ( - 10%)'!R:R,0)</f>
        <v>0</v>
      </c>
      <c r="C2664" s="47" t="s">
        <v>789</v>
      </c>
      <c r="D2664">
        <f t="shared" si="192"/>
        <v>0</v>
      </c>
      <c r="E2664">
        <v>10095</v>
      </c>
      <c r="F2664">
        <f t="shared" si="193"/>
        <v>0</v>
      </c>
      <c r="G2664" t="str">
        <f t="shared" si="194"/>
        <v>BP.GR</v>
      </c>
      <c r="H2664" s="525" t="s">
        <v>161</v>
      </c>
    </row>
    <row r="2665" spans="1:8">
      <c r="A2665">
        <f>_xlfn.XLOOKUP(C2665,'pu holds'!Y:Y,'pu holds'!Q:Q)</f>
        <v>0</v>
      </c>
      <c r="B2665">
        <f>_xlfn.XLOOKUP(H2665,'sets &amp; selections ( - 10%)'!Z:Z,'sets &amp; selections ( - 10%)'!R:R,0)</f>
        <v>0</v>
      </c>
      <c r="C2665" s="46" t="s">
        <v>791</v>
      </c>
      <c r="D2665">
        <f t="shared" si="192"/>
        <v>0</v>
      </c>
      <c r="E2665">
        <v>10095</v>
      </c>
      <c r="F2665">
        <f t="shared" si="193"/>
        <v>0</v>
      </c>
      <c r="G2665" t="str">
        <f t="shared" si="194"/>
        <v>BP.GR</v>
      </c>
      <c r="H2665" s="525" t="s">
        <v>161</v>
      </c>
    </row>
    <row r="2666" spans="1:8">
      <c r="A2666">
        <f>_xlfn.XLOOKUP(C2666,'pu holds'!Y:Y,'pu holds'!Q:Q)</f>
        <v>0</v>
      </c>
      <c r="B2666">
        <f>_xlfn.XLOOKUP(H2666,'sets &amp; selections ( - 10%)'!Z:Z,'sets &amp; selections ( - 10%)'!R:R,0)</f>
        <v>0</v>
      </c>
      <c r="C2666" s="47" t="s">
        <v>793</v>
      </c>
      <c r="D2666">
        <f t="shared" si="192"/>
        <v>0</v>
      </c>
      <c r="E2666">
        <v>10095</v>
      </c>
      <c r="F2666">
        <f t="shared" si="193"/>
        <v>0</v>
      </c>
      <c r="G2666" t="str">
        <f t="shared" si="194"/>
        <v>BP.GR</v>
      </c>
      <c r="H2666" s="525" t="s">
        <v>161</v>
      </c>
    </row>
    <row r="2667" spans="1:8">
      <c r="A2667">
        <f>_xlfn.XLOOKUP(C2667,'pu holds'!Y:Y,'pu holds'!Q:Q)</f>
        <v>0</v>
      </c>
      <c r="B2667">
        <f>_xlfn.XLOOKUP(H2667,'sets &amp; selections ( - 10%)'!Z:Z,'sets &amp; selections ( - 10%)'!R:R,0)</f>
        <v>0</v>
      </c>
      <c r="C2667" s="46" t="s">
        <v>795</v>
      </c>
      <c r="D2667">
        <f t="shared" si="192"/>
        <v>0</v>
      </c>
      <c r="E2667">
        <v>10095</v>
      </c>
      <c r="F2667">
        <f t="shared" si="193"/>
        <v>0</v>
      </c>
      <c r="G2667" t="str">
        <f t="shared" si="194"/>
        <v>BP.GR</v>
      </c>
      <c r="H2667" s="525" t="s">
        <v>161</v>
      </c>
    </row>
    <row r="2668" spans="1:8">
      <c r="A2668">
        <f>_xlfn.XLOOKUP(C2668,'pu holds'!Y:Y,'pu holds'!Q:Q)</f>
        <v>0</v>
      </c>
      <c r="C2668" s="46" t="s">
        <v>833</v>
      </c>
      <c r="D2668">
        <f t="shared" ref="D2668:D2678" si="197">SUM(A2668:B2668)</f>
        <v>0</v>
      </c>
      <c r="E2668">
        <v>10095</v>
      </c>
      <c r="F2668">
        <f t="shared" si="193"/>
        <v>0</v>
      </c>
      <c r="G2668" t="str">
        <f t="shared" ref="G2668:G2678" si="198">LEFT(C2668,5)</f>
        <v>BP.GR</v>
      </c>
      <c r="H2668" s="525" t="s">
        <v>1267</v>
      </c>
    </row>
    <row r="2669" spans="1:8">
      <c r="A2669">
        <f>_xlfn.XLOOKUP(C2669,'pu holds'!Y:Y,'pu holds'!Q:Q)</f>
        <v>0</v>
      </c>
      <c r="C2669" s="47" t="s">
        <v>831</v>
      </c>
      <c r="D2669">
        <f t="shared" si="197"/>
        <v>0</v>
      </c>
      <c r="E2669">
        <v>10095</v>
      </c>
      <c r="F2669">
        <f t="shared" si="193"/>
        <v>0</v>
      </c>
      <c r="G2669" t="str">
        <f t="shared" si="198"/>
        <v>BP.GR</v>
      </c>
      <c r="H2669" s="525" t="s">
        <v>1267</v>
      </c>
    </row>
    <row r="2670" spans="1:8">
      <c r="A2670">
        <f>_xlfn.XLOOKUP(C2670,'pu holds'!Y:Y,'pu holds'!Q:Q)</f>
        <v>0</v>
      </c>
      <c r="C2670" s="46" t="s">
        <v>829</v>
      </c>
      <c r="D2670">
        <f t="shared" si="197"/>
        <v>0</v>
      </c>
      <c r="E2670">
        <v>10095</v>
      </c>
      <c r="F2670">
        <f t="shared" si="193"/>
        <v>0</v>
      </c>
      <c r="G2670" t="str">
        <f t="shared" si="198"/>
        <v>BP.GR</v>
      </c>
      <c r="H2670" s="525" t="s">
        <v>1267</v>
      </c>
    </row>
    <row r="2671" spans="1:8">
      <c r="A2671">
        <f>_xlfn.XLOOKUP(C2671,'pu holds'!Y:Y,'pu holds'!Q:Q)</f>
        <v>0</v>
      </c>
      <c r="C2671" s="46" t="s">
        <v>827</v>
      </c>
      <c r="D2671">
        <f t="shared" si="197"/>
        <v>0</v>
      </c>
      <c r="E2671">
        <v>10095</v>
      </c>
      <c r="F2671">
        <f t="shared" si="193"/>
        <v>0</v>
      </c>
      <c r="G2671" t="str">
        <f t="shared" si="198"/>
        <v>BP.GR</v>
      </c>
      <c r="H2671" s="525" t="s">
        <v>1267</v>
      </c>
    </row>
    <row r="2672" spans="1:8">
      <c r="A2672">
        <f>_xlfn.XLOOKUP(C2672,'pu holds'!Y:Y,'pu holds'!Q:Q)</f>
        <v>0</v>
      </c>
      <c r="C2672" s="47" t="s">
        <v>825</v>
      </c>
      <c r="D2672">
        <f t="shared" si="197"/>
        <v>0</v>
      </c>
      <c r="E2672">
        <v>10095</v>
      </c>
      <c r="F2672">
        <f t="shared" si="193"/>
        <v>0</v>
      </c>
      <c r="G2672" t="str">
        <f t="shared" si="198"/>
        <v>BP.GR</v>
      </c>
      <c r="H2672" s="525" t="s">
        <v>1267</v>
      </c>
    </row>
    <row r="2673" spans="1:8">
      <c r="A2673">
        <f>_xlfn.XLOOKUP(C2673,'pu holds'!Y:Y,'pu holds'!Q:Q)</f>
        <v>0</v>
      </c>
      <c r="B2673">
        <f>_xlfn.XLOOKUP(H2673,'sets &amp; selections ( - 10%)'!Z:Z,'sets &amp; selections ( - 10%)'!R:R,0)</f>
        <v>0</v>
      </c>
      <c r="C2673" s="46" t="s">
        <v>771</v>
      </c>
      <c r="D2673">
        <f t="shared" si="197"/>
        <v>0</v>
      </c>
      <c r="E2673">
        <v>10095</v>
      </c>
      <c r="F2673">
        <f t="shared" si="193"/>
        <v>0</v>
      </c>
      <c r="G2673" t="str">
        <f t="shared" si="198"/>
        <v>BP.GR</v>
      </c>
      <c r="H2673" s="525" t="s">
        <v>161</v>
      </c>
    </row>
    <row r="2674" spans="1:8">
      <c r="A2674">
        <f>_xlfn.XLOOKUP(C2674,'pu holds'!Y:Y,'pu holds'!Q:Q)</f>
        <v>0</v>
      </c>
      <c r="B2674">
        <f>_xlfn.XLOOKUP(H2674,'sets &amp; selections ( - 10%)'!Z:Z,'sets &amp; selections ( - 10%)'!R:R,0)</f>
        <v>0</v>
      </c>
      <c r="C2674" s="46" t="s">
        <v>773</v>
      </c>
      <c r="D2674">
        <f t="shared" si="197"/>
        <v>0</v>
      </c>
      <c r="E2674">
        <v>10095</v>
      </c>
      <c r="F2674">
        <f t="shared" si="193"/>
        <v>0</v>
      </c>
      <c r="G2674" t="str">
        <f t="shared" si="198"/>
        <v>BP.GR</v>
      </c>
      <c r="H2674" s="525" t="s">
        <v>161</v>
      </c>
    </row>
    <row r="2675" spans="1:8">
      <c r="A2675">
        <f>_xlfn.XLOOKUP(C2675,'pu holds'!Y:Y,'pu holds'!Q:Q)</f>
        <v>0</v>
      </c>
      <c r="B2675">
        <f>_xlfn.XLOOKUP(H2675,'sets &amp; selections ( - 10%)'!Z:Z,'sets &amp; selections ( - 10%)'!R:R,0)</f>
        <v>0</v>
      </c>
      <c r="C2675" s="47" t="s">
        <v>799</v>
      </c>
      <c r="D2675">
        <f t="shared" si="197"/>
        <v>0</v>
      </c>
      <c r="E2675">
        <v>10095</v>
      </c>
      <c r="F2675">
        <f t="shared" si="193"/>
        <v>0</v>
      </c>
      <c r="G2675" t="str">
        <f t="shared" si="198"/>
        <v>BP.GR</v>
      </c>
      <c r="H2675" s="525" t="s">
        <v>161</v>
      </c>
    </row>
    <row r="2676" spans="1:8">
      <c r="A2676">
        <f>_xlfn.XLOOKUP(C2676,'pu holds'!Y:Y,'pu holds'!Q:Q)</f>
        <v>0</v>
      </c>
      <c r="B2676">
        <f>_xlfn.XLOOKUP(H2676,'sets &amp; selections ( - 10%)'!Z:Z,'sets &amp; selections ( - 10%)'!R:R,0)</f>
        <v>0</v>
      </c>
      <c r="C2676" s="46" t="s">
        <v>801</v>
      </c>
      <c r="D2676">
        <f t="shared" si="197"/>
        <v>0</v>
      </c>
      <c r="E2676">
        <v>10095</v>
      </c>
      <c r="F2676">
        <f t="shared" si="193"/>
        <v>0</v>
      </c>
      <c r="G2676" t="str">
        <f t="shared" si="198"/>
        <v>BP.GR</v>
      </c>
      <c r="H2676" s="525" t="s">
        <v>161</v>
      </c>
    </row>
    <row r="2677" spans="1:8">
      <c r="A2677">
        <f>_xlfn.XLOOKUP(C2677,'pu holds'!Y:Y,'pu holds'!Q:Q)</f>
        <v>0</v>
      </c>
      <c r="B2677">
        <f>_xlfn.XLOOKUP(H2677,'sets &amp; selections ( - 10%)'!Z:Z,'sets &amp; selections ( - 10%)'!R:R,0)</f>
        <v>0</v>
      </c>
      <c r="C2677" s="46" t="s">
        <v>797</v>
      </c>
      <c r="D2677">
        <f t="shared" si="197"/>
        <v>0</v>
      </c>
      <c r="E2677">
        <v>10095</v>
      </c>
      <c r="F2677">
        <f t="shared" si="193"/>
        <v>0</v>
      </c>
      <c r="G2677" t="str">
        <f t="shared" si="198"/>
        <v>BP.GR</v>
      </c>
      <c r="H2677" s="525" t="s">
        <v>161</v>
      </c>
    </row>
    <row r="2678" spans="1:8">
      <c r="A2678">
        <f>_xlfn.XLOOKUP(C2678,'pu holds'!Y:Y,'pu holds'!Q:Q)</f>
        <v>0</v>
      </c>
      <c r="B2678">
        <f>_xlfn.XLOOKUP(H2678,'sets &amp; selections ( - 10%)'!Z:Z,'sets &amp; selections ( - 10%)'!R:R,0)</f>
        <v>0</v>
      </c>
      <c r="C2678" s="47" t="s">
        <v>803</v>
      </c>
      <c r="D2678">
        <f t="shared" si="197"/>
        <v>0</v>
      </c>
      <c r="E2678">
        <v>10095</v>
      </c>
      <c r="F2678">
        <f t="shared" si="193"/>
        <v>0</v>
      </c>
      <c r="G2678" t="str">
        <f t="shared" si="198"/>
        <v>BP.GR</v>
      </c>
      <c r="H2678" s="525" t="s">
        <v>161</v>
      </c>
    </row>
    <row r="2679" spans="1:8">
      <c r="A2679">
        <f>_xlfn.XLOOKUP(C2679,'pu holds'!Y:Y,'pu holds'!T:T)</f>
        <v>0</v>
      </c>
      <c r="B2679">
        <f>_xlfn.XLOOKUP(H2679,'sets &amp; selections ( - 10%)'!Z:Z,'sets &amp; selections ( - 10%)'!U:U,0)</f>
        <v>0</v>
      </c>
      <c r="C2679" s="46" t="s">
        <v>751</v>
      </c>
      <c r="D2679">
        <f>SUM(A2679:B2679)</f>
        <v>0</v>
      </c>
      <c r="E2679">
        <v>10097</v>
      </c>
      <c r="F2679">
        <f t="shared" si="193"/>
        <v>0</v>
      </c>
      <c r="G2679" t="str">
        <f t="shared" si="194"/>
        <v>BP.GR</v>
      </c>
      <c r="H2679" s="525" t="s">
        <v>161</v>
      </c>
    </row>
    <row r="2680" spans="1:8">
      <c r="A2680">
        <f>_xlfn.XLOOKUP(C2680,'pu holds'!Y:Y,'pu holds'!T:T)</f>
        <v>0</v>
      </c>
      <c r="B2680">
        <f>_xlfn.XLOOKUP(H2680,'sets &amp; selections ( - 10%)'!Z:Z,'sets &amp; selections ( - 10%)'!U:U,0)</f>
        <v>0</v>
      </c>
      <c r="C2680" s="47" t="s">
        <v>753</v>
      </c>
      <c r="D2680">
        <f t="shared" ref="D2680:D2699" si="199">SUM(A2680:B2680)</f>
        <v>0</v>
      </c>
      <c r="E2680">
        <v>10097</v>
      </c>
      <c r="F2680">
        <f t="shared" si="193"/>
        <v>0</v>
      </c>
      <c r="G2680" t="str">
        <f t="shared" si="194"/>
        <v>BP.GR</v>
      </c>
      <c r="H2680" s="525" t="s">
        <v>161</v>
      </c>
    </row>
    <row r="2681" spans="1:8">
      <c r="A2681">
        <f>_xlfn.XLOOKUP(C2681,'pu holds'!Y:Y,'pu holds'!T:T)</f>
        <v>0</v>
      </c>
      <c r="B2681">
        <f>_xlfn.XLOOKUP(H2681,'sets &amp; selections ( - 10%)'!Z:Z,'sets &amp; selections ( - 10%)'!U:U,0)</f>
        <v>0</v>
      </c>
      <c r="C2681" s="46" t="s">
        <v>755</v>
      </c>
      <c r="D2681">
        <f t="shared" si="199"/>
        <v>0</v>
      </c>
      <c r="E2681">
        <v>10097</v>
      </c>
      <c r="F2681">
        <f t="shared" si="193"/>
        <v>0</v>
      </c>
      <c r="G2681" t="str">
        <f t="shared" si="194"/>
        <v>BP.GR</v>
      </c>
      <c r="H2681" s="525" t="s">
        <v>161</v>
      </c>
    </row>
    <row r="2682" spans="1:8">
      <c r="A2682">
        <f>_xlfn.XLOOKUP(C2682,'pu holds'!Y:Y,'pu holds'!T:T)</f>
        <v>0</v>
      </c>
      <c r="B2682">
        <f>_xlfn.XLOOKUP(H2682,'sets &amp; selections ( - 10%)'!Z:Z,'sets &amp; selections ( - 10%)'!U:U,0)</f>
        <v>0</v>
      </c>
      <c r="C2682" s="47" t="s">
        <v>757</v>
      </c>
      <c r="D2682">
        <f t="shared" si="199"/>
        <v>0</v>
      </c>
      <c r="E2682">
        <v>10097</v>
      </c>
      <c r="F2682">
        <f t="shared" si="193"/>
        <v>0</v>
      </c>
      <c r="G2682" t="str">
        <f t="shared" si="194"/>
        <v>BP.GR</v>
      </c>
      <c r="H2682" s="525" t="s">
        <v>161</v>
      </c>
    </row>
    <row r="2683" spans="1:8">
      <c r="A2683">
        <f>_xlfn.XLOOKUP(C2683,'pu holds'!Y:Y,'pu holds'!T:T)</f>
        <v>0</v>
      </c>
      <c r="B2683">
        <f>_xlfn.XLOOKUP(H2683,'sets &amp; selections ( - 10%)'!Z:Z,'sets &amp; selections ( - 10%)'!U:U,0)</f>
        <v>0</v>
      </c>
      <c r="C2683" s="46" t="s">
        <v>759</v>
      </c>
      <c r="D2683">
        <f t="shared" si="199"/>
        <v>0</v>
      </c>
      <c r="E2683">
        <v>10097</v>
      </c>
      <c r="F2683">
        <f t="shared" si="193"/>
        <v>0</v>
      </c>
      <c r="G2683" t="str">
        <f t="shared" si="194"/>
        <v>BP.GR</v>
      </c>
      <c r="H2683" s="525" t="s">
        <v>161</v>
      </c>
    </row>
    <row r="2684" spans="1:8">
      <c r="A2684">
        <f>_xlfn.XLOOKUP(C2684,'pu holds'!Y:Y,'pu holds'!T:T)</f>
        <v>0</v>
      </c>
      <c r="B2684">
        <f>_xlfn.XLOOKUP(H2684,'sets &amp; selections ( - 10%)'!Z:Z,'sets &amp; selections ( - 10%)'!U:U,0)</f>
        <v>0</v>
      </c>
      <c r="C2684" s="47" t="s">
        <v>761</v>
      </c>
      <c r="D2684">
        <f t="shared" si="199"/>
        <v>0</v>
      </c>
      <c r="E2684">
        <v>10097</v>
      </c>
      <c r="F2684">
        <f t="shared" si="193"/>
        <v>0</v>
      </c>
      <c r="G2684" t="str">
        <f t="shared" si="194"/>
        <v>BP.GR</v>
      </c>
      <c r="H2684" s="525" t="s">
        <v>161</v>
      </c>
    </row>
    <row r="2685" spans="1:8">
      <c r="A2685">
        <f>_xlfn.XLOOKUP(C2685,'pu holds'!Y:Y,'pu holds'!T:T)</f>
        <v>0</v>
      </c>
      <c r="B2685">
        <f>_xlfn.XLOOKUP(H2685,'sets &amp; selections ( - 10%)'!Z:Z,'sets &amp; selections ( - 10%)'!U:U,0)</f>
        <v>0</v>
      </c>
      <c r="C2685" s="46" t="s">
        <v>763</v>
      </c>
      <c r="D2685">
        <f t="shared" si="199"/>
        <v>0</v>
      </c>
      <c r="E2685">
        <v>10097</v>
      </c>
      <c r="F2685">
        <f t="shared" si="193"/>
        <v>0</v>
      </c>
      <c r="G2685" t="str">
        <f t="shared" si="194"/>
        <v>BP.GR</v>
      </c>
      <c r="H2685" s="525" t="s">
        <v>161</v>
      </c>
    </row>
    <row r="2686" spans="1:8">
      <c r="A2686">
        <f>_xlfn.XLOOKUP(C2686,'pu holds'!Y:Y,'pu holds'!T:T)</f>
        <v>0</v>
      </c>
      <c r="B2686">
        <f>_xlfn.XLOOKUP(H2686,'sets &amp; selections ( - 10%)'!Z:Z,'sets &amp; selections ( - 10%)'!U:U,0)</f>
        <v>0</v>
      </c>
      <c r="C2686" s="47" t="s">
        <v>765</v>
      </c>
      <c r="D2686">
        <f t="shared" si="199"/>
        <v>0</v>
      </c>
      <c r="E2686">
        <v>10097</v>
      </c>
      <c r="F2686">
        <f t="shared" si="193"/>
        <v>0</v>
      </c>
      <c r="G2686" t="str">
        <f t="shared" si="194"/>
        <v>BP.GR</v>
      </c>
      <c r="H2686" s="525" t="s">
        <v>161</v>
      </c>
    </row>
    <row r="2687" spans="1:8">
      <c r="A2687">
        <f>_xlfn.XLOOKUP(C2687,'pu holds'!Y:Y,'pu holds'!T:T)</f>
        <v>0</v>
      </c>
      <c r="B2687">
        <f>_xlfn.XLOOKUP(H2687,'sets &amp; selections ( - 10%)'!Z:Z,'sets &amp; selections ( - 10%)'!U:U,0)</f>
        <v>0</v>
      </c>
      <c r="C2687" s="46" t="s">
        <v>767</v>
      </c>
      <c r="D2687">
        <f t="shared" si="199"/>
        <v>0</v>
      </c>
      <c r="E2687">
        <v>10097</v>
      </c>
      <c r="F2687">
        <f t="shared" si="193"/>
        <v>0</v>
      </c>
      <c r="G2687" t="str">
        <f t="shared" si="194"/>
        <v>BP.GR</v>
      </c>
      <c r="H2687" s="525" t="s">
        <v>161</v>
      </c>
    </row>
    <row r="2688" spans="1:8">
      <c r="A2688">
        <f>_xlfn.XLOOKUP(C2688,'pu holds'!Y:Y,'pu holds'!T:T)</f>
        <v>0</v>
      </c>
      <c r="B2688">
        <f>_xlfn.XLOOKUP(H2688,'sets &amp; selections ( - 10%)'!Z:Z,'sets &amp; selections ( - 10%)'!U:U,0)</f>
        <v>0</v>
      </c>
      <c r="C2688" s="47" t="s">
        <v>769</v>
      </c>
      <c r="D2688">
        <f t="shared" si="199"/>
        <v>0</v>
      </c>
      <c r="E2688">
        <v>10097</v>
      </c>
      <c r="F2688">
        <f t="shared" si="193"/>
        <v>0</v>
      </c>
      <c r="G2688" t="str">
        <f t="shared" si="194"/>
        <v>BP.GR</v>
      </c>
      <c r="H2688" s="525" t="s">
        <v>161</v>
      </c>
    </row>
    <row r="2689" spans="1:8">
      <c r="A2689">
        <f>_xlfn.XLOOKUP(C2689,'pu holds'!Y:Y,'pu holds'!T:T)</f>
        <v>0</v>
      </c>
      <c r="B2689">
        <f>_xlfn.XLOOKUP(H2689,'sets &amp; selections ( - 10%)'!Z:Z,'sets &amp; selections ( - 10%)'!U:U,0)</f>
        <v>0</v>
      </c>
      <c r="C2689" s="46" t="s">
        <v>775</v>
      </c>
      <c r="D2689">
        <f t="shared" si="199"/>
        <v>0</v>
      </c>
      <c r="E2689">
        <v>10097</v>
      </c>
      <c r="F2689">
        <f t="shared" si="193"/>
        <v>0</v>
      </c>
      <c r="G2689" t="str">
        <f t="shared" si="194"/>
        <v>BP.GR</v>
      </c>
      <c r="H2689" s="525" t="s">
        <v>161</v>
      </c>
    </row>
    <row r="2690" spans="1:8">
      <c r="A2690">
        <f>_xlfn.XLOOKUP(C2690,'pu holds'!Y:Y,'pu holds'!T:T)</f>
        <v>0</v>
      </c>
      <c r="B2690">
        <f>_xlfn.XLOOKUP(H2690,'sets &amp; selections ( - 10%)'!Z:Z,'sets &amp; selections ( - 10%)'!U:U,0)</f>
        <v>0</v>
      </c>
      <c r="C2690" s="47" t="s">
        <v>777</v>
      </c>
      <c r="D2690">
        <f t="shared" si="199"/>
        <v>0</v>
      </c>
      <c r="E2690">
        <v>10097</v>
      </c>
      <c r="F2690">
        <f t="shared" si="193"/>
        <v>0</v>
      </c>
      <c r="G2690" t="str">
        <f t="shared" si="194"/>
        <v>BP.GR</v>
      </c>
      <c r="H2690" s="525" t="s">
        <v>161</v>
      </c>
    </row>
    <row r="2691" spans="1:8">
      <c r="A2691">
        <f>_xlfn.XLOOKUP(C2691,'pu holds'!Y:Y,'pu holds'!T:T)</f>
        <v>0</v>
      </c>
      <c r="B2691">
        <f>_xlfn.XLOOKUP(H2691,'sets &amp; selections ( - 10%)'!Z:Z,'sets &amp; selections ( - 10%)'!U:U,0)</f>
        <v>0</v>
      </c>
      <c r="C2691" s="46" t="s">
        <v>779</v>
      </c>
      <c r="D2691">
        <f t="shared" si="199"/>
        <v>0</v>
      </c>
      <c r="E2691">
        <v>10097</v>
      </c>
      <c r="F2691">
        <f t="shared" ref="F2691:F2754" si="200">IF(B2691&gt;0,10*B2691/D2691,0)</f>
        <v>0</v>
      </c>
      <c r="G2691" t="str">
        <f t="shared" si="194"/>
        <v>BP.GR</v>
      </c>
      <c r="H2691" s="525" t="s">
        <v>161</v>
      </c>
    </row>
    <row r="2692" spans="1:8">
      <c r="A2692">
        <f>_xlfn.XLOOKUP(C2692,'pu holds'!Y:Y,'pu holds'!T:T)</f>
        <v>0</v>
      </c>
      <c r="B2692">
        <f>_xlfn.XLOOKUP(H2692,'sets &amp; selections ( - 10%)'!Z:Z,'sets &amp; selections ( - 10%)'!U:U,0)</f>
        <v>0</v>
      </c>
      <c r="C2692" s="47" t="s">
        <v>781</v>
      </c>
      <c r="D2692">
        <f t="shared" si="199"/>
        <v>0</v>
      </c>
      <c r="E2692">
        <v>10097</v>
      </c>
      <c r="F2692">
        <f t="shared" si="200"/>
        <v>0</v>
      </c>
      <c r="G2692" t="str">
        <f t="shared" si="194"/>
        <v>BP.GR</v>
      </c>
      <c r="H2692" s="525" t="s">
        <v>161</v>
      </c>
    </row>
    <row r="2693" spans="1:8">
      <c r="A2693">
        <f>_xlfn.XLOOKUP(C2693,'pu holds'!Y:Y,'pu holds'!T:T)</f>
        <v>0</v>
      </c>
      <c r="B2693">
        <f>_xlfn.XLOOKUP(H2693,'sets &amp; selections ( - 10%)'!Z:Z,'sets &amp; selections ( - 10%)'!U:U,0)</f>
        <v>0</v>
      </c>
      <c r="C2693" s="46" t="s">
        <v>783</v>
      </c>
      <c r="D2693">
        <f t="shared" si="199"/>
        <v>0</v>
      </c>
      <c r="E2693">
        <v>10097</v>
      </c>
      <c r="F2693">
        <f t="shared" si="200"/>
        <v>0</v>
      </c>
      <c r="G2693" t="str">
        <f t="shared" si="194"/>
        <v>BP.GR</v>
      </c>
      <c r="H2693" s="525" t="s">
        <v>161</v>
      </c>
    </row>
    <row r="2694" spans="1:8">
      <c r="A2694">
        <f>_xlfn.XLOOKUP(C2694,'pu holds'!Y:Y,'pu holds'!T:T)</f>
        <v>0</v>
      </c>
      <c r="B2694">
        <f>_xlfn.XLOOKUP(H2694,'sets &amp; selections ( - 10%)'!Z:Z,'sets &amp; selections ( - 10%)'!U:U,0)</f>
        <v>0</v>
      </c>
      <c r="C2694" s="47" t="s">
        <v>785</v>
      </c>
      <c r="D2694">
        <f t="shared" si="199"/>
        <v>0</v>
      </c>
      <c r="E2694">
        <v>10097</v>
      </c>
      <c r="F2694">
        <f t="shared" si="200"/>
        <v>0</v>
      </c>
      <c r="G2694" t="str">
        <f t="shared" si="194"/>
        <v>BP.GR</v>
      </c>
      <c r="H2694" s="525" t="s">
        <v>161</v>
      </c>
    </row>
    <row r="2695" spans="1:8">
      <c r="A2695">
        <f>_xlfn.XLOOKUP(C2695,'pu holds'!Y:Y,'pu holds'!T:T)</f>
        <v>0</v>
      </c>
      <c r="B2695">
        <f>_xlfn.XLOOKUP(H2695,'sets &amp; selections ( - 10%)'!Z:Z,'sets &amp; selections ( - 10%)'!U:U,0)</f>
        <v>0</v>
      </c>
      <c r="C2695" s="46" t="s">
        <v>787</v>
      </c>
      <c r="D2695">
        <f t="shared" si="199"/>
        <v>0</v>
      </c>
      <c r="E2695">
        <v>10097</v>
      </c>
      <c r="F2695">
        <f t="shared" si="200"/>
        <v>0</v>
      </c>
      <c r="G2695" t="str">
        <f t="shared" si="194"/>
        <v>BP.GR</v>
      </c>
      <c r="H2695" s="525" t="s">
        <v>161</v>
      </c>
    </row>
    <row r="2696" spans="1:8">
      <c r="A2696">
        <f>_xlfn.XLOOKUP(C2696,'pu holds'!Y:Y,'pu holds'!T:T)</f>
        <v>0</v>
      </c>
      <c r="B2696">
        <f>_xlfn.XLOOKUP(H2696,'sets &amp; selections ( - 10%)'!Z:Z,'sets &amp; selections ( - 10%)'!U:U,0)</f>
        <v>0</v>
      </c>
      <c r="C2696" s="47" t="s">
        <v>789</v>
      </c>
      <c r="D2696">
        <f t="shared" si="199"/>
        <v>0</v>
      </c>
      <c r="E2696">
        <v>10097</v>
      </c>
      <c r="F2696">
        <f t="shared" si="200"/>
        <v>0</v>
      </c>
      <c r="G2696" t="str">
        <f t="shared" si="194"/>
        <v>BP.GR</v>
      </c>
      <c r="H2696" s="525" t="s">
        <v>161</v>
      </c>
    </row>
    <row r="2697" spans="1:8">
      <c r="A2697">
        <f>_xlfn.XLOOKUP(C2697,'pu holds'!Y:Y,'pu holds'!T:T)</f>
        <v>0</v>
      </c>
      <c r="B2697">
        <f>_xlfn.XLOOKUP(H2697,'sets &amp; selections ( - 10%)'!Z:Z,'sets &amp; selections ( - 10%)'!U:U,0)</f>
        <v>0</v>
      </c>
      <c r="C2697" s="46" t="s">
        <v>791</v>
      </c>
      <c r="D2697">
        <f t="shared" si="199"/>
        <v>0</v>
      </c>
      <c r="E2697">
        <v>10097</v>
      </c>
      <c r="F2697">
        <f t="shared" si="200"/>
        <v>0</v>
      </c>
      <c r="G2697" t="str">
        <f t="shared" si="194"/>
        <v>BP.GR</v>
      </c>
      <c r="H2697" s="525" t="s">
        <v>161</v>
      </c>
    </row>
    <row r="2698" spans="1:8">
      <c r="A2698">
        <f>_xlfn.XLOOKUP(C2698,'pu holds'!Y:Y,'pu holds'!T:T)</f>
        <v>0</v>
      </c>
      <c r="B2698">
        <f>_xlfn.XLOOKUP(H2698,'sets &amp; selections ( - 10%)'!Z:Z,'sets &amp; selections ( - 10%)'!U:U,0)</f>
        <v>0</v>
      </c>
      <c r="C2698" s="47" t="s">
        <v>793</v>
      </c>
      <c r="D2698">
        <f t="shared" si="199"/>
        <v>0</v>
      </c>
      <c r="E2698">
        <v>10097</v>
      </c>
      <c r="F2698">
        <f t="shared" si="200"/>
        <v>0</v>
      </c>
      <c r="G2698" t="str">
        <f t="shared" si="194"/>
        <v>BP.GR</v>
      </c>
      <c r="H2698" s="525" t="s">
        <v>161</v>
      </c>
    </row>
    <row r="2699" spans="1:8">
      <c r="A2699">
        <f>_xlfn.XLOOKUP(C2699,'pu holds'!Y:Y,'pu holds'!T:T)</f>
        <v>0</v>
      </c>
      <c r="B2699">
        <f>_xlfn.XLOOKUP(H2699,'sets &amp; selections ( - 10%)'!Z:Z,'sets &amp; selections ( - 10%)'!U:U,0)</f>
        <v>0</v>
      </c>
      <c r="C2699" s="46" t="s">
        <v>795</v>
      </c>
      <c r="D2699">
        <f t="shared" si="199"/>
        <v>0</v>
      </c>
      <c r="E2699">
        <v>10097</v>
      </c>
      <c r="F2699">
        <f t="shared" si="200"/>
        <v>0</v>
      </c>
      <c r="G2699" t="str">
        <f t="shared" si="194"/>
        <v>BP.GR</v>
      </c>
      <c r="H2699" s="525" t="s">
        <v>161</v>
      </c>
    </row>
    <row r="2700" spans="1:8">
      <c r="A2700">
        <f>_xlfn.XLOOKUP(C2700,'pu holds'!Y:Y,'pu holds'!T:T)</f>
        <v>0</v>
      </c>
      <c r="C2700" s="46" t="s">
        <v>833</v>
      </c>
      <c r="D2700">
        <f t="shared" ref="D2700:D2763" si="201">SUM(A2700:B2700)</f>
        <v>0</v>
      </c>
      <c r="E2700">
        <v>10097</v>
      </c>
      <c r="F2700">
        <f t="shared" si="200"/>
        <v>0</v>
      </c>
      <c r="G2700" t="str">
        <f t="shared" ref="G2700:G2760" si="202">LEFT(C2700,5)</f>
        <v>BP.GR</v>
      </c>
      <c r="H2700" s="525" t="s">
        <v>1267</v>
      </c>
    </row>
    <row r="2701" spans="1:8">
      <c r="A2701">
        <f>_xlfn.XLOOKUP(C2701,'pu holds'!Y:Y,'pu holds'!T:T)</f>
        <v>0</v>
      </c>
      <c r="C2701" s="47" t="s">
        <v>831</v>
      </c>
      <c r="D2701">
        <f t="shared" si="201"/>
        <v>0</v>
      </c>
      <c r="E2701">
        <v>10097</v>
      </c>
      <c r="F2701">
        <f t="shared" si="200"/>
        <v>0</v>
      </c>
      <c r="G2701" t="str">
        <f t="shared" si="202"/>
        <v>BP.GR</v>
      </c>
      <c r="H2701" s="525" t="s">
        <v>1267</v>
      </c>
    </row>
    <row r="2702" spans="1:8">
      <c r="A2702">
        <f>_xlfn.XLOOKUP(C2702,'pu holds'!Y:Y,'pu holds'!T:T)</f>
        <v>0</v>
      </c>
      <c r="C2702" s="46" t="s">
        <v>829</v>
      </c>
      <c r="D2702">
        <f t="shared" si="201"/>
        <v>0</v>
      </c>
      <c r="E2702">
        <v>10097</v>
      </c>
      <c r="F2702">
        <f t="shared" si="200"/>
        <v>0</v>
      </c>
      <c r="G2702" t="str">
        <f t="shared" si="202"/>
        <v>BP.GR</v>
      </c>
      <c r="H2702" s="525" t="s">
        <v>1267</v>
      </c>
    </row>
    <row r="2703" spans="1:8">
      <c r="A2703">
        <f>_xlfn.XLOOKUP(C2703,'pu holds'!Y:Y,'pu holds'!T:T)</f>
        <v>0</v>
      </c>
      <c r="C2703" s="46" t="s">
        <v>827</v>
      </c>
      <c r="D2703">
        <f t="shared" si="201"/>
        <v>0</v>
      </c>
      <c r="E2703">
        <v>10097</v>
      </c>
      <c r="F2703">
        <f t="shared" si="200"/>
        <v>0</v>
      </c>
      <c r="G2703" t="str">
        <f t="shared" si="202"/>
        <v>BP.GR</v>
      </c>
      <c r="H2703" s="525" t="s">
        <v>1267</v>
      </c>
    </row>
    <row r="2704" spans="1:8">
      <c r="A2704">
        <f>_xlfn.XLOOKUP(C2704,'pu holds'!Y:Y,'pu holds'!T:T)</f>
        <v>0</v>
      </c>
      <c r="C2704" s="47" t="s">
        <v>825</v>
      </c>
      <c r="D2704">
        <f t="shared" si="201"/>
        <v>0</v>
      </c>
      <c r="E2704">
        <v>10097</v>
      </c>
      <c r="F2704">
        <f t="shared" si="200"/>
        <v>0</v>
      </c>
      <c r="G2704" t="str">
        <f t="shared" si="202"/>
        <v>BP.GR</v>
      </c>
      <c r="H2704" s="525" t="s">
        <v>1267</v>
      </c>
    </row>
    <row r="2705" spans="1:10">
      <c r="A2705">
        <f>_xlfn.XLOOKUP(C2705,'pu holds'!Y:Y,'pu holds'!T:T)</f>
        <v>0</v>
      </c>
      <c r="B2705">
        <f>_xlfn.XLOOKUP(H2705,'sets &amp; selections ( - 10%)'!Z:Z,'sets &amp; selections ( - 10%)'!U:U,0)</f>
        <v>0</v>
      </c>
      <c r="C2705" s="46" t="s">
        <v>771</v>
      </c>
      <c r="D2705">
        <f t="shared" si="201"/>
        <v>0</v>
      </c>
      <c r="E2705">
        <v>10097</v>
      </c>
      <c r="F2705">
        <f t="shared" si="200"/>
        <v>0</v>
      </c>
      <c r="G2705" t="str">
        <f t="shared" si="202"/>
        <v>BP.GR</v>
      </c>
      <c r="H2705" s="525" t="s">
        <v>161</v>
      </c>
    </row>
    <row r="2706" spans="1:10">
      <c r="A2706">
        <f>_xlfn.XLOOKUP(C2706,'pu holds'!Y:Y,'pu holds'!T:T)</f>
        <v>0</v>
      </c>
      <c r="B2706">
        <f>_xlfn.XLOOKUP(H2706,'sets &amp; selections ( - 10%)'!Z:Z,'sets &amp; selections ( - 10%)'!U:U,0)</f>
        <v>0</v>
      </c>
      <c r="C2706" s="46" t="s">
        <v>773</v>
      </c>
      <c r="D2706">
        <f t="shared" si="201"/>
        <v>0</v>
      </c>
      <c r="E2706">
        <v>10097</v>
      </c>
      <c r="F2706">
        <f t="shared" si="200"/>
        <v>0</v>
      </c>
      <c r="G2706" t="str">
        <f t="shared" si="202"/>
        <v>BP.GR</v>
      </c>
      <c r="H2706" s="525" t="s">
        <v>161</v>
      </c>
    </row>
    <row r="2707" spans="1:10">
      <c r="A2707">
        <f>_xlfn.XLOOKUP(C2707,'pu holds'!Y:Y,'pu holds'!T:T)</f>
        <v>0</v>
      </c>
      <c r="B2707">
        <f>_xlfn.XLOOKUP(H2707,'sets &amp; selections ( - 10%)'!Z:Z,'sets &amp; selections ( - 10%)'!U:U,0)</f>
        <v>0</v>
      </c>
      <c r="C2707" s="47" t="s">
        <v>799</v>
      </c>
      <c r="D2707">
        <f t="shared" si="201"/>
        <v>0</v>
      </c>
      <c r="E2707">
        <v>10097</v>
      </c>
      <c r="F2707">
        <f t="shared" si="200"/>
        <v>0</v>
      </c>
      <c r="G2707" t="str">
        <f t="shared" si="202"/>
        <v>BP.GR</v>
      </c>
      <c r="H2707" s="525" t="s">
        <v>161</v>
      </c>
    </row>
    <row r="2708" spans="1:10">
      <c r="A2708">
        <f>_xlfn.XLOOKUP(C2708,'pu holds'!Y:Y,'pu holds'!T:T)</f>
        <v>0</v>
      </c>
      <c r="B2708">
        <f>_xlfn.XLOOKUP(H2708,'sets &amp; selections ( - 10%)'!Z:Z,'sets &amp; selections ( - 10%)'!U:U,0)</f>
        <v>0</v>
      </c>
      <c r="C2708" s="46" t="s">
        <v>801</v>
      </c>
      <c r="D2708">
        <f>SUM(A2708:B2708)</f>
        <v>0</v>
      </c>
      <c r="E2708">
        <v>10097</v>
      </c>
      <c r="F2708">
        <f t="shared" si="200"/>
        <v>0</v>
      </c>
      <c r="G2708" t="str">
        <f t="shared" si="202"/>
        <v>BP.GR</v>
      </c>
      <c r="H2708" s="525" t="s">
        <v>161</v>
      </c>
    </row>
    <row r="2709" spans="1:10">
      <c r="A2709">
        <f>_xlfn.XLOOKUP(C2709,'pu holds'!Y:Y,'pu holds'!T:T)</f>
        <v>0</v>
      </c>
      <c r="B2709">
        <f>_xlfn.XLOOKUP(H2709,'sets &amp; selections ( - 10%)'!Z:Z,'sets &amp; selections ( - 10%)'!U:U,0)</f>
        <v>0</v>
      </c>
      <c r="C2709" s="46" t="s">
        <v>797</v>
      </c>
      <c r="D2709">
        <f t="shared" si="201"/>
        <v>0</v>
      </c>
      <c r="E2709">
        <v>10097</v>
      </c>
      <c r="F2709">
        <f t="shared" si="200"/>
        <v>0</v>
      </c>
      <c r="G2709" t="str">
        <f t="shared" si="202"/>
        <v>BP.GR</v>
      </c>
      <c r="H2709" s="525" t="s">
        <v>161</v>
      </c>
    </row>
    <row r="2710" spans="1:10">
      <c r="A2710">
        <f>_xlfn.XLOOKUP(C2710,'pu holds'!Y:Y,'pu holds'!T:T)</f>
        <v>0</v>
      </c>
      <c r="B2710">
        <f>_xlfn.XLOOKUP(H2710,'sets &amp; selections ( - 10%)'!Z:Z,'sets &amp; selections ( - 10%)'!U:U,0)</f>
        <v>0</v>
      </c>
      <c r="C2710" s="47" t="s">
        <v>803</v>
      </c>
      <c r="D2710">
        <f t="shared" si="201"/>
        <v>0</v>
      </c>
      <c r="E2710">
        <v>10097</v>
      </c>
      <c r="F2710">
        <f t="shared" si="200"/>
        <v>0</v>
      </c>
      <c r="G2710" t="str">
        <f t="shared" si="202"/>
        <v>BP.GR</v>
      </c>
      <c r="H2710" s="525" t="s">
        <v>161</v>
      </c>
    </row>
    <row r="2711" spans="1:10">
      <c r="A2711">
        <f>_xlfn.XLOOKUP(C2711,macros!Y:Y,macros!G:G)</f>
        <v>0</v>
      </c>
      <c r="B2711">
        <f>_xlfn.XLOOKUP(H2711,'sets &amp; selections ( - 10%)'!Z:Z,'sets &amp; selections ( - 10%)'!H:H,0)+_xlfn.XLOOKUP(J2711,'sets &amp; selections ( - 10%)'!Z:Z,'sets &amp; selections ( - 10%)'!H:H,0)</f>
        <v>0</v>
      </c>
      <c r="C2711" s="635" t="s">
        <v>507</v>
      </c>
      <c r="D2711">
        <f t="shared" si="201"/>
        <v>0</v>
      </c>
      <c r="E2711">
        <v>10084</v>
      </c>
      <c r="F2711">
        <f t="shared" si="200"/>
        <v>0</v>
      </c>
      <c r="G2711" t="str">
        <f t="shared" si="202"/>
        <v>BP.VM</v>
      </c>
      <c r="H2711" s="570" t="s">
        <v>125</v>
      </c>
      <c r="J2711" s="570" t="s">
        <v>127</v>
      </c>
    </row>
    <row r="2712" spans="1:10">
      <c r="A2712">
        <f>_xlfn.XLOOKUP(C2712,macros!Y:Y,macros!G:G)</f>
        <v>0</v>
      </c>
      <c r="B2712">
        <f>_xlfn.XLOOKUP(H2712,'sets &amp; selections ( - 10%)'!Z:Z,'sets &amp; selections ( - 10%)'!H:H,0)+_xlfn.XLOOKUP(J2712,'sets &amp; selections ( - 10%)'!Z:Z,'sets &amp; selections ( - 10%)'!H:H,0)</f>
        <v>0</v>
      </c>
      <c r="C2712" s="635" t="s">
        <v>510</v>
      </c>
      <c r="D2712">
        <f t="shared" si="201"/>
        <v>0</v>
      </c>
      <c r="E2712">
        <v>10084</v>
      </c>
      <c r="F2712">
        <f t="shared" si="200"/>
        <v>0</v>
      </c>
      <c r="G2712" t="str">
        <f t="shared" si="202"/>
        <v>BP.VM</v>
      </c>
      <c r="H2712" s="570" t="s">
        <v>125</v>
      </c>
      <c r="J2712" s="570" t="s">
        <v>127</v>
      </c>
    </row>
    <row r="2713" spans="1:10">
      <c r="A2713">
        <f>_xlfn.XLOOKUP(C2713,macros!Y:Y,macros!G:G)</f>
        <v>0</v>
      </c>
      <c r="B2713">
        <f>_xlfn.XLOOKUP(H2713,'sets &amp; selections ( - 10%)'!Z:Z,'sets &amp; selections ( - 10%)'!H:H,0)+_xlfn.XLOOKUP(J2713,'sets &amp; selections ( - 10%)'!Z:Z,'sets &amp; selections ( - 10%)'!H:H,0)</f>
        <v>0</v>
      </c>
      <c r="C2713" s="635" t="s">
        <v>513</v>
      </c>
      <c r="D2713">
        <f t="shared" si="201"/>
        <v>0</v>
      </c>
      <c r="E2713">
        <v>10084</v>
      </c>
      <c r="F2713">
        <f t="shared" si="200"/>
        <v>0</v>
      </c>
      <c r="G2713" t="str">
        <f t="shared" si="202"/>
        <v>BP.VM</v>
      </c>
      <c r="H2713" s="570" t="s">
        <v>125</v>
      </c>
      <c r="J2713" s="570" t="s">
        <v>127</v>
      </c>
    </row>
    <row r="2714" spans="1:10">
      <c r="A2714">
        <f>_xlfn.XLOOKUP(C2714,macros!Y:Y,macros!G:G)</f>
        <v>0</v>
      </c>
      <c r="B2714">
        <f>_xlfn.XLOOKUP(H2714,'sets &amp; selections ( - 10%)'!Z:Z,'sets &amp; selections ( - 10%)'!H:H,0)+_xlfn.XLOOKUP(J2714,'sets &amp; selections ( - 10%)'!Z:Z,'sets &amp; selections ( - 10%)'!H:H,0)</f>
        <v>0</v>
      </c>
      <c r="C2714" s="635" t="s">
        <v>516</v>
      </c>
      <c r="D2714">
        <f t="shared" si="201"/>
        <v>0</v>
      </c>
      <c r="E2714">
        <v>10084</v>
      </c>
      <c r="F2714">
        <f t="shared" si="200"/>
        <v>0</v>
      </c>
      <c r="G2714" t="str">
        <f t="shared" si="202"/>
        <v>BP.VM</v>
      </c>
      <c r="H2714" s="570" t="s">
        <v>125</v>
      </c>
      <c r="J2714" s="570" t="s">
        <v>127</v>
      </c>
    </row>
    <row r="2715" spans="1:10">
      <c r="A2715">
        <f>_xlfn.XLOOKUP(C2715,macros!Y:Y,macros!G:G)</f>
        <v>0</v>
      </c>
      <c r="B2715">
        <f>_xlfn.XLOOKUP(H2715,'sets &amp; selections ( - 10%)'!Z:Z,'sets &amp; selections ( - 10%)'!H:H,0)+_xlfn.XLOOKUP(J2715,'sets &amp; selections ( - 10%)'!Z:Z,'sets &amp; selections ( - 10%)'!H:H,0)</f>
        <v>0</v>
      </c>
      <c r="C2715" s="635" t="s">
        <v>519</v>
      </c>
      <c r="D2715">
        <f t="shared" si="201"/>
        <v>0</v>
      </c>
      <c r="E2715">
        <v>10084</v>
      </c>
      <c r="F2715">
        <f t="shared" si="200"/>
        <v>0</v>
      </c>
      <c r="G2715" t="str">
        <f t="shared" si="202"/>
        <v>BP.VM</v>
      </c>
      <c r="H2715" s="570" t="s">
        <v>125</v>
      </c>
      <c r="J2715" s="570" t="s">
        <v>127</v>
      </c>
    </row>
    <row r="2716" spans="1:10">
      <c r="A2716">
        <f>_xlfn.XLOOKUP(C2716,macros!Y:Y,macros!G:G)</f>
        <v>0</v>
      </c>
      <c r="B2716">
        <f>_xlfn.XLOOKUP(H2716,'sets &amp; selections ( - 10%)'!Z:Z,'sets &amp; selections ( - 10%)'!H:H,0)+_xlfn.XLOOKUP(J2716,'sets &amp; selections ( - 10%)'!Z:Z,'sets &amp; selections ( - 10%)'!H:H,0)</f>
        <v>0</v>
      </c>
      <c r="C2716" s="635" t="s">
        <v>522</v>
      </c>
      <c r="D2716">
        <f t="shared" si="201"/>
        <v>0</v>
      </c>
      <c r="E2716">
        <v>10084</v>
      </c>
      <c r="F2716">
        <f t="shared" si="200"/>
        <v>0</v>
      </c>
      <c r="G2716" t="str">
        <f t="shared" si="202"/>
        <v>BP.VM</v>
      </c>
      <c r="H2716" s="570" t="s">
        <v>125</v>
      </c>
      <c r="J2716" s="570" t="s">
        <v>127</v>
      </c>
    </row>
    <row r="2717" spans="1:10">
      <c r="A2717">
        <f>_xlfn.XLOOKUP(C2717,macros!Y:Y,macros!G:G)</f>
        <v>0</v>
      </c>
      <c r="B2717">
        <f>_xlfn.XLOOKUP(H2717,'sets &amp; selections ( - 10%)'!Z:Z,'sets &amp; selections ( - 10%)'!H:H,0)+_xlfn.XLOOKUP(J2717,'sets &amp; selections ( - 10%)'!Z:Z,'sets &amp; selections ( - 10%)'!H:H,0)</f>
        <v>0</v>
      </c>
      <c r="C2717" s="635" t="s">
        <v>525</v>
      </c>
      <c r="D2717">
        <f t="shared" si="201"/>
        <v>0</v>
      </c>
      <c r="E2717">
        <v>10084</v>
      </c>
      <c r="F2717">
        <f t="shared" si="200"/>
        <v>0</v>
      </c>
      <c r="G2717" t="str">
        <f t="shared" si="202"/>
        <v>BP.VM</v>
      </c>
      <c r="H2717" s="570" t="s">
        <v>125</v>
      </c>
      <c r="J2717" s="570" t="s">
        <v>129</v>
      </c>
    </row>
    <row r="2718" spans="1:10">
      <c r="A2718">
        <f>_xlfn.XLOOKUP(C2718,macros!Y:Y,macros!G:G)</f>
        <v>0</v>
      </c>
      <c r="B2718">
        <f>_xlfn.XLOOKUP(H2718,'sets &amp; selections ( - 10%)'!Z:Z,'sets &amp; selections ( - 10%)'!H:H,0)+_xlfn.XLOOKUP(J2718,'sets &amp; selections ( - 10%)'!Z:Z,'sets &amp; selections ( - 10%)'!H:H,0)</f>
        <v>0</v>
      </c>
      <c r="C2718" s="635" t="s">
        <v>528</v>
      </c>
      <c r="D2718">
        <f t="shared" si="201"/>
        <v>0</v>
      </c>
      <c r="E2718">
        <v>10084</v>
      </c>
      <c r="F2718">
        <f t="shared" si="200"/>
        <v>0</v>
      </c>
      <c r="G2718" t="str">
        <f t="shared" si="202"/>
        <v>BP.VM</v>
      </c>
      <c r="H2718" s="570" t="s">
        <v>125</v>
      </c>
      <c r="J2718" s="570" t="s">
        <v>129</v>
      </c>
    </row>
    <row r="2719" spans="1:10">
      <c r="A2719">
        <f>_xlfn.XLOOKUP(C2719,macros!Y:Y,macros!G:G)</f>
        <v>0</v>
      </c>
      <c r="B2719">
        <f>_xlfn.XLOOKUP(H2719,'sets &amp; selections ( - 10%)'!Z:Z,'sets &amp; selections ( - 10%)'!H:H,0)+_xlfn.XLOOKUP(J2719,'sets &amp; selections ( - 10%)'!Z:Z,'sets &amp; selections ( - 10%)'!H:H,0)</f>
        <v>0</v>
      </c>
      <c r="C2719" s="635" t="s">
        <v>531</v>
      </c>
      <c r="D2719">
        <f t="shared" si="201"/>
        <v>0</v>
      </c>
      <c r="E2719">
        <v>10084</v>
      </c>
      <c r="F2719">
        <f t="shared" si="200"/>
        <v>0</v>
      </c>
      <c r="G2719" t="str">
        <f t="shared" si="202"/>
        <v>BP.VM</v>
      </c>
      <c r="H2719" s="570" t="s">
        <v>125</v>
      </c>
      <c r="J2719" s="570" t="s">
        <v>129</v>
      </c>
    </row>
    <row r="2720" spans="1:10">
      <c r="A2720">
        <f>_xlfn.XLOOKUP(C2720,macros!Y:Y,macros!G:G)</f>
        <v>0</v>
      </c>
      <c r="B2720">
        <f>_xlfn.XLOOKUP(H2720,'sets &amp; selections ( - 10%)'!Z:Z,'sets &amp; selections ( - 10%)'!H:H,0)+_xlfn.XLOOKUP(J2720,'sets &amp; selections ( - 10%)'!Z:Z,'sets &amp; selections ( - 10%)'!H:H,0)</f>
        <v>0</v>
      </c>
      <c r="C2720" s="635" t="s">
        <v>534</v>
      </c>
      <c r="D2720">
        <f t="shared" si="201"/>
        <v>0</v>
      </c>
      <c r="E2720">
        <v>10084</v>
      </c>
      <c r="F2720">
        <f t="shared" si="200"/>
        <v>0</v>
      </c>
      <c r="G2720" t="str">
        <f t="shared" si="202"/>
        <v>BP.VM</v>
      </c>
      <c r="H2720" s="570" t="s">
        <v>125</v>
      </c>
      <c r="J2720" s="570" t="s">
        <v>129</v>
      </c>
    </row>
    <row r="2721" spans="1:10">
      <c r="A2721">
        <f>_xlfn.XLOOKUP(C2721,macros!Y:Y,macros!G:G)</f>
        <v>0</v>
      </c>
      <c r="B2721">
        <f>_xlfn.XLOOKUP(H2721,'sets &amp; selections ( - 10%)'!Z:Z,'sets &amp; selections ( - 10%)'!H:H,0)+_xlfn.XLOOKUP(J2721,'sets &amp; selections ( - 10%)'!Z:Z,'sets &amp; selections ( - 10%)'!H:H,0)</f>
        <v>0</v>
      </c>
      <c r="C2721" s="635" t="s">
        <v>537</v>
      </c>
      <c r="D2721">
        <f t="shared" si="201"/>
        <v>0</v>
      </c>
      <c r="E2721">
        <v>10084</v>
      </c>
      <c r="F2721">
        <f t="shared" si="200"/>
        <v>0</v>
      </c>
      <c r="G2721" t="str">
        <f t="shared" si="202"/>
        <v>BP.VM</v>
      </c>
      <c r="H2721" s="570" t="s">
        <v>125</v>
      </c>
      <c r="J2721" s="570" t="s">
        <v>129</v>
      </c>
    </row>
    <row r="2722" spans="1:10">
      <c r="A2722">
        <f>_xlfn.XLOOKUP(C2722,macros!Y:Y,macros!G:G)</f>
        <v>0</v>
      </c>
      <c r="B2722">
        <f>_xlfn.XLOOKUP(H2722,'sets &amp; selections ( - 10%)'!Z:Z,'sets &amp; selections ( - 10%)'!H:H,0)+_xlfn.XLOOKUP(J2722,'sets &amp; selections ( - 10%)'!Z:Z,'sets &amp; selections ( - 10%)'!H:H,0)</f>
        <v>0</v>
      </c>
      <c r="C2722" s="635" t="s">
        <v>540</v>
      </c>
      <c r="D2722">
        <f t="shared" si="201"/>
        <v>0</v>
      </c>
      <c r="E2722">
        <v>10084</v>
      </c>
      <c r="F2722">
        <f t="shared" si="200"/>
        <v>0</v>
      </c>
      <c r="G2722" t="str">
        <f t="shared" si="202"/>
        <v>BP.VM</v>
      </c>
      <c r="H2722" s="570" t="s">
        <v>125</v>
      </c>
      <c r="J2722" s="570" t="s">
        <v>129</v>
      </c>
    </row>
    <row r="2723" spans="1:10">
      <c r="A2723">
        <f>_xlfn.XLOOKUP(C2723,macros!Y:Y,macros!G:G)</f>
        <v>0</v>
      </c>
      <c r="B2723">
        <f>_xlfn.XLOOKUP(H2723,'sets &amp; selections ( - 10%)'!Z:Z,'sets &amp; selections ( - 10%)'!H:H,0)+_xlfn.XLOOKUP(J2723,'sets &amp; selections ( - 10%)'!Z:Z,'sets &amp; selections ( - 10%)'!H:H,0)</f>
        <v>0</v>
      </c>
      <c r="C2723" s="635" t="s">
        <v>543</v>
      </c>
      <c r="D2723">
        <f t="shared" si="201"/>
        <v>0</v>
      </c>
      <c r="E2723">
        <v>10084</v>
      </c>
      <c r="F2723">
        <f t="shared" si="200"/>
        <v>0</v>
      </c>
      <c r="G2723" t="str">
        <f t="shared" si="202"/>
        <v>BP.VM</v>
      </c>
      <c r="H2723" s="570" t="s">
        <v>125</v>
      </c>
      <c r="J2723" s="570" t="s">
        <v>129</v>
      </c>
    </row>
    <row r="2724" spans="1:10">
      <c r="A2724">
        <f>_xlfn.XLOOKUP(C2724,macros!Y:Y,macros!G:G)</f>
        <v>0</v>
      </c>
      <c r="B2724">
        <f>_xlfn.XLOOKUP(H2724,'sets &amp; selections ( - 10%)'!Z:Z,'sets &amp; selections ( - 10%)'!H:H,0)+_xlfn.XLOOKUP(J2724,'sets &amp; selections ( - 10%)'!Z:Z,'sets &amp; selections ( - 10%)'!H:H,0)</f>
        <v>0</v>
      </c>
      <c r="C2724" s="635" t="s">
        <v>546</v>
      </c>
      <c r="D2724">
        <f t="shared" si="201"/>
        <v>0</v>
      </c>
      <c r="E2724">
        <v>10084</v>
      </c>
      <c r="F2724">
        <f t="shared" si="200"/>
        <v>0</v>
      </c>
      <c r="G2724" t="str">
        <f t="shared" si="202"/>
        <v>BP.VM</v>
      </c>
      <c r="H2724" s="570" t="s">
        <v>125</v>
      </c>
      <c r="J2724" s="570" t="s">
        <v>131</v>
      </c>
    </row>
    <row r="2725" spans="1:10">
      <c r="A2725">
        <f>_xlfn.XLOOKUP(C2725,macros!Y:Y,macros!G:G)</f>
        <v>0</v>
      </c>
      <c r="B2725">
        <f>_xlfn.XLOOKUP(H2725,'sets &amp; selections ( - 10%)'!Z:Z,'sets &amp; selections ( - 10%)'!H:H,0)+_xlfn.XLOOKUP(J2725,'sets &amp; selections ( - 10%)'!Z:Z,'sets &amp; selections ( - 10%)'!H:H,0)</f>
        <v>0</v>
      </c>
      <c r="C2725" s="635" t="s">
        <v>549</v>
      </c>
      <c r="D2725">
        <f t="shared" si="201"/>
        <v>0</v>
      </c>
      <c r="E2725">
        <v>10084</v>
      </c>
      <c r="F2725">
        <f t="shared" si="200"/>
        <v>0</v>
      </c>
      <c r="G2725" t="str">
        <f t="shared" si="202"/>
        <v>BP.VM</v>
      </c>
      <c r="H2725" s="570" t="s">
        <v>125</v>
      </c>
      <c r="J2725" s="570" t="s">
        <v>131</v>
      </c>
    </row>
    <row r="2726" spans="1:10">
      <c r="A2726">
        <f>_xlfn.XLOOKUP(C2726,macros!Y:Y,macros!G:G)</f>
        <v>0</v>
      </c>
      <c r="B2726">
        <f>_xlfn.XLOOKUP(H2726,'sets &amp; selections ( - 10%)'!Z:Z,'sets &amp; selections ( - 10%)'!H:H,0)+_xlfn.XLOOKUP(J2726,'sets &amp; selections ( - 10%)'!Z:Z,'sets &amp; selections ( - 10%)'!H:H,0)</f>
        <v>0</v>
      </c>
      <c r="C2726" s="635" t="s">
        <v>552</v>
      </c>
      <c r="D2726">
        <f t="shared" si="201"/>
        <v>0</v>
      </c>
      <c r="E2726">
        <v>10084</v>
      </c>
      <c r="F2726">
        <f t="shared" si="200"/>
        <v>0</v>
      </c>
      <c r="G2726" t="str">
        <f t="shared" si="202"/>
        <v>BP.VM</v>
      </c>
      <c r="H2726" s="570" t="s">
        <v>125</v>
      </c>
      <c r="J2726" s="570" t="s">
        <v>131</v>
      </c>
    </row>
    <row r="2727" spans="1:10">
      <c r="A2727">
        <f>_xlfn.XLOOKUP(C2727,macros!Y:Y,macros!G:G)</f>
        <v>0</v>
      </c>
      <c r="B2727">
        <f>_xlfn.XLOOKUP(H2727,'sets &amp; selections ( - 10%)'!Z:Z,'sets &amp; selections ( - 10%)'!H:H,0)+_xlfn.XLOOKUP(J2727,'sets &amp; selections ( - 10%)'!Z:Z,'sets &amp; selections ( - 10%)'!H:H,0)</f>
        <v>0</v>
      </c>
      <c r="C2727" s="635" t="s">
        <v>555</v>
      </c>
      <c r="D2727">
        <f t="shared" si="201"/>
        <v>0</v>
      </c>
      <c r="E2727">
        <v>10084</v>
      </c>
      <c r="F2727">
        <f t="shared" si="200"/>
        <v>0</v>
      </c>
      <c r="G2727" t="str">
        <f t="shared" si="202"/>
        <v>BP.VM</v>
      </c>
      <c r="H2727" s="570" t="s">
        <v>125</v>
      </c>
      <c r="J2727" s="570" t="s">
        <v>131</v>
      </c>
    </row>
    <row r="2728" spans="1:10">
      <c r="A2728">
        <f>_xlfn.XLOOKUP(C2728,macros!Y:Y,macros!G:G)</f>
        <v>0</v>
      </c>
      <c r="B2728">
        <f>_xlfn.XLOOKUP(H2728,'sets &amp; selections ( - 10%)'!Z:Z,'sets &amp; selections ( - 10%)'!H:H,0)+_xlfn.XLOOKUP(J2728,'sets &amp; selections ( - 10%)'!Z:Z,'sets &amp; selections ( - 10%)'!H:H,0)</f>
        <v>0</v>
      </c>
      <c r="C2728" s="635" t="s">
        <v>557</v>
      </c>
      <c r="D2728">
        <f t="shared" si="201"/>
        <v>0</v>
      </c>
      <c r="E2728">
        <v>10084</v>
      </c>
      <c r="F2728">
        <f t="shared" si="200"/>
        <v>0</v>
      </c>
      <c r="G2728" t="str">
        <f t="shared" si="202"/>
        <v>BP.VM</v>
      </c>
      <c r="H2728" s="570" t="s">
        <v>125</v>
      </c>
      <c r="J2728" s="570" t="s">
        <v>133</v>
      </c>
    </row>
    <row r="2729" spans="1:10">
      <c r="A2729">
        <f>_xlfn.XLOOKUP(C2729,macros!Y:Y,macros!G:G)</f>
        <v>0</v>
      </c>
      <c r="B2729">
        <f>_xlfn.XLOOKUP(H2729,'sets &amp; selections ( - 10%)'!Z:Z,'sets &amp; selections ( - 10%)'!H:H,0)+_xlfn.XLOOKUP(J2729,'sets &amp; selections ( - 10%)'!Z:Z,'sets &amp; selections ( - 10%)'!H:H,0)</f>
        <v>0</v>
      </c>
      <c r="C2729" s="635" t="s">
        <v>560</v>
      </c>
      <c r="D2729">
        <f t="shared" si="201"/>
        <v>0</v>
      </c>
      <c r="E2729">
        <v>10084</v>
      </c>
      <c r="F2729">
        <f t="shared" si="200"/>
        <v>0</v>
      </c>
      <c r="G2729" t="str">
        <f t="shared" si="202"/>
        <v>BP.VM</v>
      </c>
      <c r="H2729" s="570" t="s">
        <v>125</v>
      </c>
      <c r="J2729" s="570" t="s">
        <v>133</v>
      </c>
    </row>
    <row r="2730" spans="1:10">
      <c r="A2730">
        <f>_xlfn.XLOOKUP(C2730,macros!Y:Y,macros!G:G)</f>
        <v>0</v>
      </c>
      <c r="B2730">
        <f>_xlfn.XLOOKUP(H2730,'sets &amp; selections ( - 10%)'!Z:Z,'sets &amp; selections ( - 10%)'!H:H,0)+_xlfn.XLOOKUP(J2730,'sets &amp; selections ( - 10%)'!Z:Z,'sets &amp; selections ( - 10%)'!H:H,0)</f>
        <v>0</v>
      </c>
      <c r="C2730" s="635" t="s">
        <v>563</v>
      </c>
      <c r="D2730">
        <f t="shared" si="201"/>
        <v>0</v>
      </c>
      <c r="E2730">
        <v>10084</v>
      </c>
      <c r="F2730">
        <f t="shared" si="200"/>
        <v>0</v>
      </c>
      <c r="G2730" t="str">
        <f t="shared" si="202"/>
        <v>BP.VM</v>
      </c>
      <c r="H2730" s="570" t="s">
        <v>125</v>
      </c>
      <c r="J2730" s="570" t="s">
        <v>133</v>
      </c>
    </row>
    <row r="2731" spans="1:10">
      <c r="A2731">
        <f>_xlfn.XLOOKUP(C2731,macros!Y:Y,macros!G:G)</f>
        <v>0</v>
      </c>
      <c r="B2731">
        <f>_xlfn.XLOOKUP(H2731,'sets &amp; selections ( - 10%)'!Z:Z,'sets &amp; selections ( - 10%)'!H:H,0)+_xlfn.XLOOKUP(J2731,'sets &amp; selections ( - 10%)'!Z:Z,'sets &amp; selections ( - 10%)'!H:H,0)</f>
        <v>0</v>
      </c>
      <c r="C2731" s="635" t="s">
        <v>566</v>
      </c>
      <c r="D2731">
        <f t="shared" si="201"/>
        <v>0</v>
      </c>
      <c r="E2731">
        <v>10084</v>
      </c>
      <c r="F2731">
        <f t="shared" si="200"/>
        <v>0</v>
      </c>
      <c r="G2731" t="str">
        <f t="shared" si="202"/>
        <v>BP.VM</v>
      </c>
      <c r="H2731" s="570" t="s">
        <v>125</v>
      </c>
      <c r="J2731" s="570" t="s">
        <v>133</v>
      </c>
    </row>
    <row r="2732" spans="1:10">
      <c r="A2732">
        <f>_xlfn.XLOOKUP(C2732,macros!Y:Y,macros!G:G)</f>
        <v>0</v>
      </c>
      <c r="B2732">
        <f>_xlfn.XLOOKUP(H2732,'sets &amp; selections ( - 10%)'!Z:Z,'sets &amp; selections ( - 10%)'!H:H,0)+_xlfn.XLOOKUP(J2732,'sets &amp; selections ( - 10%)'!Z:Z,'sets &amp; selections ( - 10%)'!H:H,0)</f>
        <v>0</v>
      </c>
      <c r="C2732" s="635" t="s">
        <v>568</v>
      </c>
      <c r="D2732">
        <f t="shared" si="201"/>
        <v>0</v>
      </c>
      <c r="E2732">
        <v>10084</v>
      </c>
      <c r="F2732">
        <f t="shared" si="200"/>
        <v>0</v>
      </c>
      <c r="G2732" t="str">
        <f t="shared" si="202"/>
        <v>BP.VM</v>
      </c>
      <c r="H2732" s="570" t="s">
        <v>125</v>
      </c>
      <c r="J2732" s="570" t="s">
        <v>133</v>
      </c>
    </row>
    <row r="2733" spans="1:10">
      <c r="A2733">
        <f>_xlfn.XLOOKUP(C2733,macros!Y:Y,macros!G:G)</f>
        <v>0</v>
      </c>
      <c r="B2733">
        <f>_xlfn.XLOOKUP(H2733,'sets &amp; selections ( - 10%)'!Z:Z,'sets &amp; selections ( - 10%)'!H:H,0)+_xlfn.XLOOKUP(J2733,'sets &amp; selections ( - 10%)'!Z:Z,'sets &amp; selections ( - 10%)'!H:H,0)</f>
        <v>0</v>
      </c>
      <c r="C2733" s="635" t="s">
        <v>571</v>
      </c>
      <c r="D2733">
        <f t="shared" si="201"/>
        <v>0</v>
      </c>
      <c r="E2733">
        <v>10084</v>
      </c>
      <c r="F2733">
        <f t="shared" si="200"/>
        <v>0</v>
      </c>
      <c r="G2733" t="str">
        <f t="shared" si="202"/>
        <v>BP.VM</v>
      </c>
      <c r="H2733" s="570" t="s">
        <v>125</v>
      </c>
      <c r="J2733" s="570" t="s">
        <v>133</v>
      </c>
    </row>
    <row r="2734" spans="1:10">
      <c r="A2734">
        <f>_xlfn.XLOOKUP(C2734,macros!Y:Y,macros!G:G)</f>
        <v>0</v>
      </c>
      <c r="B2734">
        <f>_xlfn.XLOOKUP(H2734,'sets &amp; selections ( - 10%)'!Z:Z,'sets &amp; selections ( - 10%)'!H:H,0)+_xlfn.XLOOKUP(J2734,'sets &amp; selections ( - 10%)'!Z:Z,'sets &amp; selections ( - 10%)'!H:H,0)</f>
        <v>0</v>
      </c>
      <c r="C2734" s="635" t="s">
        <v>573</v>
      </c>
      <c r="D2734">
        <f t="shared" si="201"/>
        <v>0</v>
      </c>
      <c r="E2734">
        <v>10084</v>
      </c>
      <c r="F2734">
        <f t="shared" si="200"/>
        <v>0</v>
      </c>
      <c r="G2734" t="str">
        <f t="shared" si="202"/>
        <v>BP.VM</v>
      </c>
      <c r="H2734" s="570" t="s">
        <v>125</v>
      </c>
      <c r="J2734" s="570" t="s">
        <v>133</v>
      </c>
    </row>
    <row r="2735" spans="1:10">
      <c r="A2735">
        <f>_xlfn.XLOOKUP(C2735,macros!Y:Y,macros!G:G)</f>
        <v>0</v>
      </c>
      <c r="B2735">
        <f>_xlfn.XLOOKUP(H2735,'sets &amp; selections ( - 10%)'!Z:Z,'sets &amp; selections ( - 10%)'!H:H,0)+_xlfn.XLOOKUP(J2735,'sets &amp; selections ( - 10%)'!Z:Z,'sets &amp; selections ( - 10%)'!H:H,0)</f>
        <v>0</v>
      </c>
      <c r="C2735" s="635" t="s">
        <v>575</v>
      </c>
      <c r="D2735">
        <f t="shared" si="201"/>
        <v>0</v>
      </c>
      <c r="E2735">
        <v>10084</v>
      </c>
      <c r="F2735">
        <f t="shared" si="200"/>
        <v>0</v>
      </c>
      <c r="G2735" t="str">
        <f t="shared" si="202"/>
        <v>BP.VM</v>
      </c>
      <c r="H2735" s="570" t="s">
        <v>125</v>
      </c>
      <c r="J2735" s="570" t="s">
        <v>133</v>
      </c>
    </row>
    <row r="2736" spans="1:10">
      <c r="A2736">
        <f>_xlfn.XLOOKUP(C2736,macros!Y:Y,macros!G:G)</f>
        <v>0</v>
      </c>
      <c r="B2736">
        <f>_xlfn.XLOOKUP(H2736,'sets &amp; selections ( - 10%)'!Z:Z,'sets &amp; selections ( - 10%)'!H:H,0)+_xlfn.XLOOKUP(J2736,'sets &amp; selections ( - 10%)'!Z:Z,'sets &amp; selections ( - 10%)'!H:H,0)</f>
        <v>0</v>
      </c>
      <c r="C2736" s="635" t="s">
        <v>578</v>
      </c>
      <c r="D2736">
        <f t="shared" si="201"/>
        <v>0</v>
      </c>
      <c r="E2736">
        <v>10084</v>
      </c>
      <c r="F2736">
        <f t="shared" si="200"/>
        <v>0</v>
      </c>
      <c r="G2736" t="str">
        <f t="shared" si="202"/>
        <v>BP.VM</v>
      </c>
      <c r="H2736" s="570" t="s">
        <v>125</v>
      </c>
      <c r="J2736" s="570" t="s">
        <v>133</v>
      </c>
    </row>
    <row r="2737" spans="1:10">
      <c r="A2737">
        <f>_xlfn.XLOOKUP(C2737,macros!Y:Y,macros!G:G)</f>
        <v>0</v>
      </c>
      <c r="B2737">
        <f>_xlfn.XLOOKUP(H2737,'sets &amp; selections ( - 10%)'!Z:Z,'sets &amp; selections ( - 10%)'!H:H,0)+_xlfn.XLOOKUP(J2737,'sets &amp; selections ( - 10%)'!Z:Z,'sets &amp; selections ( - 10%)'!H:H,0)</f>
        <v>0</v>
      </c>
      <c r="C2737" s="635" t="s">
        <v>581</v>
      </c>
      <c r="D2737">
        <f t="shared" si="201"/>
        <v>0</v>
      </c>
      <c r="E2737">
        <v>10084</v>
      </c>
      <c r="F2737">
        <f t="shared" si="200"/>
        <v>0</v>
      </c>
      <c r="G2737" t="str">
        <f t="shared" si="202"/>
        <v>BP.VM</v>
      </c>
      <c r="H2737" s="570" t="s">
        <v>125</v>
      </c>
      <c r="J2737" s="570" t="s">
        <v>133</v>
      </c>
    </row>
    <row r="2738" spans="1:10">
      <c r="A2738">
        <f>_xlfn.XLOOKUP(C2738,macros!Y:Y,macros!G:G)</f>
        <v>0</v>
      </c>
      <c r="B2738">
        <f>_xlfn.XLOOKUP(H2738,'sets &amp; selections ( - 10%)'!Z:Z,'sets &amp; selections ( - 10%)'!H:H,0)+_xlfn.XLOOKUP(J2738,'sets &amp; selections ( - 10%)'!Z:Z,'sets &amp; selections ( - 10%)'!H:H,0)</f>
        <v>0</v>
      </c>
      <c r="C2738" s="635" t="s">
        <v>583</v>
      </c>
      <c r="D2738">
        <f t="shared" si="201"/>
        <v>0</v>
      </c>
      <c r="E2738">
        <v>10084</v>
      </c>
      <c r="F2738">
        <f t="shared" si="200"/>
        <v>0</v>
      </c>
      <c r="G2738" t="str">
        <f t="shared" si="202"/>
        <v>BP.VM</v>
      </c>
      <c r="H2738" s="570" t="s">
        <v>125</v>
      </c>
      <c r="J2738" s="570" t="s">
        <v>133</v>
      </c>
    </row>
    <row r="2739" spans="1:10">
      <c r="A2739">
        <f>_xlfn.XLOOKUP(C2739,macros!Y:Y,macros!G:G)</f>
        <v>0</v>
      </c>
      <c r="B2739">
        <f>_xlfn.XLOOKUP(H2739,'sets &amp; selections ( - 10%)'!Z:Z,'sets &amp; selections ( - 10%)'!H:H,0)+_xlfn.XLOOKUP(J2739,'sets &amp; selections ( - 10%)'!Z:Z,'sets &amp; selections ( - 10%)'!H:H,0)</f>
        <v>0</v>
      </c>
      <c r="C2739" s="635" t="s">
        <v>586</v>
      </c>
      <c r="D2739">
        <f t="shared" si="201"/>
        <v>0</v>
      </c>
      <c r="E2739">
        <v>10084</v>
      </c>
      <c r="F2739">
        <f t="shared" si="200"/>
        <v>0</v>
      </c>
      <c r="G2739" t="str">
        <f t="shared" si="202"/>
        <v>BP.VM</v>
      </c>
      <c r="H2739" s="570" t="s">
        <v>125</v>
      </c>
      <c r="J2739" s="570" t="s">
        <v>133</v>
      </c>
    </row>
    <row r="2740" spans="1:10">
      <c r="A2740">
        <f>_xlfn.XLOOKUP(C2740,macros!Y:Y,macros!G:G)</f>
        <v>0</v>
      </c>
      <c r="B2740">
        <f>_xlfn.XLOOKUP(H2740,'sets &amp; selections ( - 10%)'!Z:Z,'sets &amp; selections ( - 10%)'!H:H,0)+_xlfn.XLOOKUP(J2740,'sets &amp; selections ( - 10%)'!Z:Z,'sets &amp; selections ( - 10%)'!H:H,0)</f>
        <v>0</v>
      </c>
      <c r="C2740" s="635" t="s">
        <v>589</v>
      </c>
      <c r="D2740">
        <f t="shared" si="201"/>
        <v>0</v>
      </c>
      <c r="E2740">
        <v>10124</v>
      </c>
      <c r="F2740">
        <f t="shared" si="200"/>
        <v>0</v>
      </c>
      <c r="G2740" t="str">
        <f t="shared" si="202"/>
        <v>BP.VM</v>
      </c>
      <c r="H2740" s="570" t="s">
        <v>136</v>
      </c>
      <c r="J2740" s="570" t="s">
        <v>138</v>
      </c>
    </row>
    <row r="2741" spans="1:10">
      <c r="A2741">
        <f>_xlfn.XLOOKUP(C2741,macros!Y:Y,macros!G:G)</f>
        <v>0</v>
      </c>
      <c r="B2741">
        <f>_xlfn.XLOOKUP(H2741,'sets &amp; selections ( - 10%)'!Z:Z,'sets &amp; selections ( - 10%)'!H:H,0)+_xlfn.XLOOKUP(J2741,'sets &amp; selections ( - 10%)'!Z:Z,'sets &amp; selections ( - 10%)'!H:H,0)</f>
        <v>0</v>
      </c>
      <c r="C2741" s="635" t="s">
        <v>590</v>
      </c>
      <c r="D2741">
        <f t="shared" si="201"/>
        <v>0</v>
      </c>
      <c r="E2741">
        <v>10124</v>
      </c>
      <c r="F2741">
        <f t="shared" si="200"/>
        <v>0</v>
      </c>
      <c r="G2741" t="str">
        <f t="shared" si="202"/>
        <v>BP.VM</v>
      </c>
      <c r="H2741" s="570" t="s">
        <v>136</v>
      </c>
      <c r="J2741" s="570" t="s">
        <v>138</v>
      </c>
    </row>
    <row r="2742" spans="1:10">
      <c r="A2742">
        <f>_xlfn.XLOOKUP(C2742,macros!Y:Y,macros!G:G)</f>
        <v>0</v>
      </c>
      <c r="B2742">
        <f>_xlfn.XLOOKUP(H2742,'sets &amp; selections ( - 10%)'!Z:Z,'sets &amp; selections ( - 10%)'!H:H,0)+_xlfn.XLOOKUP(J2742,'sets &amp; selections ( - 10%)'!Z:Z,'sets &amp; selections ( - 10%)'!H:H,0)</f>
        <v>0</v>
      </c>
      <c r="C2742" s="635" t="s">
        <v>591</v>
      </c>
      <c r="D2742">
        <f t="shared" si="201"/>
        <v>0</v>
      </c>
      <c r="E2742">
        <v>10124</v>
      </c>
      <c r="F2742">
        <f t="shared" si="200"/>
        <v>0</v>
      </c>
      <c r="G2742" t="str">
        <f t="shared" si="202"/>
        <v>BP.VM</v>
      </c>
      <c r="H2742" s="570" t="s">
        <v>136</v>
      </c>
      <c r="J2742" s="570" t="s">
        <v>138</v>
      </c>
    </row>
    <row r="2743" spans="1:10">
      <c r="A2743">
        <f>_xlfn.XLOOKUP(C2743,macros!Y:Y,macros!G:G)</f>
        <v>0</v>
      </c>
      <c r="B2743">
        <f>_xlfn.XLOOKUP(H2743,'sets &amp; selections ( - 10%)'!Z:Z,'sets &amp; selections ( - 10%)'!H:H,0)+_xlfn.XLOOKUP(J2743,'sets &amp; selections ( - 10%)'!Z:Z,'sets &amp; selections ( - 10%)'!H:H,0)</f>
        <v>0</v>
      </c>
      <c r="C2743" s="635" t="s">
        <v>592</v>
      </c>
      <c r="D2743">
        <f t="shared" si="201"/>
        <v>0</v>
      </c>
      <c r="E2743">
        <v>10124</v>
      </c>
      <c r="F2743">
        <f t="shared" si="200"/>
        <v>0</v>
      </c>
      <c r="G2743" t="str">
        <f t="shared" si="202"/>
        <v>BP.VM</v>
      </c>
      <c r="H2743" s="570" t="s">
        <v>136</v>
      </c>
      <c r="J2743" s="570" t="s">
        <v>138</v>
      </c>
    </row>
    <row r="2744" spans="1:10">
      <c r="A2744">
        <f>_xlfn.XLOOKUP(C2744,macros!Y:Y,macros!G:G)</f>
        <v>0</v>
      </c>
      <c r="B2744">
        <f>_xlfn.XLOOKUP(H2744,'sets &amp; selections ( - 10%)'!Z:Z,'sets &amp; selections ( - 10%)'!H:H,0)+_xlfn.XLOOKUP(J2744,'sets &amp; selections ( - 10%)'!Z:Z,'sets &amp; selections ( - 10%)'!H:H,0)</f>
        <v>0</v>
      </c>
      <c r="C2744" s="635" t="s">
        <v>593</v>
      </c>
      <c r="D2744">
        <f t="shared" si="201"/>
        <v>0</v>
      </c>
      <c r="E2744">
        <v>10124</v>
      </c>
      <c r="F2744">
        <f t="shared" si="200"/>
        <v>0</v>
      </c>
      <c r="G2744" t="str">
        <f t="shared" si="202"/>
        <v>BP.VM</v>
      </c>
      <c r="H2744" s="570" t="s">
        <v>136</v>
      </c>
      <c r="J2744" s="570" t="s">
        <v>138</v>
      </c>
    </row>
    <row r="2745" spans="1:10">
      <c r="A2745">
        <f>_xlfn.XLOOKUP(C2745,macros!Y:Y,macros!G:G)</f>
        <v>0</v>
      </c>
      <c r="B2745">
        <f>_xlfn.XLOOKUP(H2745,'sets &amp; selections ( - 10%)'!Z:Z,'sets &amp; selections ( - 10%)'!H:H,0)+_xlfn.XLOOKUP(J2745,'sets &amp; selections ( - 10%)'!Z:Z,'sets &amp; selections ( - 10%)'!H:H,0)</f>
        <v>0</v>
      </c>
      <c r="C2745" s="635" t="s">
        <v>594</v>
      </c>
      <c r="D2745">
        <f t="shared" si="201"/>
        <v>0</v>
      </c>
      <c r="E2745">
        <v>10124</v>
      </c>
      <c r="F2745">
        <f t="shared" si="200"/>
        <v>0</v>
      </c>
      <c r="G2745" t="str">
        <f t="shared" si="202"/>
        <v>BP.VM</v>
      </c>
      <c r="H2745" s="570" t="s">
        <v>136</v>
      </c>
      <c r="J2745" s="570" t="s">
        <v>138</v>
      </c>
    </row>
    <row r="2746" spans="1:10">
      <c r="A2746">
        <f>_xlfn.XLOOKUP(C2746,macros!Y:Y,macros!G:G)</f>
        <v>0</v>
      </c>
      <c r="B2746">
        <f>_xlfn.XLOOKUP(H2746,'sets &amp; selections ( - 10%)'!Z:Z,'sets &amp; selections ( - 10%)'!H:H,0)+_xlfn.XLOOKUP(J2746,'sets &amp; selections ( - 10%)'!Z:Z,'sets &amp; selections ( - 10%)'!H:H,0)</f>
        <v>0</v>
      </c>
      <c r="C2746" s="635" t="s">
        <v>595</v>
      </c>
      <c r="D2746">
        <f t="shared" si="201"/>
        <v>0</v>
      </c>
      <c r="E2746">
        <v>10124</v>
      </c>
      <c r="F2746">
        <f t="shared" si="200"/>
        <v>0</v>
      </c>
      <c r="G2746" t="str">
        <f t="shared" si="202"/>
        <v>BP.VM</v>
      </c>
      <c r="H2746" s="570" t="s">
        <v>136</v>
      </c>
      <c r="J2746" s="570" t="s">
        <v>140</v>
      </c>
    </row>
    <row r="2747" spans="1:10">
      <c r="A2747">
        <f>_xlfn.XLOOKUP(C2747,macros!Y:Y,macros!G:G)</f>
        <v>0</v>
      </c>
      <c r="B2747">
        <f>_xlfn.XLOOKUP(H2747,'sets &amp; selections ( - 10%)'!Z:Z,'sets &amp; selections ( - 10%)'!H:H,0)+_xlfn.XLOOKUP(J2747,'sets &amp; selections ( - 10%)'!Z:Z,'sets &amp; selections ( - 10%)'!H:H,0)</f>
        <v>0</v>
      </c>
      <c r="C2747" s="635" t="s">
        <v>596</v>
      </c>
      <c r="D2747">
        <f t="shared" si="201"/>
        <v>0</v>
      </c>
      <c r="E2747">
        <v>10124</v>
      </c>
      <c r="F2747">
        <f t="shared" si="200"/>
        <v>0</v>
      </c>
      <c r="G2747" t="str">
        <f t="shared" si="202"/>
        <v>BP.VM</v>
      </c>
      <c r="H2747" s="570" t="s">
        <v>136</v>
      </c>
      <c r="J2747" s="570" t="s">
        <v>140</v>
      </c>
    </row>
    <row r="2748" spans="1:10">
      <c r="A2748">
        <f>_xlfn.XLOOKUP(C2748,macros!Y:Y,macros!G:G)</f>
        <v>0</v>
      </c>
      <c r="B2748">
        <f>_xlfn.XLOOKUP(H2748,'sets &amp; selections ( - 10%)'!Z:Z,'sets &amp; selections ( - 10%)'!H:H,0)+_xlfn.XLOOKUP(J2748,'sets &amp; selections ( - 10%)'!Z:Z,'sets &amp; selections ( - 10%)'!H:H,0)</f>
        <v>0</v>
      </c>
      <c r="C2748" s="635" t="s">
        <v>597</v>
      </c>
      <c r="D2748">
        <f t="shared" si="201"/>
        <v>0</v>
      </c>
      <c r="E2748">
        <v>10124</v>
      </c>
      <c r="F2748">
        <f t="shared" si="200"/>
        <v>0</v>
      </c>
      <c r="G2748" t="str">
        <f t="shared" si="202"/>
        <v>BP.VM</v>
      </c>
      <c r="H2748" s="570" t="s">
        <v>136</v>
      </c>
      <c r="J2748" s="570" t="s">
        <v>140</v>
      </c>
    </row>
    <row r="2749" spans="1:10">
      <c r="A2749">
        <f>_xlfn.XLOOKUP(C2749,macros!Y:Y,macros!G:G)</f>
        <v>0</v>
      </c>
      <c r="B2749">
        <f>_xlfn.XLOOKUP(H2749,'sets &amp; selections ( - 10%)'!Z:Z,'sets &amp; selections ( - 10%)'!H:H,0)+_xlfn.XLOOKUP(J2749,'sets &amp; selections ( - 10%)'!Z:Z,'sets &amp; selections ( - 10%)'!H:H,0)</f>
        <v>0</v>
      </c>
      <c r="C2749" s="635" t="s">
        <v>598</v>
      </c>
      <c r="D2749">
        <f t="shared" si="201"/>
        <v>0</v>
      </c>
      <c r="E2749">
        <v>10124</v>
      </c>
      <c r="F2749">
        <f t="shared" si="200"/>
        <v>0</v>
      </c>
      <c r="G2749" t="str">
        <f t="shared" si="202"/>
        <v>BP.VM</v>
      </c>
      <c r="H2749" s="570" t="s">
        <v>136</v>
      </c>
      <c r="J2749" s="570" t="s">
        <v>140</v>
      </c>
    </row>
    <row r="2750" spans="1:10">
      <c r="A2750">
        <f>_xlfn.XLOOKUP(C2750,macros!Y:Y,macros!G:G)</f>
        <v>0</v>
      </c>
      <c r="B2750">
        <f>_xlfn.XLOOKUP(H2750,'sets &amp; selections ( - 10%)'!Z:Z,'sets &amp; selections ( - 10%)'!H:H,0)+_xlfn.XLOOKUP(J2750,'sets &amp; selections ( - 10%)'!Z:Z,'sets &amp; selections ( - 10%)'!H:H,0)</f>
        <v>0</v>
      </c>
      <c r="C2750" s="635" t="s">
        <v>599</v>
      </c>
      <c r="D2750">
        <f t="shared" si="201"/>
        <v>0</v>
      </c>
      <c r="E2750">
        <v>10124</v>
      </c>
      <c r="F2750">
        <f t="shared" si="200"/>
        <v>0</v>
      </c>
      <c r="G2750" t="str">
        <f t="shared" si="202"/>
        <v>BP.VM</v>
      </c>
      <c r="H2750" s="570" t="s">
        <v>136</v>
      </c>
      <c r="J2750" s="570" t="s">
        <v>140</v>
      </c>
    </row>
    <row r="2751" spans="1:10">
      <c r="A2751">
        <f>_xlfn.XLOOKUP(C2751,macros!Y:Y,macros!G:G)</f>
        <v>0</v>
      </c>
      <c r="B2751">
        <f>_xlfn.XLOOKUP(H2751,'sets &amp; selections ( - 10%)'!Z:Z,'sets &amp; selections ( - 10%)'!H:H,0)+_xlfn.XLOOKUP(J2751,'sets &amp; selections ( - 10%)'!Z:Z,'sets &amp; selections ( - 10%)'!H:H,0)</f>
        <v>0</v>
      </c>
      <c r="C2751" s="635" t="s">
        <v>600</v>
      </c>
      <c r="D2751">
        <f t="shared" si="201"/>
        <v>0</v>
      </c>
      <c r="E2751">
        <v>10124</v>
      </c>
      <c r="F2751">
        <f t="shared" si="200"/>
        <v>0</v>
      </c>
      <c r="G2751" t="str">
        <f t="shared" si="202"/>
        <v>BP.VM</v>
      </c>
      <c r="H2751" s="570" t="s">
        <v>136</v>
      </c>
      <c r="J2751" s="570" t="s">
        <v>140</v>
      </c>
    </row>
    <row r="2752" spans="1:10">
      <c r="A2752">
        <f>_xlfn.XLOOKUP(C2752,macros!Y:Y,macros!G:G)</f>
        <v>0</v>
      </c>
      <c r="B2752">
        <f>_xlfn.XLOOKUP(H2752,'sets &amp; selections ( - 10%)'!Z:Z,'sets &amp; selections ( - 10%)'!H:H,0)+_xlfn.XLOOKUP(J2752,'sets &amp; selections ( - 10%)'!Z:Z,'sets &amp; selections ( - 10%)'!H:H,0)</f>
        <v>0</v>
      </c>
      <c r="C2752" s="635" t="s">
        <v>601</v>
      </c>
      <c r="D2752">
        <f t="shared" si="201"/>
        <v>0</v>
      </c>
      <c r="E2752">
        <v>10124</v>
      </c>
      <c r="F2752">
        <f t="shared" si="200"/>
        <v>0</v>
      </c>
      <c r="G2752" t="str">
        <f t="shared" si="202"/>
        <v>BP.VM</v>
      </c>
      <c r="H2752" s="570" t="s">
        <v>136</v>
      </c>
      <c r="J2752" s="570" t="s">
        <v>140</v>
      </c>
    </row>
    <row r="2753" spans="1:10">
      <c r="A2753">
        <f>_xlfn.XLOOKUP(C2753,macros!Y:Y,macros!G:G)</f>
        <v>0</v>
      </c>
      <c r="B2753">
        <f>_xlfn.XLOOKUP(H2753,'sets &amp; selections ( - 10%)'!Z:Z,'sets &amp; selections ( - 10%)'!H:H,0)+_xlfn.XLOOKUP(J2753,'sets &amp; selections ( - 10%)'!Z:Z,'sets &amp; selections ( - 10%)'!H:H,0)</f>
        <v>0</v>
      </c>
      <c r="C2753" s="635" t="s">
        <v>602</v>
      </c>
      <c r="D2753">
        <f t="shared" si="201"/>
        <v>0</v>
      </c>
      <c r="E2753">
        <v>10124</v>
      </c>
      <c r="F2753">
        <f t="shared" si="200"/>
        <v>0</v>
      </c>
      <c r="G2753" t="str">
        <f t="shared" si="202"/>
        <v>BP.VM</v>
      </c>
      <c r="H2753" s="570" t="s">
        <v>136</v>
      </c>
      <c r="J2753" s="570" t="s">
        <v>142</v>
      </c>
    </row>
    <row r="2754" spans="1:10">
      <c r="A2754">
        <f>_xlfn.XLOOKUP(C2754,macros!Y:Y,macros!G:G)</f>
        <v>0</v>
      </c>
      <c r="B2754">
        <f>_xlfn.XLOOKUP(H2754,'sets &amp; selections ( - 10%)'!Z:Z,'sets &amp; selections ( - 10%)'!H:H,0)+_xlfn.XLOOKUP(J2754,'sets &amp; selections ( - 10%)'!Z:Z,'sets &amp; selections ( - 10%)'!H:H,0)</f>
        <v>0</v>
      </c>
      <c r="C2754" s="635" t="s">
        <v>603</v>
      </c>
      <c r="D2754">
        <f t="shared" si="201"/>
        <v>0</v>
      </c>
      <c r="E2754">
        <v>10124</v>
      </c>
      <c r="F2754">
        <f t="shared" si="200"/>
        <v>0</v>
      </c>
      <c r="G2754" t="str">
        <f t="shared" si="202"/>
        <v>BP.VM</v>
      </c>
      <c r="H2754" s="570" t="s">
        <v>136</v>
      </c>
      <c r="J2754" s="570" t="s">
        <v>142</v>
      </c>
    </row>
    <row r="2755" spans="1:10">
      <c r="A2755">
        <f>_xlfn.XLOOKUP(C2755,macros!Y:Y,macros!G:G)</f>
        <v>0</v>
      </c>
      <c r="B2755">
        <f>_xlfn.XLOOKUP(H2755,'sets &amp; selections ( - 10%)'!Z:Z,'sets &amp; selections ( - 10%)'!H:H,0)+_xlfn.XLOOKUP(J2755,'sets &amp; selections ( - 10%)'!Z:Z,'sets &amp; selections ( - 10%)'!H:H,0)</f>
        <v>0</v>
      </c>
      <c r="C2755" s="635" t="s">
        <v>604</v>
      </c>
      <c r="D2755">
        <f t="shared" si="201"/>
        <v>0</v>
      </c>
      <c r="E2755">
        <v>10124</v>
      </c>
      <c r="F2755">
        <f t="shared" ref="F2755:F2818" si="203">IF(B2755&gt;0,10*B2755/D2755,0)</f>
        <v>0</v>
      </c>
      <c r="G2755" t="str">
        <f t="shared" si="202"/>
        <v>BP.VM</v>
      </c>
      <c r="H2755" s="570" t="s">
        <v>136</v>
      </c>
      <c r="J2755" s="570" t="s">
        <v>142</v>
      </c>
    </row>
    <row r="2756" spans="1:10">
      <c r="A2756">
        <f>_xlfn.XLOOKUP(C2756,macros!Y:Y,macros!G:G)</f>
        <v>0</v>
      </c>
      <c r="B2756">
        <f>_xlfn.XLOOKUP(H2756,'sets &amp; selections ( - 10%)'!Z:Z,'sets &amp; selections ( - 10%)'!H:H,0)+_xlfn.XLOOKUP(J2756,'sets &amp; selections ( - 10%)'!Z:Z,'sets &amp; selections ( - 10%)'!H:H,0)</f>
        <v>0</v>
      </c>
      <c r="C2756" s="635" t="s">
        <v>605</v>
      </c>
      <c r="D2756">
        <f t="shared" si="201"/>
        <v>0</v>
      </c>
      <c r="E2756">
        <v>10124</v>
      </c>
      <c r="F2756">
        <f t="shared" si="203"/>
        <v>0</v>
      </c>
      <c r="G2756" t="str">
        <f t="shared" si="202"/>
        <v>BP.VM</v>
      </c>
      <c r="H2756" s="570" t="s">
        <v>136</v>
      </c>
      <c r="J2756" s="570" t="s">
        <v>142</v>
      </c>
    </row>
    <row r="2757" spans="1:10">
      <c r="A2757">
        <f>_xlfn.XLOOKUP(C2757,macros!Y:Y,macros!G:G)</f>
        <v>0</v>
      </c>
      <c r="B2757">
        <f>_xlfn.XLOOKUP(H2757,'sets &amp; selections ( - 10%)'!Z:Z,'sets &amp; selections ( - 10%)'!H:H,0)+_xlfn.XLOOKUP(J2757,'sets &amp; selections ( - 10%)'!Z:Z,'sets &amp; selections ( - 10%)'!H:H,0)</f>
        <v>0</v>
      </c>
      <c r="C2757" s="635" t="s">
        <v>606</v>
      </c>
      <c r="D2757">
        <f t="shared" si="201"/>
        <v>0</v>
      </c>
      <c r="E2757">
        <v>10124</v>
      </c>
      <c r="F2757">
        <f t="shared" si="203"/>
        <v>0</v>
      </c>
      <c r="G2757" t="str">
        <f t="shared" si="202"/>
        <v>BP.VM</v>
      </c>
      <c r="H2757" s="570" t="s">
        <v>136</v>
      </c>
      <c r="J2757" s="570" t="s">
        <v>144</v>
      </c>
    </row>
    <row r="2758" spans="1:10">
      <c r="A2758">
        <f>_xlfn.XLOOKUP(C2758,macros!Y:Y,macros!G:G)</f>
        <v>0</v>
      </c>
      <c r="B2758">
        <f>_xlfn.XLOOKUP(H2758,'sets &amp; selections ( - 10%)'!Z:Z,'sets &amp; selections ( - 10%)'!H:H,0)+_xlfn.XLOOKUP(J2758,'sets &amp; selections ( - 10%)'!Z:Z,'sets &amp; selections ( - 10%)'!H:H,0)</f>
        <v>0</v>
      </c>
      <c r="C2758" s="635" t="s">
        <v>607</v>
      </c>
      <c r="D2758">
        <f t="shared" si="201"/>
        <v>0</v>
      </c>
      <c r="E2758">
        <v>10124</v>
      </c>
      <c r="F2758">
        <f t="shared" si="203"/>
        <v>0</v>
      </c>
      <c r="G2758" t="str">
        <f t="shared" si="202"/>
        <v>BP.VM</v>
      </c>
      <c r="H2758" s="570" t="s">
        <v>136</v>
      </c>
      <c r="J2758" s="570" t="s">
        <v>144</v>
      </c>
    </row>
    <row r="2759" spans="1:10">
      <c r="A2759">
        <f>_xlfn.XLOOKUP(C2759,macros!Y:Y,macros!G:G)</f>
        <v>0</v>
      </c>
      <c r="B2759">
        <f>_xlfn.XLOOKUP(H2759,'sets &amp; selections ( - 10%)'!Z:Z,'sets &amp; selections ( - 10%)'!H:H,0)+_xlfn.XLOOKUP(J2759,'sets &amp; selections ( - 10%)'!Z:Z,'sets &amp; selections ( - 10%)'!H:H,0)</f>
        <v>0</v>
      </c>
      <c r="C2759" s="635" t="s">
        <v>608</v>
      </c>
      <c r="D2759">
        <f t="shared" si="201"/>
        <v>0</v>
      </c>
      <c r="E2759">
        <v>10124</v>
      </c>
      <c r="F2759">
        <f t="shared" si="203"/>
        <v>0</v>
      </c>
      <c r="G2759" t="str">
        <f t="shared" si="202"/>
        <v>BP.VM</v>
      </c>
      <c r="H2759" s="570" t="s">
        <v>136</v>
      </c>
      <c r="J2759" s="570" t="s">
        <v>144</v>
      </c>
    </row>
    <row r="2760" spans="1:10">
      <c r="A2760">
        <f>_xlfn.XLOOKUP(C2760,macros!Y:Y,macros!G:G)</f>
        <v>0</v>
      </c>
      <c r="B2760">
        <f>_xlfn.XLOOKUP(H2760,'sets &amp; selections ( - 10%)'!Z:Z,'sets &amp; selections ( - 10%)'!H:H,0)+_xlfn.XLOOKUP(J2760,'sets &amp; selections ( - 10%)'!Z:Z,'sets &amp; selections ( - 10%)'!H:H,0)</f>
        <v>0</v>
      </c>
      <c r="C2760" s="635" t="s">
        <v>609</v>
      </c>
      <c r="D2760">
        <f t="shared" si="201"/>
        <v>0</v>
      </c>
      <c r="E2760">
        <v>10124</v>
      </c>
      <c r="F2760">
        <f t="shared" si="203"/>
        <v>0</v>
      </c>
      <c r="G2760" t="str">
        <f t="shared" si="202"/>
        <v>BP.VM</v>
      </c>
      <c r="H2760" s="570" t="s">
        <v>136</v>
      </c>
      <c r="J2760" s="570" t="s">
        <v>144</v>
      </c>
    </row>
    <row r="2761" spans="1:10">
      <c r="A2761">
        <f>_xlfn.XLOOKUP(C2761,macros!Y:Y,macros!G:G)</f>
        <v>0</v>
      </c>
      <c r="B2761">
        <f>_xlfn.XLOOKUP(H2761,'sets &amp; selections ( - 10%)'!Z:Z,'sets &amp; selections ( - 10%)'!H:H,0)+_xlfn.XLOOKUP(J2761,'sets &amp; selections ( - 10%)'!Z:Z,'sets &amp; selections ( - 10%)'!H:H,0)</f>
        <v>0</v>
      </c>
      <c r="C2761" s="635" t="s">
        <v>610</v>
      </c>
      <c r="D2761">
        <f t="shared" si="201"/>
        <v>0</v>
      </c>
      <c r="E2761">
        <v>10124</v>
      </c>
      <c r="F2761">
        <f t="shared" si="203"/>
        <v>0</v>
      </c>
      <c r="G2761" t="str">
        <f t="shared" ref="G2761:G2818" si="204">LEFT(C2761,5)</f>
        <v>BP.VM</v>
      </c>
      <c r="H2761" s="570" t="s">
        <v>136</v>
      </c>
      <c r="J2761" s="570" t="s">
        <v>144</v>
      </c>
    </row>
    <row r="2762" spans="1:10">
      <c r="A2762">
        <f>_xlfn.XLOOKUP(C2762,macros!Y:Y,macros!G:G)</f>
        <v>0</v>
      </c>
      <c r="B2762">
        <f>_xlfn.XLOOKUP(H2762,'sets &amp; selections ( - 10%)'!Z:Z,'sets &amp; selections ( - 10%)'!H:H,0)+_xlfn.XLOOKUP(J2762,'sets &amp; selections ( - 10%)'!Z:Z,'sets &amp; selections ( - 10%)'!H:H,0)</f>
        <v>0</v>
      </c>
      <c r="C2762" s="635" t="s">
        <v>611</v>
      </c>
      <c r="D2762">
        <f t="shared" si="201"/>
        <v>0</v>
      </c>
      <c r="E2762">
        <v>10124</v>
      </c>
      <c r="F2762">
        <f t="shared" si="203"/>
        <v>0</v>
      </c>
      <c r="G2762" t="str">
        <f t="shared" si="204"/>
        <v>BP.VM</v>
      </c>
      <c r="H2762" s="570" t="s">
        <v>136</v>
      </c>
      <c r="J2762" s="570" t="s">
        <v>144</v>
      </c>
    </row>
    <row r="2763" spans="1:10">
      <c r="A2763">
        <f>_xlfn.XLOOKUP(C2763,macros!Y:Y,macros!G:G)</f>
        <v>0</v>
      </c>
      <c r="B2763">
        <f>_xlfn.XLOOKUP(H2763,'sets &amp; selections ( - 10%)'!Z:Z,'sets &amp; selections ( - 10%)'!H:H,0)+_xlfn.XLOOKUP(J2763,'sets &amp; selections ( - 10%)'!Z:Z,'sets &amp; selections ( - 10%)'!H:H,0)</f>
        <v>0</v>
      </c>
      <c r="C2763" s="635" t="s">
        <v>612</v>
      </c>
      <c r="D2763">
        <f t="shared" si="201"/>
        <v>0</v>
      </c>
      <c r="E2763">
        <v>10124</v>
      </c>
      <c r="F2763">
        <f t="shared" si="203"/>
        <v>0</v>
      </c>
      <c r="G2763" t="str">
        <f t="shared" si="204"/>
        <v>BP.VM</v>
      </c>
      <c r="H2763" s="570" t="s">
        <v>136</v>
      </c>
      <c r="J2763" s="570" t="s">
        <v>144</v>
      </c>
    </row>
    <row r="2764" spans="1:10">
      <c r="A2764">
        <f>_xlfn.XLOOKUP(C2764,macros!Y:Y,macros!G:G)</f>
        <v>0</v>
      </c>
      <c r="B2764">
        <f>_xlfn.XLOOKUP(H2764,'sets &amp; selections ( - 10%)'!Z:Z,'sets &amp; selections ( - 10%)'!H:H,0)+_xlfn.XLOOKUP(J2764,'sets &amp; selections ( - 10%)'!Z:Z,'sets &amp; selections ( - 10%)'!H:H,0)</f>
        <v>0</v>
      </c>
      <c r="C2764" s="635" t="s">
        <v>613</v>
      </c>
      <c r="D2764">
        <f t="shared" ref="D2764" si="205">SUM(A2764:B2764)</f>
        <v>0</v>
      </c>
      <c r="E2764">
        <v>10124</v>
      </c>
      <c r="F2764">
        <f t="shared" si="203"/>
        <v>0</v>
      </c>
      <c r="G2764" t="str">
        <f t="shared" si="204"/>
        <v>BP.VM</v>
      </c>
      <c r="H2764" s="570" t="s">
        <v>136</v>
      </c>
      <c r="J2764" s="570" t="s">
        <v>144</v>
      </c>
    </row>
    <row r="2765" spans="1:10">
      <c r="A2765">
        <f>_xlfn.XLOOKUP(C2765,macros!Y:Y,macros!G:G)</f>
        <v>0</v>
      </c>
      <c r="B2765">
        <f>_xlfn.XLOOKUP(H2765,'sets &amp; selections ( - 10%)'!Z:Z,'sets &amp; selections ( - 10%)'!H:H,0)+_xlfn.XLOOKUP(J2765,'sets &amp; selections ( - 10%)'!Z:Z,'sets &amp; selections ( - 10%)'!H:H,0)</f>
        <v>0</v>
      </c>
      <c r="C2765" s="635" t="s">
        <v>614</v>
      </c>
      <c r="D2765">
        <f t="shared" ref="D2765:D2821" si="206">SUM(A2765:B2765)</f>
        <v>0</v>
      </c>
      <c r="E2765">
        <v>10124</v>
      </c>
      <c r="F2765">
        <f t="shared" si="203"/>
        <v>0</v>
      </c>
      <c r="G2765" t="str">
        <f t="shared" si="204"/>
        <v>BP.VM</v>
      </c>
      <c r="H2765" s="570" t="s">
        <v>136</v>
      </c>
      <c r="J2765" s="570" t="s">
        <v>144</v>
      </c>
    </row>
    <row r="2766" spans="1:10">
      <c r="A2766">
        <f>_xlfn.XLOOKUP(C2766,macros!Y:Y,macros!G:G)</f>
        <v>0</v>
      </c>
      <c r="B2766">
        <f>_xlfn.XLOOKUP(H2766,'sets &amp; selections ( - 10%)'!Z:Z,'sets &amp; selections ( - 10%)'!H:H,0)+_xlfn.XLOOKUP(J2766,'sets &amp; selections ( - 10%)'!Z:Z,'sets &amp; selections ( - 10%)'!H:H,0)</f>
        <v>0</v>
      </c>
      <c r="C2766" s="635" t="s">
        <v>615</v>
      </c>
      <c r="D2766">
        <f t="shared" si="206"/>
        <v>0</v>
      </c>
      <c r="E2766">
        <v>10124</v>
      </c>
      <c r="F2766">
        <f t="shared" si="203"/>
        <v>0</v>
      </c>
      <c r="G2766" t="str">
        <f t="shared" si="204"/>
        <v>BP.VM</v>
      </c>
      <c r="H2766" s="570" t="s">
        <v>136</v>
      </c>
      <c r="J2766" s="570" t="s">
        <v>144</v>
      </c>
    </row>
    <row r="2767" spans="1:10">
      <c r="A2767">
        <f>_xlfn.XLOOKUP(C2767,macros!Y:Y,macros!G:G)</f>
        <v>0</v>
      </c>
      <c r="B2767">
        <f>_xlfn.XLOOKUP(H2767,'sets &amp; selections ( - 10%)'!Z:Z,'sets &amp; selections ( - 10%)'!H:H,0)+_xlfn.XLOOKUP(J2767,'sets &amp; selections ( - 10%)'!Z:Z,'sets &amp; selections ( - 10%)'!H:H,0)</f>
        <v>0</v>
      </c>
      <c r="C2767" s="635" t="s">
        <v>616</v>
      </c>
      <c r="D2767">
        <f t="shared" si="206"/>
        <v>0</v>
      </c>
      <c r="E2767">
        <v>10124</v>
      </c>
      <c r="F2767">
        <f t="shared" si="203"/>
        <v>0</v>
      </c>
      <c r="G2767" t="str">
        <f t="shared" si="204"/>
        <v>BP.VM</v>
      </c>
      <c r="H2767" s="570" t="s">
        <v>136</v>
      </c>
      <c r="J2767" s="570" t="s">
        <v>144</v>
      </c>
    </row>
    <row r="2768" spans="1:10">
      <c r="A2768">
        <f>_xlfn.XLOOKUP(C2768,macros!Y:Y,macros!G:G)</f>
        <v>0</v>
      </c>
      <c r="B2768">
        <f>_xlfn.XLOOKUP(H2768,'sets &amp; selections ( - 10%)'!Z:Z,'sets &amp; selections ( - 10%)'!H:H,0)+_xlfn.XLOOKUP(J2768,'sets &amp; selections ( - 10%)'!Z:Z,'sets &amp; selections ( - 10%)'!H:H,0)</f>
        <v>0</v>
      </c>
      <c r="C2768" s="635" t="s">
        <v>617</v>
      </c>
      <c r="D2768">
        <f t="shared" si="206"/>
        <v>0</v>
      </c>
      <c r="E2768">
        <v>10124</v>
      </c>
      <c r="F2768">
        <f t="shared" si="203"/>
        <v>0</v>
      </c>
      <c r="G2768" t="str">
        <f t="shared" si="204"/>
        <v>BP.VM</v>
      </c>
      <c r="H2768" s="570" t="s">
        <v>136</v>
      </c>
      <c r="J2768" s="570" t="s">
        <v>144</v>
      </c>
    </row>
    <row r="2769" spans="1:10">
      <c r="A2769">
        <f>_xlfn.XLOOKUP(C2769,macros!Y:Y,macros!H:H)</f>
        <v>0</v>
      </c>
      <c r="B2769">
        <f>_xlfn.XLOOKUP(H2769,'sets &amp; selections ( - 10%)'!Z:Z,'sets &amp; selections ( - 10%)'!I:I,0)+_xlfn.XLOOKUP(J2769,'sets &amp; selections ( - 10%)'!Z:Z,'sets &amp; selections ( - 10%)'!I:I,0)</f>
        <v>0</v>
      </c>
      <c r="C2769" s="635" t="s">
        <v>507</v>
      </c>
      <c r="D2769">
        <f t="shared" si="206"/>
        <v>0</v>
      </c>
      <c r="E2769">
        <v>10085</v>
      </c>
      <c r="F2769">
        <f t="shared" si="203"/>
        <v>0</v>
      </c>
      <c r="G2769" t="str">
        <f t="shared" si="204"/>
        <v>BP.VM</v>
      </c>
      <c r="H2769" s="570" t="s">
        <v>125</v>
      </c>
      <c r="J2769" s="570" t="s">
        <v>127</v>
      </c>
    </row>
    <row r="2770" spans="1:10">
      <c r="A2770">
        <f>_xlfn.XLOOKUP(C2770,macros!Y:Y,macros!H:H)</f>
        <v>0</v>
      </c>
      <c r="B2770">
        <f>_xlfn.XLOOKUP(H2770,'sets &amp; selections ( - 10%)'!Z:Z,'sets &amp; selections ( - 10%)'!I:I,0)+_xlfn.XLOOKUP(J2770,'sets &amp; selections ( - 10%)'!Z:Z,'sets &amp; selections ( - 10%)'!I:I,0)</f>
        <v>0</v>
      </c>
      <c r="C2770" s="635" t="s">
        <v>510</v>
      </c>
      <c r="D2770">
        <f t="shared" si="206"/>
        <v>0</v>
      </c>
      <c r="E2770">
        <v>10085</v>
      </c>
      <c r="F2770">
        <f t="shared" si="203"/>
        <v>0</v>
      </c>
      <c r="G2770" t="str">
        <f t="shared" si="204"/>
        <v>BP.VM</v>
      </c>
      <c r="H2770" s="570" t="s">
        <v>125</v>
      </c>
      <c r="J2770" s="570" t="s">
        <v>127</v>
      </c>
    </row>
    <row r="2771" spans="1:10">
      <c r="A2771">
        <f>_xlfn.XLOOKUP(C2771,macros!Y:Y,macros!H:H)</f>
        <v>0</v>
      </c>
      <c r="B2771">
        <f>_xlfn.XLOOKUP(H2771,'sets &amp; selections ( - 10%)'!Z:Z,'sets &amp; selections ( - 10%)'!I:I,0)+_xlfn.XLOOKUP(J2771,'sets &amp; selections ( - 10%)'!Z:Z,'sets &amp; selections ( - 10%)'!I:I,0)</f>
        <v>0</v>
      </c>
      <c r="C2771" s="635" t="s">
        <v>513</v>
      </c>
      <c r="D2771">
        <f t="shared" si="206"/>
        <v>0</v>
      </c>
      <c r="E2771">
        <v>10085</v>
      </c>
      <c r="F2771">
        <f t="shared" si="203"/>
        <v>0</v>
      </c>
      <c r="G2771" t="str">
        <f t="shared" si="204"/>
        <v>BP.VM</v>
      </c>
      <c r="H2771" s="570" t="s">
        <v>125</v>
      </c>
      <c r="J2771" s="570" t="s">
        <v>127</v>
      </c>
    </row>
    <row r="2772" spans="1:10">
      <c r="A2772">
        <f>_xlfn.XLOOKUP(C2772,macros!Y:Y,macros!H:H)</f>
        <v>0</v>
      </c>
      <c r="B2772">
        <f>_xlfn.XLOOKUP(H2772,'sets &amp; selections ( - 10%)'!Z:Z,'sets &amp; selections ( - 10%)'!I:I,0)+_xlfn.XLOOKUP(J2772,'sets &amp; selections ( - 10%)'!Z:Z,'sets &amp; selections ( - 10%)'!I:I,0)</f>
        <v>0</v>
      </c>
      <c r="C2772" s="635" t="s">
        <v>516</v>
      </c>
      <c r="D2772">
        <f t="shared" si="206"/>
        <v>0</v>
      </c>
      <c r="E2772">
        <v>10085</v>
      </c>
      <c r="F2772">
        <f t="shared" si="203"/>
        <v>0</v>
      </c>
      <c r="G2772" t="str">
        <f t="shared" si="204"/>
        <v>BP.VM</v>
      </c>
      <c r="H2772" s="570" t="s">
        <v>125</v>
      </c>
      <c r="J2772" s="570" t="s">
        <v>127</v>
      </c>
    </row>
    <row r="2773" spans="1:10">
      <c r="A2773">
        <f>_xlfn.XLOOKUP(C2773,macros!Y:Y,macros!H:H)</f>
        <v>0</v>
      </c>
      <c r="B2773">
        <f>_xlfn.XLOOKUP(H2773,'sets &amp; selections ( - 10%)'!Z:Z,'sets &amp; selections ( - 10%)'!I:I,0)+_xlfn.XLOOKUP(J2773,'sets &amp; selections ( - 10%)'!Z:Z,'sets &amp; selections ( - 10%)'!I:I,0)</f>
        <v>0</v>
      </c>
      <c r="C2773" s="635" t="s">
        <v>519</v>
      </c>
      <c r="D2773">
        <f t="shared" si="206"/>
        <v>0</v>
      </c>
      <c r="E2773">
        <v>10085</v>
      </c>
      <c r="F2773">
        <f t="shared" si="203"/>
        <v>0</v>
      </c>
      <c r="G2773" t="str">
        <f t="shared" si="204"/>
        <v>BP.VM</v>
      </c>
      <c r="H2773" s="570" t="s">
        <v>125</v>
      </c>
      <c r="J2773" s="570" t="s">
        <v>127</v>
      </c>
    </row>
    <row r="2774" spans="1:10">
      <c r="A2774">
        <f>_xlfn.XLOOKUP(C2774,macros!Y:Y,macros!H:H)</f>
        <v>0</v>
      </c>
      <c r="B2774">
        <f>_xlfn.XLOOKUP(H2774,'sets &amp; selections ( - 10%)'!Z:Z,'sets &amp; selections ( - 10%)'!I:I,0)+_xlfn.XLOOKUP(J2774,'sets &amp; selections ( - 10%)'!Z:Z,'sets &amp; selections ( - 10%)'!I:I,0)</f>
        <v>0</v>
      </c>
      <c r="C2774" s="635" t="s">
        <v>522</v>
      </c>
      <c r="D2774">
        <f t="shared" si="206"/>
        <v>0</v>
      </c>
      <c r="E2774">
        <v>10085</v>
      </c>
      <c r="F2774">
        <f t="shared" si="203"/>
        <v>0</v>
      </c>
      <c r="G2774" t="str">
        <f t="shared" si="204"/>
        <v>BP.VM</v>
      </c>
      <c r="H2774" s="570" t="s">
        <v>125</v>
      </c>
      <c r="J2774" s="570" t="s">
        <v>127</v>
      </c>
    </row>
    <row r="2775" spans="1:10">
      <c r="A2775">
        <f>_xlfn.XLOOKUP(C2775,macros!Y:Y,macros!H:H)</f>
        <v>0</v>
      </c>
      <c r="B2775">
        <f>_xlfn.XLOOKUP(H2775,'sets &amp; selections ( - 10%)'!Z:Z,'sets &amp; selections ( - 10%)'!I:I,0)+_xlfn.XLOOKUP(J2775,'sets &amp; selections ( - 10%)'!Z:Z,'sets &amp; selections ( - 10%)'!I:I,0)</f>
        <v>0</v>
      </c>
      <c r="C2775" s="635" t="s">
        <v>525</v>
      </c>
      <c r="D2775">
        <f t="shared" si="206"/>
        <v>0</v>
      </c>
      <c r="E2775">
        <v>10085</v>
      </c>
      <c r="F2775">
        <f t="shared" si="203"/>
        <v>0</v>
      </c>
      <c r="G2775" t="str">
        <f t="shared" si="204"/>
        <v>BP.VM</v>
      </c>
      <c r="H2775" s="570" t="s">
        <v>125</v>
      </c>
      <c r="J2775" s="570" t="s">
        <v>129</v>
      </c>
    </row>
    <row r="2776" spans="1:10">
      <c r="A2776">
        <f>_xlfn.XLOOKUP(C2776,macros!Y:Y,macros!H:H)</f>
        <v>0</v>
      </c>
      <c r="B2776">
        <f>_xlfn.XLOOKUP(H2776,'sets &amp; selections ( - 10%)'!Z:Z,'sets &amp; selections ( - 10%)'!I:I,0)+_xlfn.XLOOKUP(J2776,'sets &amp; selections ( - 10%)'!Z:Z,'sets &amp; selections ( - 10%)'!I:I,0)</f>
        <v>0</v>
      </c>
      <c r="C2776" s="635" t="s">
        <v>528</v>
      </c>
      <c r="D2776">
        <f t="shared" si="206"/>
        <v>0</v>
      </c>
      <c r="E2776">
        <v>10085</v>
      </c>
      <c r="F2776">
        <f t="shared" si="203"/>
        <v>0</v>
      </c>
      <c r="G2776" t="str">
        <f t="shared" si="204"/>
        <v>BP.VM</v>
      </c>
      <c r="H2776" s="570" t="s">
        <v>125</v>
      </c>
      <c r="J2776" s="570" t="s">
        <v>129</v>
      </c>
    </row>
    <row r="2777" spans="1:10">
      <c r="A2777">
        <f>_xlfn.XLOOKUP(C2777,macros!Y:Y,macros!H:H)</f>
        <v>0</v>
      </c>
      <c r="B2777">
        <f>_xlfn.XLOOKUP(H2777,'sets &amp; selections ( - 10%)'!Z:Z,'sets &amp; selections ( - 10%)'!I:I,0)+_xlfn.XLOOKUP(J2777,'sets &amp; selections ( - 10%)'!Z:Z,'sets &amp; selections ( - 10%)'!I:I,0)</f>
        <v>0</v>
      </c>
      <c r="C2777" s="635" t="s">
        <v>531</v>
      </c>
      <c r="D2777">
        <f t="shared" si="206"/>
        <v>0</v>
      </c>
      <c r="E2777">
        <v>10085</v>
      </c>
      <c r="F2777">
        <f t="shared" si="203"/>
        <v>0</v>
      </c>
      <c r="G2777" t="str">
        <f t="shared" si="204"/>
        <v>BP.VM</v>
      </c>
      <c r="H2777" s="570" t="s">
        <v>125</v>
      </c>
      <c r="J2777" s="570" t="s">
        <v>129</v>
      </c>
    </row>
    <row r="2778" spans="1:10">
      <c r="A2778">
        <f>_xlfn.XLOOKUP(C2778,macros!Y:Y,macros!H:H)</f>
        <v>0</v>
      </c>
      <c r="B2778">
        <f>_xlfn.XLOOKUP(H2778,'sets &amp; selections ( - 10%)'!Z:Z,'sets &amp; selections ( - 10%)'!I:I,0)+_xlfn.XLOOKUP(J2778,'sets &amp; selections ( - 10%)'!Z:Z,'sets &amp; selections ( - 10%)'!I:I,0)</f>
        <v>0</v>
      </c>
      <c r="C2778" s="635" t="s">
        <v>534</v>
      </c>
      <c r="D2778">
        <f t="shared" si="206"/>
        <v>0</v>
      </c>
      <c r="E2778">
        <v>10085</v>
      </c>
      <c r="F2778">
        <f t="shared" si="203"/>
        <v>0</v>
      </c>
      <c r="G2778" t="str">
        <f t="shared" si="204"/>
        <v>BP.VM</v>
      </c>
      <c r="H2778" s="570" t="s">
        <v>125</v>
      </c>
      <c r="J2778" s="570" t="s">
        <v>129</v>
      </c>
    </row>
    <row r="2779" spans="1:10">
      <c r="A2779">
        <f>_xlfn.XLOOKUP(C2779,macros!Y:Y,macros!H:H)</f>
        <v>0</v>
      </c>
      <c r="B2779">
        <f>_xlfn.XLOOKUP(H2779,'sets &amp; selections ( - 10%)'!Z:Z,'sets &amp; selections ( - 10%)'!I:I,0)+_xlfn.XLOOKUP(J2779,'sets &amp; selections ( - 10%)'!Z:Z,'sets &amp; selections ( - 10%)'!I:I,0)</f>
        <v>0</v>
      </c>
      <c r="C2779" s="635" t="s">
        <v>537</v>
      </c>
      <c r="D2779">
        <f t="shared" si="206"/>
        <v>0</v>
      </c>
      <c r="E2779">
        <v>10085</v>
      </c>
      <c r="F2779">
        <f t="shared" si="203"/>
        <v>0</v>
      </c>
      <c r="G2779" t="str">
        <f t="shared" si="204"/>
        <v>BP.VM</v>
      </c>
      <c r="H2779" s="570" t="s">
        <v>125</v>
      </c>
      <c r="J2779" s="570" t="s">
        <v>129</v>
      </c>
    </row>
    <row r="2780" spans="1:10">
      <c r="A2780">
        <f>_xlfn.XLOOKUP(C2780,macros!Y:Y,macros!H:H)</f>
        <v>0</v>
      </c>
      <c r="B2780">
        <f>_xlfn.XLOOKUP(H2780,'sets &amp; selections ( - 10%)'!Z:Z,'sets &amp; selections ( - 10%)'!I:I,0)+_xlfn.XLOOKUP(J2780,'sets &amp; selections ( - 10%)'!Z:Z,'sets &amp; selections ( - 10%)'!I:I,0)</f>
        <v>0</v>
      </c>
      <c r="C2780" s="635" t="s">
        <v>540</v>
      </c>
      <c r="D2780">
        <f t="shared" si="206"/>
        <v>0</v>
      </c>
      <c r="E2780">
        <v>10085</v>
      </c>
      <c r="F2780">
        <f t="shared" si="203"/>
        <v>0</v>
      </c>
      <c r="G2780" t="str">
        <f t="shared" si="204"/>
        <v>BP.VM</v>
      </c>
      <c r="H2780" s="570" t="s">
        <v>125</v>
      </c>
      <c r="J2780" s="570" t="s">
        <v>129</v>
      </c>
    </row>
    <row r="2781" spans="1:10">
      <c r="A2781">
        <f>_xlfn.XLOOKUP(C2781,macros!Y:Y,macros!H:H)</f>
        <v>0</v>
      </c>
      <c r="B2781">
        <f>_xlfn.XLOOKUP(H2781,'sets &amp; selections ( - 10%)'!Z:Z,'sets &amp; selections ( - 10%)'!I:I,0)+_xlfn.XLOOKUP(J2781,'sets &amp; selections ( - 10%)'!Z:Z,'sets &amp; selections ( - 10%)'!I:I,0)</f>
        <v>0</v>
      </c>
      <c r="C2781" s="635" t="s">
        <v>543</v>
      </c>
      <c r="D2781">
        <f t="shared" si="206"/>
        <v>0</v>
      </c>
      <c r="E2781">
        <v>10085</v>
      </c>
      <c r="F2781">
        <f t="shared" si="203"/>
        <v>0</v>
      </c>
      <c r="G2781" t="str">
        <f t="shared" si="204"/>
        <v>BP.VM</v>
      </c>
      <c r="H2781" s="570" t="s">
        <v>125</v>
      </c>
      <c r="J2781" s="570" t="s">
        <v>129</v>
      </c>
    </row>
    <row r="2782" spans="1:10">
      <c r="A2782">
        <f>_xlfn.XLOOKUP(C2782,macros!Y:Y,macros!H:H)</f>
        <v>0</v>
      </c>
      <c r="B2782">
        <f>_xlfn.XLOOKUP(H2782,'sets &amp; selections ( - 10%)'!Z:Z,'sets &amp; selections ( - 10%)'!I:I,0)+_xlfn.XLOOKUP(J2782,'sets &amp; selections ( - 10%)'!Z:Z,'sets &amp; selections ( - 10%)'!I:I,0)</f>
        <v>0</v>
      </c>
      <c r="C2782" s="635" t="s">
        <v>546</v>
      </c>
      <c r="D2782">
        <f t="shared" si="206"/>
        <v>0</v>
      </c>
      <c r="E2782">
        <v>10085</v>
      </c>
      <c r="F2782">
        <f t="shared" si="203"/>
        <v>0</v>
      </c>
      <c r="G2782" t="str">
        <f t="shared" si="204"/>
        <v>BP.VM</v>
      </c>
      <c r="H2782" s="570" t="s">
        <v>125</v>
      </c>
      <c r="J2782" s="570" t="s">
        <v>131</v>
      </c>
    </row>
    <row r="2783" spans="1:10">
      <c r="A2783">
        <f>_xlfn.XLOOKUP(C2783,macros!Y:Y,macros!H:H)</f>
        <v>0</v>
      </c>
      <c r="B2783">
        <f>_xlfn.XLOOKUP(H2783,'sets &amp; selections ( - 10%)'!Z:Z,'sets &amp; selections ( - 10%)'!I:I,0)+_xlfn.XLOOKUP(J2783,'sets &amp; selections ( - 10%)'!Z:Z,'sets &amp; selections ( - 10%)'!I:I,0)</f>
        <v>0</v>
      </c>
      <c r="C2783" s="635" t="s">
        <v>549</v>
      </c>
      <c r="D2783">
        <f t="shared" si="206"/>
        <v>0</v>
      </c>
      <c r="E2783">
        <v>10085</v>
      </c>
      <c r="F2783">
        <f t="shared" si="203"/>
        <v>0</v>
      </c>
      <c r="G2783" t="str">
        <f t="shared" si="204"/>
        <v>BP.VM</v>
      </c>
      <c r="H2783" s="570" t="s">
        <v>125</v>
      </c>
      <c r="J2783" s="570" t="s">
        <v>131</v>
      </c>
    </row>
    <row r="2784" spans="1:10">
      <c r="A2784">
        <f>_xlfn.XLOOKUP(C2784,macros!Y:Y,macros!H:H)</f>
        <v>0</v>
      </c>
      <c r="B2784">
        <f>_xlfn.XLOOKUP(H2784,'sets &amp; selections ( - 10%)'!Z:Z,'sets &amp; selections ( - 10%)'!I:I,0)+_xlfn.XLOOKUP(J2784,'sets &amp; selections ( - 10%)'!Z:Z,'sets &amp; selections ( - 10%)'!I:I,0)</f>
        <v>0</v>
      </c>
      <c r="C2784" s="635" t="s">
        <v>552</v>
      </c>
      <c r="D2784">
        <f t="shared" si="206"/>
        <v>0</v>
      </c>
      <c r="E2784">
        <v>10085</v>
      </c>
      <c r="F2784">
        <f t="shared" si="203"/>
        <v>0</v>
      </c>
      <c r="G2784" t="str">
        <f t="shared" si="204"/>
        <v>BP.VM</v>
      </c>
      <c r="H2784" s="570" t="s">
        <v>125</v>
      </c>
      <c r="J2784" s="570" t="s">
        <v>131</v>
      </c>
    </row>
    <row r="2785" spans="1:10">
      <c r="A2785">
        <f>_xlfn.XLOOKUP(C2785,macros!Y:Y,macros!H:H)</f>
        <v>0</v>
      </c>
      <c r="B2785">
        <f>_xlfn.XLOOKUP(H2785,'sets &amp; selections ( - 10%)'!Z:Z,'sets &amp; selections ( - 10%)'!I:I,0)+_xlfn.XLOOKUP(J2785,'sets &amp; selections ( - 10%)'!Z:Z,'sets &amp; selections ( - 10%)'!I:I,0)</f>
        <v>0</v>
      </c>
      <c r="C2785" s="635" t="s">
        <v>555</v>
      </c>
      <c r="D2785">
        <f t="shared" si="206"/>
        <v>0</v>
      </c>
      <c r="E2785">
        <v>10085</v>
      </c>
      <c r="F2785">
        <f t="shared" si="203"/>
        <v>0</v>
      </c>
      <c r="G2785" t="str">
        <f t="shared" si="204"/>
        <v>BP.VM</v>
      </c>
      <c r="H2785" s="570" t="s">
        <v>125</v>
      </c>
      <c r="J2785" s="570" t="s">
        <v>131</v>
      </c>
    </row>
    <row r="2786" spans="1:10">
      <c r="A2786">
        <f>_xlfn.XLOOKUP(C2786,macros!Y:Y,macros!H:H)</f>
        <v>0</v>
      </c>
      <c r="B2786">
        <f>_xlfn.XLOOKUP(H2786,'sets &amp; selections ( - 10%)'!Z:Z,'sets &amp; selections ( - 10%)'!I:I,0)+_xlfn.XLOOKUP(J2786,'sets &amp; selections ( - 10%)'!Z:Z,'sets &amp; selections ( - 10%)'!I:I,0)</f>
        <v>0</v>
      </c>
      <c r="C2786" s="635" t="s">
        <v>557</v>
      </c>
      <c r="D2786">
        <f t="shared" si="206"/>
        <v>0</v>
      </c>
      <c r="E2786">
        <v>10085</v>
      </c>
      <c r="F2786">
        <f t="shared" si="203"/>
        <v>0</v>
      </c>
      <c r="G2786" t="str">
        <f t="shared" si="204"/>
        <v>BP.VM</v>
      </c>
      <c r="H2786" s="570" t="s">
        <v>125</v>
      </c>
      <c r="J2786" s="570" t="s">
        <v>133</v>
      </c>
    </row>
    <row r="2787" spans="1:10">
      <c r="A2787">
        <f>_xlfn.XLOOKUP(C2787,macros!Y:Y,macros!H:H)</f>
        <v>0</v>
      </c>
      <c r="B2787">
        <f>_xlfn.XLOOKUP(H2787,'sets &amp; selections ( - 10%)'!Z:Z,'sets &amp; selections ( - 10%)'!I:I,0)+_xlfn.XLOOKUP(J2787,'sets &amp; selections ( - 10%)'!Z:Z,'sets &amp; selections ( - 10%)'!I:I,0)</f>
        <v>0</v>
      </c>
      <c r="C2787" s="635" t="s">
        <v>560</v>
      </c>
      <c r="D2787">
        <f t="shared" si="206"/>
        <v>0</v>
      </c>
      <c r="E2787">
        <v>10085</v>
      </c>
      <c r="F2787">
        <f t="shared" si="203"/>
        <v>0</v>
      </c>
      <c r="G2787" t="str">
        <f t="shared" si="204"/>
        <v>BP.VM</v>
      </c>
      <c r="H2787" s="570" t="s">
        <v>125</v>
      </c>
      <c r="J2787" s="570" t="s">
        <v>133</v>
      </c>
    </row>
    <row r="2788" spans="1:10">
      <c r="A2788">
        <f>_xlfn.XLOOKUP(C2788,macros!Y:Y,macros!H:H)</f>
        <v>0</v>
      </c>
      <c r="B2788">
        <f>_xlfn.XLOOKUP(H2788,'sets &amp; selections ( - 10%)'!Z:Z,'sets &amp; selections ( - 10%)'!I:I,0)+_xlfn.XLOOKUP(J2788,'sets &amp; selections ( - 10%)'!Z:Z,'sets &amp; selections ( - 10%)'!I:I,0)</f>
        <v>0</v>
      </c>
      <c r="C2788" s="635" t="s">
        <v>563</v>
      </c>
      <c r="D2788">
        <f t="shared" si="206"/>
        <v>0</v>
      </c>
      <c r="E2788">
        <v>10085</v>
      </c>
      <c r="F2788">
        <f t="shared" si="203"/>
        <v>0</v>
      </c>
      <c r="G2788" t="str">
        <f t="shared" si="204"/>
        <v>BP.VM</v>
      </c>
      <c r="H2788" s="570" t="s">
        <v>125</v>
      </c>
      <c r="J2788" s="570" t="s">
        <v>133</v>
      </c>
    </row>
    <row r="2789" spans="1:10">
      <c r="A2789">
        <f>_xlfn.XLOOKUP(C2789,macros!Y:Y,macros!H:H)</f>
        <v>0</v>
      </c>
      <c r="B2789">
        <f>_xlfn.XLOOKUP(H2789,'sets &amp; selections ( - 10%)'!Z:Z,'sets &amp; selections ( - 10%)'!I:I,0)+_xlfn.XLOOKUP(J2789,'sets &amp; selections ( - 10%)'!Z:Z,'sets &amp; selections ( - 10%)'!I:I,0)</f>
        <v>0</v>
      </c>
      <c r="C2789" s="635" t="s">
        <v>566</v>
      </c>
      <c r="D2789">
        <f t="shared" si="206"/>
        <v>0</v>
      </c>
      <c r="E2789">
        <v>10085</v>
      </c>
      <c r="F2789">
        <f t="shared" si="203"/>
        <v>0</v>
      </c>
      <c r="G2789" t="str">
        <f t="shared" si="204"/>
        <v>BP.VM</v>
      </c>
      <c r="H2789" s="570" t="s">
        <v>125</v>
      </c>
      <c r="J2789" s="570" t="s">
        <v>133</v>
      </c>
    </row>
    <row r="2790" spans="1:10">
      <c r="A2790">
        <f>_xlfn.XLOOKUP(C2790,macros!Y:Y,macros!H:H)</f>
        <v>0</v>
      </c>
      <c r="B2790">
        <f>_xlfn.XLOOKUP(H2790,'sets &amp; selections ( - 10%)'!Z:Z,'sets &amp; selections ( - 10%)'!I:I,0)+_xlfn.XLOOKUP(J2790,'sets &amp; selections ( - 10%)'!Z:Z,'sets &amp; selections ( - 10%)'!I:I,0)</f>
        <v>0</v>
      </c>
      <c r="C2790" s="635" t="s">
        <v>568</v>
      </c>
      <c r="D2790">
        <f t="shared" si="206"/>
        <v>0</v>
      </c>
      <c r="E2790">
        <v>10085</v>
      </c>
      <c r="F2790">
        <f t="shared" si="203"/>
        <v>0</v>
      </c>
      <c r="G2790" t="str">
        <f t="shared" si="204"/>
        <v>BP.VM</v>
      </c>
      <c r="H2790" s="570" t="s">
        <v>125</v>
      </c>
      <c r="J2790" s="570" t="s">
        <v>133</v>
      </c>
    </row>
    <row r="2791" spans="1:10">
      <c r="A2791">
        <f>_xlfn.XLOOKUP(C2791,macros!Y:Y,macros!H:H)</f>
        <v>0</v>
      </c>
      <c r="B2791">
        <f>_xlfn.XLOOKUP(H2791,'sets &amp; selections ( - 10%)'!Z:Z,'sets &amp; selections ( - 10%)'!I:I,0)+_xlfn.XLOOKUP(J2791,'sets &amp; selections ( - 10%)'!Z:Z,'sets &amp; selections ( - 10%)'!I:I,0)</f>
        <v>0</v>
      </c>
      <c r="C2791" s="635" t="s">
        <v>571</v>
      </c>
      <c r="D2791">
        <f t="shared" si="206"/>
        <v>0</v>
      </c>
      <c r="E2791">
        <v>10085</v>
      </c>
      <c r="F2791">
        <f t="shared" si="203"/>
        <v>0</v>
      </c>
      <c r="G2791" t="str">
        <f t="shared" si="204"/>
        <v>BP.VM</v>
      </c>
      <c r="H2791" s="570" t="s">
        <v>125</v>
      </c>
      <c r="J2791" s="570" t="s">
        <v>133</v>
      </c>
    </row>
    <row r="2792" spans="1:10">
      <c r="A2792">
        <f>_xlfn.XLOOKUP(C2792,macros!Y:Y,macros!H:H)</f>
        <v>0</v>
      </c>
      <c r="B2792">
        <f>_xlfn.XLOOKUP(H2792,'sets &amp; selections ( - 10%)'!Z:Z,'sets &amp; selections ( - 10%)'!I:I,0)+_xlfn.XLOOKUP(J2792,'sets &amp; selections ( - 10%)'!Z:Z,'sets &amp; selections ( - 10%)'!I:I,0)</f>
        <v>0</v>
      </c>
      <c r="C2792" s="635" t="s">
        <v>573</v>
      </c>
      <c r="D2792">
        <f t="shared" si="206"/>
        <v>0</v>
      </c>
      <c r="E2792">
        <v>10085</v>
      </c>
      <c r="F2792">
        <f t="shared" si="203"/>
        <v>0</v>
      </c>
      <c r="G2792" t="str">
        <f t="shared" si="204"/>
        <v>BP.VM</v>
      </c>
      <c r="H2792" s="570" t="s">
        <v>125</v>
      </c>
      <c r="J2792" s="570" t="s">
        <v>133</v>
      </c>
    </row>
    <row r="2793" spans="1:10">
      <c r="A2793">
        <f>_xlfn.XLOOKUP(C2793,macros!Y:Y,macros!H:H)</f>
        <v>0</v>
      </c>
      <c r="B2793">
        <f>_xlfn.XLOOKUP(H2793,'sets &amp; selections ( - 10%)'!Z:Z,'sets &amp; selections ( - 10%)'!I:I,0)+_xlfn.XLOOKUP(J2793,'sets &amp; selections ( - 10%)'!Z:Z,'sets &amp; selections ( - 10%)'!I:I,0)</f>
        <v>0</v>
      </c>
      <c r="C2793" s="635" t="s">
        <v>575</v>
      </c>
      <c r="D2793">
        <f t="shared" si="206"/>
        <v>0</v>
      </c>
      <c r="E2793">
        <v>10085</v>
      </c>
      <c r="F2793">
        <f t="shared" si="203"/>
        <v>0</v>
      </c>
      <c r="G2793" t="str">
        <f t="shared" si="204"/>
        <v>BP.VM</v>
      </c>
      <c r="H2793" s="570" t="s">
        <v>125</v>
      </c>
      <c r="J2793" s="570" t="s">
        <v>133</v>
      </c>
    </row>
    <row r="2794" spans="1:10">
      <c r="A2794">
        <f>_xlfn.XLOOKUP(C2794,macros!Y:Y,macros!H:H)</f>
        <v>0</v>
      </c>
      <c r="B2794">
        <f>_xlfn.XLOOKUP(H2794,'sets &amp; selections ( - 10%)'!Z:Z,'sets &amp; selections ( - 10%)'!I:I,0)+_xlfn.XLOOKUP(J2794,'sets &amp; selections ( - 10%)'!Z:Z,'sets &amp; selections ( - 10%)'!I:I,0)</f>
        <v>0</v>
      </c>
      <c r="C2794" s="635" t="s">
        <v>578</v>
      </c>
      <c r="D2794">
        <f t="shared" si="206"/>
        <v>0</v>
      </c>
      <c r="E2794">
        <v>10085</v>
      </c>
      <c r="F2794">
        <f t="shared" si="203"/>
        <v>0</v>
      </c>
      <c r="G2794" t="str">
        <f t="shared" si="204"/>
        <v>BP.VM</v>
      </c>
      <c r="H2794" s="570" t="s">
        <v>125</v>
      </c>
      <c r="J2794" s="570" t="s">
        <v>133</v>
      </c>
    </row>
    <row r="2795" spans="1:10">
      <c r="A2795">
        <f>_xlfn.XLOOKUP(C2795,macros!Y:Y,macros!H:H)</f>
        <v>0</v>
      </c>
      <c r="B2795">
        <f>_xlfn.XLOOKUP(H2795,'sets &amp; selections ( - 10%)'!Z:Z,'sets &amp; selections ( - 10%)'!I:I,0)+_xlfn.XLOOKUP(J2795,'sets &amp; selections ( - 10%)'!Z:Z,'sets &amp; selections ( - 10%)'!I:I,0)</f>
        <v>0</v>
      </c>
      <c r="C2795" s="635" t="s">
        <v>581</v>
      </c>
      <c r="D2795">
        <f t="shared" si="206"/>
        <v>0</v>
      </c>
      <c r="E2795">
        <v>10085</v>
      </c>
      <c r="F2795">
        <f t="shared" si="203"/>
        <v>0</v>
      </c>
      <c r="G2795" t="str">
        <f t="shared" si="204"/>
        <v>BP.VM</v>
      </c>
      <c r="H2795" s="570" t="s">
        <v>125</v>
      </c>
      <c r="J2795" s="570" t="s">
        <v>133</v>
      </c>
    </row>
    <row r="2796" spans="1:10">
      <c r="A2796">
        <f>_xlfn.XLOOKUP(C2796,macros!Y:Y,macros!H:H)</f>
        <v>0</v>
      </c>
      <c r="B2796">
        <f>_xlfn.XLOOKUP(H2796,'sets &amp; selections ( - 10%)'!Z:Z,'sets &amp; selections ( - 10%)'!I:I,0)+_xlfn.XLOOKUP(J2796,'sets &amp; selections ( - 10%)'!Z:Z,'sets &amp; selections ( - 10%)'!I:I,0)</f>
        <v>0</v>
      </c>
      <c r="C2796" s="635" t="s">
        <v>583</v>
      </c>
      <c r="D2796">
        <f t="shared" si="206"/>
        <v>0</v>
      </c>
      <c r="E2796">
        <v>10085</v>
      </c>
      <c r="F2796">
        <f t="shared" si="203"/>
        <v>0</v>
      </c>
      <c r="G2796" t="str">
        <f t="shared" si="204"/>
        <v>BP.VM</v>
      </c>
      <c r="H2796" s="570" t="s">
        <v>125</v>
      </c>
      <c r="J2796" s="570" t="s">
        <v>133</v>
      </c>
    </row>
    <row r="2797" spans="1:10">
      <c r="A2797">
        <f>_xlfn.XLOOKUP(C2797,macros!Y:Y,macros!H:H)</f>
        <v>0</v>
      </c>
      <c r="B2797">
        <f>_xlfn.XLOOKUP(H2797,'sets &amp; selections ( - 10%)'!Z:Z,'sets &amp; selections ( - 10%)'!I:I,0)+_xlfn.XLOOKUP(J2797,'sets &amp; selections ( - 10%)'!Z:Z,'sets &amp; selections ( - 10%)'!I:I,0)</f>
        <v>0</v>
      </c>
      <c r="C2797" s="635" t="s">
        <v>586</v>
      </c>
      <c r="D2797">
        <f t="shared" si="206"/>
        <v>0</v>
      </c>
      <c r="E2797">
        <v>10085</v>
      </c>
      <c r="F2797">
        <f t="shared" si="203"/>
        <v>0</v>
      </c>
      <c r="G2797" t="str">
        <f t="shared" si="204"/>
        <v>BP.VM</v>
      </c>
      <c r="H2797" s="570" t="s">
        <v>125</v>
      </c>
      <c r="J2797" s="570" t="s">
        <v>133</v>
      </c>
    </row>
    <row r="2798" spans="1:10">
      <c r="A2798">
        <f>_xlfn.XLOOKUP(C2798,macros!Y:Y,macros!H:H)</f>
        <v>0</v>
      </c>
      <c r="B2798">
        <f>_xlfn.XLOOKUP(H2798,'sets &amp; selections ( - 10%)'!Z:Z,'sets &amp; selections ( - 10%)'!I:I,0)+_xlfn.XLOOKUP(J2798,'sets &amp; selections ( - 10%)'!Z:Z,'sets &amp; selections ( - 10%)'!I:I,0)</f>
        <v>0</v>
      </c>
      <c r="C2798" s="635" t="s">
        <v>589</v>
      </c>
      <c r="D2798">
        <f t="shared" si="206"/>
        <v>0</v>
      </c>
      <c r="E2798">
        <v>10125</v>
      </c>
      <c r="F2798">
        <f t="shared" si="203"/>
        <v>0</v>
      </c>
      <c r="G2798" t="str">
        <f t="shared" si="204"/>
        <v>BP.VM</v>
      </c>
      <c r="H2798" s="570" t="s">
        <v>136</v>
      </c>
      <c r="J2798" s="570" t="s">
        <v>138</v>
      </c>
    </row>
    <row r="2799" spans="1:10">
      <c r="A2799">
        <f>_xlfn.XLOOKUP(C2799,macros!Y:Y,macros!H:H)</f>
        <v>0</v>
      </c>
      <c r="B2799">
        <f>_xlfn.XLOOKUP(H2799,'sets &amp; selections ( - 10%)'!Z:Z,'sets &amp; selections ( - 10%)'!I:I,0)+_xlfn.XLOOKUP(J2799,'sets &amp; selections ( - 10%)'!Z:Z,'sets &amp; selections ( - 10%)'!I:I,0)</f>
        <v>0</v>
      </c>
      <c r="C2799" s="635" t="s">
        <v>590</v>
      </c>
      <c r="D2799">
        <f t="shared" si="206"/>
        <v>0</v>
      </c>
      <c r="E2799">
        <v>10125</v>
      </c>
      <c r="F2799">
        <f t="shared" si="203"/>
        <v>0</v>
      </c>
      <c r="G2799" t="str">
        <f t="shared" si="204"/>
        <v>BP.VM</v>
      </c>
      <c r="H2799" s="570" t="s">
        <v>136</v>
      </c>
      <c r="J2799" s="570" t="s">
        <v>138</v>
      </c>
    </row>
    <row r="2800" spans="1:10">
      <c r="A2800">
        <f>_xlfn.XLOOKUP(C2800,macros!Y:Y,macros!H:H)</f>
        <v>0</v>
      </c>
      <c r="B2800">
        <f>_xlfn.XLOOKUP(H2800,'sets &amp; selections ( - 10%)'!Z:Z,'sets &amp; selections ( - 10%)'!I:I,0)+_xlfn.XLOOKUP(J2800,'sets &amp; selections ( - 10%)'!Z:Z,'sets &amp; selections ( - 10%)'!I:I,0)</f>
        <v>0</v>
      </c>
      <c r="C2800" s="635" t="s">
        <v>591</v>
      </c>
      <c r="D2800">
        <f t="shared" si="206"/>
        <v>0</v>
      </c>
      <c r="E2800">
        <v>10125</v>
      </c>
      <c r="F2800">
        <f t="shared" si="203"/>
        <v>0</v>
      </c>
      <c r="G2800" t="str">
        <f t="shared" si="204"/>
        <v>BP.VM</v>
      </c>
      <c r="H2800" s="570" t="s">
        <v>136</v>
      </c>
      <c r="J2800" s="570" t="s">
        <v>138</v>
      </c>
    </row>
    <row r="2801" spans="1:10">
      <c r="A2801">
        <f>_xlfn.XLOOKUP(C2801,macros!Y:Y,macros!H:H)</f>
        <v>0</v>
      </c>
      <c r="B2801">
        <f>_xlfn.XLOOKUP(H2801,'sets &amp; selections ( - 10%)'!Z:Z,'sets &amp; selections ( - 10%)'!I:I,0)+_xlfn.XLOOKUP(J2801,'sets &amp; selections ( - 10%)'!Z:Z,'sets &amp; selections ( - 10%)'!I:I,0)</f>
        <v>0</v>
      </c>
      <c r="C2801" s="635" t="s">
        <v>592</v>
      </c>
      <c r="D2801">
        <f t="shared" si="206"/>
        <v>0</v>
      </c>
      <c r="E2801">
        <v>10125</v>
      </c>
      <c r="F2801">
        <f t="shared" si="203"/>
        <v>0</v>
      </c>
      <c r="G2801" t="str">
        <f t="shared" si="204"/>
        <v>BP.VM</v>
      </c>
      <c r="H2801" s="570" t="s">
        <v>136</v>
      </c>
      <c r="J2801" s="570" t="s">
        <v>138</v>
      </c>
    </row>
    <row r="2802" spans="1:10">
      <c r="A2802">
        <f>_xlfn.XLOOKUP(C2802,macros!Y:Y,macros!H:H)</f>
        <v>0</v>
      </c>
      <c r="B2802">
        <f>_xlfn.XLOOKUP(H2802,'sets &amp; selections ( - 10%)'!Z:Z,'sets &amp; selections ( - 10%)'!I:I,0)+_xlfn.XLOOKUP(J2802,'sets &amp; selections ( - 10%)'!Z:Z,'sets &amp; selections ( - 10%)'!I:I,0)</f>
        <v>0</v>
      </c>
      <c r="C2802" s="635" t="s">
        <v>593</v>
      </c>
      <c r="D2802">
        <f t="shared" si="206"/>
        <v>0</v>
      </c>
      <c r="E2802">
        <v>10125</v>
      </c>
      <c r="F2802">
        <f t="shared" si="203"/>
        <v>0</v>
      </c>
      <c r="G2802" t="str">
        <f t="shared" si="204"/>
        <v>BP.VM</v>
      </c>
      <c r="H2802" s="570" t="s">
        <v>136</v>
      </c>
      <c r="J2802" s="570" t="s">
        <v>138</v>
      </c>
    </row>
    <row r="2803" spans="1:10">
      <c r="A2803">
        <f>_xlfn.XLOOKUP(C2803,macros!Y:Y,macros!H:H)</f>
        <v>0</v>
      </c>
      <c r="B2803">
        <f>_xlfn.XLOOKUP(H2803,'sets &amp; selections ( - 10%)'!Z:Z,'sets &amp; selections ( - 10%)'!I:I,0)+_xlfn.XLOOKUP(J2803,'sets &amp; selections ( - 10%)'!Z:Z,'sets &amp; selections ( - 10%)'!I:I,0)</f>
        <v>0</v>
      </c>
      <c r="C2803" s="635" t="s">
        <v>594</v>
      </c>
      <c r="D2803">
        <f t="shared" si="206"/>
        <v>0</v>
      </c>
      <c r="E2803">
        <v>10125</v>
      </c>
      <c r="F2803">
        <f t="shared" si="203"/>
        <v>0</v>
      </c>
      <c r="G2803" t="str">
        <f t="shared" si="204"/>
        <v>BP.VM</v>
      </c>
      <c r="H2803" s="570" t="s">
        <v>136</v>
      </c>
      <c r="J2803" s="570" t="s">
        <v>138</v>
      </c>
    </row>
    <row r="2804" spans="1:10">
      <c r="A2804">
        <f>_xlfn.XLOOKUP(C2804,macros!Y:Y,macros!H:H)</f>
        <v>0</v>
      </c>
      <c r="B2804">
        <f>_xlfn.XLOOKUP(H2804,'sets &amp; selections ( - 10%)'!Z:Z,'sets &amp; selections ( - 10%)'!I:I,0)+_xlfn.XLOOKUP(J2804,'sets &amp; selections ( - 10%)'!Z:Z,'sets &amp; selections ( - 10%)'!I:I,0)</f>
        <v>0</v>
      </c>
      <c r="C2804" s="635" t="s">
        <v>595</v>
      </c>
      <c r="D2804">
        <f t="shared" si="206"/>
        <v>0</v>
      </c>
      <c r="E2804">
        <v>10125</v>
      </c>
      <c r="F2804">
        <f t="shared" si="203"/>
        <v>0</v>
      </c>
      <c r="G2804" t="str">
        <f t="shared" si="204"/>
        <v>BP.VM</v>
      </c>
      <c r="H2804" s="570" t="s">
        <v>136</v>
      </c>
      <c r="J2804" s="570" t="s">
        <v>140</v>
      </c>
    </row>
    <row r="2805" spans="1:10">
      <c r="A2805">
        <f>_xlfn.XLOOKUP(C2805,macros!Y:Y,macros!H:H)</f>
        <v>0</v>
      </c>
      <c r="B2805">
        <f>_xlfn.XLOOKUP(H2805,'sets &amp; selections ( - 10%)'!Z:Z,'sets &amp; selections ( - 10%)'!I:I,0)+_xlfn.XLOOKUP(J2805,'sets &amp; selections ( - 10%)'!Z:Z,'sets &amp; selections ( - 10%)'!I:I,0)</f>
        <v>0</v>
      </c>
      <c r="C2805" s="635" t="s">
        <v>596</v>
      </c>
      <c r="D2805">
        <f t="shared" si="206"/>
        <v>0</v>
      </c>
      <c r="E2805">
        <v>10125</v>
      </c>
      <c r="F2805">
        <f t="shared" si="203"/>
        <v>0</v>
      </c>
      <c r="G2805" t="str">
        <f t="shared" si="204"/>
        <v>BP.VM</v>
      </c>
      <c r="H2805" s="570" t="s">
        <v>136</v>
      </c>
      <c r="J2805" s="570" t="s">
        <v>140</v>
      </c>
    </row>
    <row r="2806" spans="1:10">
      <c r="A2806">
        <f>_xlfn.XLOOKUP(C2806,macros!Y:Y,macros!H:H)</f>
        <v>0</v>
      </c>
      <c r="B2806">
        <f>_xlfn.XLOOKUP(H2806,'sets &amp; selections ( - 10%)'!Z:Z,'sets &amp; selections ( - 10%)'!I:I,0)+_xlfn.XLOOKUP(J2806,'sets &amp; selections ( - 10%)'!Z:Z,'sets &amp; selections ( - 10%)'!I:I,0)</f>
        <v>0</v>
      </c>
      <c r="C2806" s="635" t="s">
        <v>597</v>
      </c>
      <c r="D2806">
        <f t="shared" si="206"/>
        <v>0</v>
      </c>
      <c r="E2806">
        <v>10125</v>
      </c>
      <c r="F2806">
        <f t="shared" si="203"/>
        <v>0</v>
      </c>
      <c r="G2806" t="str">
        <f t="shared" si="204"/>
        <v>BP.VM</v>
      </c>
      <c r="H2806" s="570" t="s">
        <v>136</v>
      </c>
      <c r="J2806" s="570" t="s">
        <v>140</v>
      </c>
    </row>
    <row r="2807" spans="1:10">
      <c r="A2807">
        <f>_xlfn.XLOOKUP(C2807,macros!Y:Y,macros!H:H)</f>
        <v>0</v>
      </c>
      <c r="B2807">
        <f>_xlfn.XLOOKUP(H2807,'sets &amp; selections ( - 10%)'!Z:Z,'sets &amp; selections ( - 10%)'!I:I,0)+_xlfn.XLOOKUP(J2807,'sets &amp; selections ( - 10%)'!Z:Z,'sets &amp; selections ( - 10%)'!I:I,0)</f>
        <v>0</v>
      </c>
      <c r="C2807" s="635" t="s">
        <v>598</v>
      </c>
      <c r="D2807">
        <f t="shared" si="206"/>
        <v>0</v>
      </c>
      <c r="E2807">
        <v>10125</v>
      </c>
      <c r="F2807">
        <f t="shared" si="203"/>
        <v>0</v>
      </c>
      <c r="G2807" t="str">
        <f t="shared" si="204"/>
        <v>BP.VM</v>
      </c>
      <c r="H2807" s="570" t="s">
        <v>136</v>
      </c>
      <c r="J2807" s="570" t="s">
        <v>140</v>
      </c>
    </row>
    <row r="2808" spans="1:10">
      <c r="A2808">
        <f>_xlfn.XLOOKUP(C2808,macros!Y:Y,macros!H:H)</f>
        <v>0</v>
      </c>
      <c r="B2808">
        <f>_xlfn.XLOOKUP(H2808,'sets &amp; selections ( - 10%)'!Z:Z,'sets &amp; selections ( - 10%)'!I:I,0)+_xlfn.XLOOKUP(J2808,'sets &amp; selections ( - 10%)'!Z:Z,'sets &amp; selections ( - 10%)'!I:I,0)</f>
        <v>0</v>
      </c>
      <c r="C2808" s="635" t="s">
        <v>599</v>
      </c>
      <c r="D2808">
        <f t="shared" si="206"/>
        <v>0</v>
      </c>
      <c r="E2808">
        <v>10125</v>
      </c>
      <c r="F2808">
        <f t="shared" si="203"/>
        <v>0</v>
      </c>
      <c r="G2808" t="str">
        <f t="shared" si="204"/>
        <v>BP.VM</v>
      </c>
      <c r="H2808" s="570" t="s">
        <v>136</v>
      </c>
      <c r="J2808" s="570" t="s">
        <v>140</v>
      </c>
    </row>
    <row r="2809" spans="1:10">
      <c r="A2809">
        <f>_xlfn.XLOOKUP(C2809,macros!Y:Y,macros!H:H)</f>
        <v>0</v>
      </c>
      <c r="B2809">
        <f>_xlfn.XLOOKUP(H2809,'sets &amp; selections ( - 10%)'!Z:Z,'sets &amp; selections ( - 10%)'!I:I,0)+_xlfn.XLOOKUP(J2809,'sets &amp; selections ( - 10%)'!Z:Z,'sets &amp; selections ( - 10%)'!I:I,0)</f>
        <v>0</v>
      </c>
      <c r="C2809" s="635" t="s">
        <v>600</v>
      </c>
      <c r="D2809">
        <f t="shared" si="206"/>
        <v>0</v>
      </c>
      <c r="E2809">
        <v>10125</v>
      </c>
      <c r="F2809">
        <f t="shared" si="203"/>
        <v>0</v>
      </c>
      <c r="G2809" t="str">
        <f t="shared" si="204"/>
        <v>BP.VM</v>
      </c>
      <c r="H2809" s="570" t="s">
        <v>136</v>
      </c>
      <c r="J2809" s="570" t="s">
        <v>140</v>
      </c>
    </row>
    <row r="2810" spans="1:10">
      <c r="A2810">
        <f>_xlfn.XLOOKUP(C2810,macros!Y:Y,macros!H:H)</f>
        <v>0</v>
      </c>
      <c r="B2810">
        <f>_xlfn.XLOOKUP(H2810,'sets &amp; selections ( - 10%)'!Z:Z,'sets &amp; selections ( - 10%)'!I:I,0)+_xlfn.XLOOKUP(J2810,'sets &amp; selections ( - 10%)'!Z:Z,'sets &amp; selections ( - 10%)'!I:I,0)</f>
        <v>0</v>
      </c>
      <c r="C2810" s="635" t="s">
        <v>601</v>
      </c>
      <c r="D2810">
        <f t="shared" si="206"/>
        <v>0</v>
      </c>
      <c r="E2810">
        <v>10125</v>
      </c>
      <c r="F2810">
        <f t="shared" si="203"/>
        <v>0</v>
      </c>
      <c r="G2810" t="str">
        <f t="shared" si="204"/>
        <v>BP.VM</v>
      </c>
      <c r="H2810" s="570" t="s">
        <v>136</v>
      </c>
      <c r="J2810" s="570" t="s">
        <v>140</v>
      </c>
    </row>
    <row r="2811" spans="1:10">
      <c r="A2811">
        <f>_xlfn.XLOOKUP(C2811,macros!Y:Y,macros!H:H)</f>
        <v>0</v>
      </c>
      <c r="B2811">
        <f>_xlfn.XLOOKUP(H2811,'sets &amp; selections ( - 10%)'!Z:Z,'sets &amp; selections ( - 10%)'!I:I,0)+_xlfn.XLOOKUP(J2811,'sets &amp; selections ( - 10%)'!Z:Z,'sets &amp; selections ( - 10%)'!I:I,0)</f>
        <v>0</v>
      </c>
      <c r="C2811" s="635" t="s">
        <v>602</v>
      </c>
      <c r="D2811">
        <f t="shared" si="206"/>
        <v>0</v>
      </c>
      <c r="E2811">
        <v>10125</v>
      </c>
      <c r="F2811">
        <f t="shared" si="203"/>
        <v>0</v>
      </c>
      <c r="G2811" t="str">
        <f t="shared" si="204"/>
        <v>BP.VM</v>
      </c>
      <c r="H2811" s="570" t="s">
        <v>136</v>
      </c>
      <c r="J2811" s="570" t="s">
        <v>142</v>
      </c>
    </row>
    <row r="2812" spans="1:10">
      <c r="A2812">
        <f>_xlfn.XLOOKUP(C2812,macros!Y:Y,macros!H:H)</f>
        <v>0</v>
      </c>
      <c r="B2812">
        <f>_xlfn.XLOOKUP(H2812,'sets &amp; selections ( - 10%)'!Z:Z,'sets &amp; selections ( - 10%)'!I:I,0)+_xlfn.XLOOKUP(J2812,'sets &amp; selections ( - 10%)'!Z:Z,'sets &amp; selections ( - 10%)'!I:I,0)</f>
        <v>0</v>
      </c>
      <c r="C2812" s="635" t="s">
        <v>603</v>
      </c>
      <c r="D2812">
        <f t="shared" si="206"/>
        <v>0</v>
      </c>
      <c r="E2812">
        <v>10125</v>
      </c>
      <c r="F2812">
        <f t="shared" si="203"/>
        <v>0</v>
      </c>
      <c r="G2812" t="str">
        <f t="shared" si="204"/>
        <v>BP.VM</v>
      </c>
      <c r="H2812" s="570" t="s">
        <v>136</v>
      </c>
      <c r="J2812" s="570" t="s">
        <v>142</v>
      </c>
    </row>
    <row r="2813" spans="1:10">
      <c r="A2813">
        <f>_xlfn.XLOOKUP(C2813,macros!Y:Y,macros!H:H)</f>
        <v>0</v>
      </c>
      <c r="B2813">
        <f>_xlfn.XLOOKUP(H2813,'sets &amp; selections ( - 10%)'!Z:Z,'sets &amp; selections ( - 10%)'!I:I,0)+_xlfn.XLOOKUP(J2813,'sets &amp; selections ( - 10%)'!Z:Z,'sets &amp; selections ( - 10%)'!I:I,0)</f>
        <v>0</v>
      </c>
      <c r="C2813" s="635" t="s">
        <v>604</v>
      </c>
      <c r="D2813">
        <f t="shared" si="206"/>
        <v>0</v>
      </c>
      <c r="E2813">
        <v>10125</v>
      </c>
      <c r="F2813">
        <f t="shared" si="203"/>
        <v>0</v>
      </c>
      <c r="G2813" t="str">
        <f t="shared" si="204"/>
        <v>BP.VM</v>
      </c>
      <c r="H2813" s="570" t="s">
        <v>136</v>
      </c>
      <c r="J2813" s="570" t="s">
        <v>142</v>
      </c>
    </row>
    <row r="2814" spans="1:10">
      <c r="A2814">
        <f>_xlfn.XLOOKUP(C2814,macros!Y:Y,macros!H:H)</f>
        <v>0</v>
      </c>
      <c r="B2814">
        <f>_xlfn.XLOOKUP(H2814,'sets &amp; selections ( - 10%)'!Z:Z,'sets &amp; selections ( - 10%)'!I:I,0)+_xlfn.XLOOKUP(J2814,'sets &amp; selections ( - 10%)'!Z:Z,'sets &amp; selections ( - 10%)'!I:I,0)</f>
        <v>0</v>
      </c>
      <c r="C2814" s="635" t="s">
        <v>605</v>
      </c>
      <c r="D2814">
        <f t="shared" si="206"/>
        <v>0</v>
      </c>
      <c r="E2814">
        <v>10125</v>
      </c>
      <c r="F2814">
        <f t="shared" si="203"/>
        <v>0</v>
      </c>
      <c r="G2814" t="str">
        <f t="shared" si="204"/>
        <v>BP.VM</v>
      </c>
      <c r="H2814" s="570" t="s">
        <v>136</v>
      </c>
      <c r="J2814" s="570" t="s">
        <v>142</v>
      </c>
    </row>
    <row r="2815" spans="1:10">
      <c r="A2815">
        <f>_xlfn.XLOOKUP(C2815,macros!Y:Y,macros!H:H)</f>
        <v>0</v>
      </c>
      <c r="B2815">
        <f>_xlfn.XLOOKUP(H2815,'sets &amp; selections ( - 10%)'!Z:Z,'sets &amp; selections ( - 10%)'!I:I,0)+_xlfn.XLOOKUP(J2815,'sets &amp; selections ( - 10%)'!Z:Z,'sets &amp; selections ( - 10%)'!I:I,0)</f>
        <v>0</v>
      </c>
      <c r="C2815" s="635" t="s">
        <v>606</v>
      </c>
      <c r="D2815">
        <f t="shared" si="206"/>
        <v>0</v>
      </c>
      <c r="E2815">
        <v>10125</v>
      </c>
      <c r="F2815">
        <f t="shared" si="203"/>
        <v>0</v>
      </c>
      <c r="G2815" t="str">
        <f t="shared" si="204"/>
        <v>BP.VM</v>
      </c>
      <c r="H2815" s="570" t="s">
        <v>136</v>
      </c>
      <c r="J2815" s="570" t="s">
        <v>144</v>
      </c>
    </row>
    <row r="2816" spans="1:10">
      <c r="A2816">
        <f>_xlfn.XLOOKUP(C2816,macros!Y:Y,macros!H:H)</f>
        <v>0</v>
      </c>
      <c r="B2816">
        <f>_xlfn.XLOOKUP(H2816,'sets &amp; selections ( - 10%)'!Z:Z,'sets &amp; selections ( - 10%)'!I:I,0)+_xlfn.XLOOKUP(J2816,'sets &amp; selections ( - 10%)'!Z:Z,'sets &amp; selections ( - 10%)'!I:I,0)</f>
        <v>0</v>
      </c>
      <c r="C2816" s="635" t="s">
        <v>607</v>
      </c>
      <c r="D2816">
        <f t="shared" si="206"/>
        <v>0</v>
      </c>
      <c r="E2816">
        <v>10125</v>
      </c>
      <c r="F2816">
        <f t="shared" si="203"/>
        <v>0</v>
      </c>
      <c r="G2816" t="str">
        <f t="shared" si="204"/>
        <v>BP.VM</v>
      </c>
      <c r="H2816" s="570" t="s">
        <v>136</v>
      </c>
      <c r="J2816" s="570" t="s">
        <v>144</v>
      </c>
    </row>
    <row r="2817" spans="1:10">
      <c r="A2817">
        <f>_xlfn.XLOOKUP(C2817,macros!Y:Y,macros!H:H)</f>
        <v>0</v>
      </c>
      <c r="B2817">
        <f>_xlfn.XLOOKUP(H2817,'sets &amp; selections ( - 10%)'!Z:Z,'sets &amp; selections ( - 10%)'!I:I,0)+_xlfn.XLOOKUP(J2817,'sets &amp; selections ( - 10%)'!Z:Z,'sets &amp; selections ( - 10%)'!I:I,0)</f>
        <v>0</v>
      </c>
      <c r="C2817" s="635" t="s">
        <v>608</v>
      </c>
      <c r="D2817">
        <f t="shared" si="206"/>
        <v>0</v>
      </c>
      <c r="E2817">
        <v>10125</v>
      </c>
      <c r="F2817">
        <f t="shared" si="203"/>
        <v>0</v>
      </c>
      <c r="G2817" t="str">
        <f t="shared" si="204"/>
        <v>BP.VM</v>
      </c>
      <c r="H2817" s="570" t="s">
        <v>136</v>
      </c>
      <c r="J2817" s="570" t="s">
        <v>144</v>
      </c>
    </row>
    <row r="2818" spans="1:10">
      <c r="A2818">
        <f>_xlfn.XLOOKUP(C2818,macros!Y:Y,macros!H:H)</f>
        <v>0</v>
      </c>
      <c r="B2818">
        <f>_xlfn.XLOOKUP(H2818,'sets &amp; selections ( - 10%)'!Z:Z,'sets &amp; selections ( - 10%)'!I:I,0)+_xlfn.XLOOKUP(J2818,'sets &amp; selections ( - 10%)'!Z:Z,'sets &amp; selections ( - 10%)'!I:I,0)</f>
        <v>0</v>
      </c>
      <c r="C2818" s="635" t="s">
        <v>609</v>
      </c>
      <c r="D2818">
        <f t="shared" si="206"/>
        <v>0</v>
      </c>
      <c r="E2818">
        <v>10125</v>
      </c>
      <c r="F2818">
        <f t="shared" si="203"/>
        <v>0</v>
      </c>
      <c r="G2818" t="str">
        <f t="shared" si="204"/>
        <v>BP.VM</v>
      </c>
      <c r="H2818" s="570" t="s">
        <v>136</v>
      </c>
      <c r="J2818" s="570" t="s">
        <v>144</v>
      </c>
    </row>
    <row r="2819" spans="1:10">
      <c r="A2819">
        <f>_xlfn.XLOOKUP(C2819,macros!Y:Y,macros!H:H)</f>
        <v>0</v>
      </c>
      <c r="B2819">
        <f>_xlfn.XLOOKUP(H2819,'sets &amp; selections ( - 10%)'!Z:Z,'sets &amp; selections ( - 10%)'!I:I,0)+_xlfn.XLOOKUP(J2819,'sets &amp; selections ( - 10%)'!Z:Z,'sets &amp; selections ( - 10%)'!I:I,0)</f>
        <v>0</v>
      </c>
      <c r="C2819" s="635" t="s">
        <v>610</v>
      </c>
      <c r="D2819">
        <f t="shared" si="206"/>
        <v>0</v>
      </c>
      <c r="E2819">
        <v>10125</v>
      </c>
      <c r="F2819">
        <f t="shared" ref="F2819:F2882" si="207">IF(B2819&gt;0,10*B2819/D2819,0)</f>
        <v>0</v>
      </c>
      <c r="G2819" t="str">
        <f t="shared" ref="G2819:G2882" si="208">LEFT(C2819,5)</f>
        <v>BP.VM</v>
      </c>
      <c r="H2819" s="570" t="s">
        <v>136</v>
      </c>
      <c r="J2819" s="570" t="s">
        <v>144</v>
      </c>
    </row>
    <row r="2820" spans="1:10">
      <c r="A2820">
        <f>_xlfn.XLOOKUP(C2820,macros!Y:Y,macros!H:H)</f>
        <v>0</v>
      </c>
      <c r="B2820">
        <f>_xlfn.XLOOKUP(H2820,'sets &amp; selections ( - 10%)'!Z:Z,'sets &amp; selections ( - 10%)'!I:I,0)+_xlfn.XLOOKUP(J2820,'sets &amp; selections ( - 10%)'!Z:Z,'sets &amp; selections ( - 10%)'!I:I,0)</f>
        <v>0</v>
      </c>
      <c r="C2820" s="635" t="s">
        <v>611</v>
      </c>
      <c r="D2820">
        <f t="shared" si="206"/>
        <v>0</v>
      </c>
      <c r="E2820">
        <v>10125</v>
      </c>
      <c r="F2820">
        <f t="shared" si="207"/>
        <v>0</v>
      </c>
      <c r="G2820" t="str">
        <f t="shared" si="208"/>
        <v>BP.VM</v>
      </c>
      <c r="H2820" s="570" t="s">
        <v>136</v>
      </c>
      <c r="J2820" s="570" t="s">
        <v>144</v>
      </c>
    </row>
    <row r="2821" spans="1:10">
      <c r="A2821">
        <f>_xlfn.XLOOKUP(C2821,macros!Y:Y,macros!H:H)</f>
        <v>0</v>
      </c>
      <c r="B2821">
        <f>_xlfn.XLOOKUP(H2821,'sets &amp; selections ( - 10%)'!Z:Z,'sets &amp; selections ( - 10%)'!I:I,0)+_xlfn.XLOOKUP(J2821,'sets &amp; selections ( - 10%)'!Z:Z,'sets &amp; selections ( - 10%)'!I:I,0)</f>
        <v>0</v>
      </c>
      <c r="C2821" s="635" t="s">
        <v>612</v>
      </c>
      <c r="D2821">
        <f t="shared" si="206"/>
        <v>0</v>
      </c>
      <c r="E2821">
        <v>10125</v>
      </c>
      <c r="F2821">
        <f t="shared" si="207"/>
        <v>0</v>
      </c>
      <c r="G2821" t="str">
        <f t="shared" si="208"/>
        <v>BP.VM</v>
      </c>
      <c r="H2821" s="570" t="s">
        <v>136</v>
      </c>
      <c r="J2821" s="570" t="s">
        <v>144</v>
      </c>
    </row>
    <row r="2822" spans="1:10">
      <c r="A2822">
        <f>_xlfn.XLOOKUP(C2822,macros!Y:Y,macros!H:H)</f>
        <v>0</v>
      </c>
      <c r="B2822">
        <f>_xlfn.XLOOKUP(H2822,'sets &amp; selections ( - 10%)'!Z:Z,'sets &amp; selections ( - 10%)'!I:I,0)+_xlfn.XLOOKUP(J2822,'sets &amp; selections ( - 10%)'!Z:Z,'sets &amp; selections ( - 10%)'!I:I,0)</f>
        <v>0</v>
      </c>
      <c r="C2822" s="635" t="s">
        <v>613</v>
      </c>
      <c r="D2822">
        <f t="shared" ref="D2822" si="209">SUM(A2822:B2822)</f>
        <v>0</v>
      </c>
      <c r="E2822">
        <v>10125</v>
      </c>
      <c r="F2822">
        <f t="shared" si="207"/>
        <v>0</v>
      </c>
      <c r="G2822" t="str">
        <f t="shared" si="208"/>
        <v>BP.VM</v>
      </c>
      <c r="H2822" s="570" t="s">
        <v>136</v>
      </c>
      <c r="J2822" s="570" t="s">
        <v>144</v>
      </c>
    </row>
    <row r="2823" spans="1:10">
      <c r="A2823">
        <f>_xlfn.XLOOKUP(C2823,macros!Y:Y,macros!H:H)</f>
        <v>0</v>
      </c>
      <c r="B2823">
        <f>_xlfn.XLOOKUP(H2823,'sets &amp; selections ( - 10%)'!Z:Z,'sets &amp; selections ( - 10%)'!I:I,0)+_xlfn.XLOOKUP(J2823,'sets &amp; selections ( - 10%)'!Z:Z,'sets &amp; selections ( - 10%)'!I:I,0)</f>
        <v>0</v>
      </c>
      <c r="C2823" s="635" t="s">
        <v>614</v>
      </c>
      <c r="D2823">
        <f t="shared" ref="D2823:D2879" si="210">SUM(A2823:B2823)</f>
        <v>0</v>
      </c>
      <c r="E2823">
        <v>10125</v>
      </c>
      <c r="F2823">
        <f t="shared" si="207"/>
        <v>0</v>
      </c>
      <c r="G2823" t="str">
        <f t="shared" si="208"/>
        <v>BP.VM</v>
      </c>
      <c r="H2823" s="570" t="s">
        <v>136</v>
      </c>
      <c r="J2823" s="570" t="s">
        <v>144</v>
      </c>
    </row>
    <row r="2824" spans="1:10">
      <c r="A2824">
        <f>_xlfn.XLOOKUP(C2824,macros!Y:Y,macros!H:H)</f>
        <v>0</v>
      </c>
      <c r="B2824">
        <f>_xlfn.XLOOKUP(H2824,'sets &amp; selections ( - 10%)'!Z:Z,'sets &amp; selections ( - 10%)'!I:I,0)+_xlfn.XLOOKUP(J2824,'sets &amp; selections ( - 10%)'!Z:Z,'sets &amp; selections ( - 10%)'!I:I,0)</f>
        <v>0</v>
      </c>
      <c r="C2824" s="635" t="s">
        <v>615</v>
      </c>
      <c r="D2824">
        <f t="shared" si="210"/>
        <v>0</v>
      </c>
      <c r="E2824">
        <v>10125</v>
      </c>
      <c r="F2824">
        <f t="shared" si="207"/>
        <v>0</v>
      </c>
      <c r="G2824" t="str">
        <f t="shared" si="208"/>
        <v>BP.VM</v>
      </c>
      <c r="H2824" s="570" t="s">
        <v>136</v>
      </c>
      <c r="J2824" s="570" t="s">
        <v>144</v>
      </c>
    </row>
    <row r="2825" spans="1:10">
      <c r="A2825">
        <f>_xlfn.XLOOKUP(C2825,macros!Y:Y,macros!H:H)</f>
        <v>0</v>
      </c>
      <c r="B2825">
        <f>_xlfn.XLOOKUP(H2825,'sets &amp; selections ( - 10%)'!Z:Z,'sets &amp; selections ( - 10%)'!I:I,0)+_xlfn.XLOOKUP(J2825,'sets &amp; selections ( - 10%)'!Z:Z,'sets &amp; selections ( - 10%)'!I:I,0)</f>
        <v>0</v>
      </c>
      <c r="C2825" s="635" t="s">
        <v>616</v>
      </c>
      <c r="D2825">
        <f t="shared" si="210"/>
        <v>0</v>
      </c>
      <c r="E2825">
        <v>10125</v>
      </c>
      <c r="F2825">
        <f t="shared" si="207"/>
        <v>0</v>
      </c>
      <c r="G2825" t="str">
        <f t="shared" si="208"/>
        <v>BP.VM</v>
      </c>
      <c r="H2825" s="570" t="s">
        <v>136</v>
      </c>
      <c r="J2825" s="570" t="s">
        <v>144</v>
      </c>
    </row>
    <row r="2826" spans="1:10">
      <c r="A2826">
        <f>_xlfn.XLOOKUP(C2826,macros!Y:Y,macros!H:H)</f>
        <v>0</v>
      </c>
      <c r="B2826">
        <f>_xlfn.XLOOKUP(H2826,'sets &amp; selections ( - 10%)'!Z:Z,'sets &amp; selections ( - 10%)'!I:I,0)+_xlfn.XLOOKUP(J2826,'sets &amp; selections ( - 10%)'!Z:Z,'sets &amp; selections ( - 10%)'!I:I,0)</f>
        <v>0</v>
      </c>
      <c r="C2826" s="635" t="s">
        <v>617</v>
      </c>
      <c r="D2826">
        <f t="shared" si="210"/>
        <v>0</v>
      </c>
      <c r="E2826">
        <v>10125</v>
      </c>
      <c r="F2826">
        <f t="shared" si="207"/>
        <v>0</v>
      </c>
      <c r="G2826" t="str">
        <f t="shared" si="208"/>
        <v>BP.VM</v>
      </c>
      <c r="H2826" s="570" t="s">
        <v>136</v>
      </c>
      <c r="J2826" s="570" t="s">
        <v>144</v>
      </c>
    </row>
    <row r="2827" spans="1:10">
      <c r="A2827">
        <f>_xlfn.XLOOKUP(C2827,macros!Y:Y,macros!I:I)</f>
        <v>0</v>
      </c>
      <c r="B2827">
        <f>_xlfn.XLOOKUP(H2827,'sets &amp; selections ( - 10%)'!Z:Z,'sets &amp; selections ( - 10%)'!J:J,0)+_xlfn.XLOOKUP(J2827,'sets &amp; selections ( - 10%)'!Z:Z,'sets &amp; selections ( - 10%)'!J:J,0)</f>
        <v>0</v>
      </c>
      <c r="C2827" s="635" t="s">
        <v>507</v>
      </c>
      <c r="D2827">
        <f t="shared" si="210"/>
        <v>0</v>
      </c>
      <c r="E2827">
        <v>10086</v>
      </c>
      <c r="F2827">
        <f t="shared" si="207"/>
        <v>0</v>
      </c>
      <c r="G2827" t="str">
        <f t="shared" si="208"/>
        <v>BP.VM</v>
      </c>
      <c r="H2827" s="570" t="s">
        <v>125</v>
      </c>
      <c r="J2827" s="570" t="s">
        <v>127</v>
      </c>
    </row>
    <row r="2828" spans="1:10">
      <c r="A2828">
        <f>_xlfn.XLOOKUP(C2828,macros!Y:Y,macros!I:I)</f>
        <v>0</v>
      </c>
      <c r="B2828">
        <f>_xlfn.XLOOKUP(H2828,'sets &amp; selections ( - 10%)'!Z:Z,'sets &amp; selections ( - 10%)'!J:J,0)+_xlfn.XLOOKUP(J2828,'sets &amp; selections ( - 10%)'!Z:Z,'sets &amp; selections ( - 10%)'!J:J,0)</f>
        <v>0</v>
      </c>
      <c r="C2828" s="635" t="s">
        <v>510</v>
      </c>
      <c r="D2828">
        <f t="shared" si="210"/>
        <v>0</v>
      </c>
      <c r="E2828">
        <v>10086</v>
      </c>
      <c r="F2828">
        <f t="shared" si="207"/>
        <v>0</v>
      </c>
      <c r="G2828" t="str">
        <f t="shared" si="208"/>
        <v>BP.VM</v>
      </c>
      <c r="H2828" s="570" t="s">
        <v>125</v>
      </c>
      <c r="J2828" s="570" t="s">
        <v>127</v>
      </c>
    </row>
    <row r="2829" spans="1:10">
      <c r="A2829">
        <f>_xlfn.XLOOKUP(C2829,macros!Y:Y,macros!I:I)</f>
        <v>0</v>
      </c>
      <c r="B2829">
        <f>_xlfn.XLOOKUP(H2829,'sets &amp; selections ( - 10%)'!Z:Z,'sets &amp; selections ( - 10%)'!J:J,0)+_xlfn.XLOOKUP(J2829,'sets &amp; selections ( - 10%)'!Z:Z,'sets &amp; selections ( - 10%)'!J:J,0)</f>
        <v>0</v>
      </c>
      <c r="C2829" s="635" t="s">
        <v>513</v>
      </c>
      <c r="D2829">
        <f t="shared" si="210"/>
        <v>0</v>
      </c>
      <c r="E2829">
        <v>10086</v>
      </c>
      <c r="F2829">
        <f t="shared" si="207"/>
        <v>0</v>
      </c>
      <c r="G2829" t="str">
        <f t="shared" si="208"/>
        <v>BP.VM</v>
      </c>
      <c r="H2829" s="570" t="s">
        <v>125</v>
      </c>
      <c r="J2829" s="570" t="s">
        <v>127</v>
      </c>
    </row>
    <row r="2830" spans="1:10">
      <c r="A2830">
        <f>_xlfn.XLOOKUP(C2830,macros!Y:Y,macros!I:I)</f>
        <v>0</v>
      </c>
      <c r="B2830">
        <f>_xlfn.XLOOKUP(H2830,'sets &amp; selections ( - 10%)'!Z:Z,'sets &amp; selections ( - 10%)'!J:J,0)+_xlfn.XLOOKUP(J2830,'sets &amp; selections ( - 10%)'!Z:Z,'sets &amp; selections ( - 10%)'!J:J,0)</f>
        <v>0</v>
      </c>
      <c r="C2830" s="635" t="s">
        <v>516</v>
      </c>
      <c r="D2830">
        <f t="shared" si="210"/>
        <v>0</v>
      </c>
      <c r="E2830">
        <v>10086</v>
      </c>
      <c r="F2830">
        <f t="shared" si="207"/>
        <v>0</v>
      </c>
      <c r="G2830" t="str">
        <f t="shared" si="208"/>
        <v>BP.VM</v>
      </c>
      <c r="H2830" s="570" t="s">
        <v>125</v>
      </c>
      <c r="J2830" s="570" t="s">
        <v>127</v>
      </c>
    </row>
    <row r="2831" spans="1:10">
      <c r="A2831">
        <f>_xlfn.XLOOKUP(C2831,macros!Y:Y,macros!I:I)</f>
        <v>0</v>
      </c>
      <c r="B2831">
        <f>_xlfn.XLOOKUP(H2831,'sets &amp; selections ( - 10%)'!Z:Z,'sets &amp; selections ( - 10%)'!J:J,0)+_xlfn.XLOOKUP(J2831,'sets &amp; selections ( - 10%)'!Z:Z,'sets &amp; selections ( - 10%)'!J:J,0)</f>
        <v>0</v>
      </c>
      <c r="C2831" s="635" t="s">
        <v>519</v>
      </c>
      <c r="D2831">
        <f t="shared" si="210"/>
        <v>0</v>
      </c>
      <c r="E2831">
        <v>10086</v>
      </c>
      <c r="F2831">
        <f t="shared" si="207"/>
        <v>0</v>
      </c>
      <c r="G2831" t="str">
        <f t="shared" si="208"/>
        <v>BP.VM</v>
      </c>
      <c r="H2831" s="570" t="s">
        <v>125</v>
      </c>
      <c r="J2831" s="570" t="s">
        <v>127</v>
      </c>
    </row>
    <row r="2832" spans="1:10">
      <c r="A2832">
        <f>_xlfn.XLOOKUP(C2832,macros!Y:Y,macros!I:I)</f>
        <v>0</v>
      </c>
      <c r="B2832">
        <f>_xlfn.XLOOKUP(H2832,'sets &amp; selections ( - 10%)'!Z:Z,'sets &amp; selections ( - 10%)'!J:J,0)+_xlfn.XLOOKUP(J2832,'sets &amp; selections ( - 10%)'!Z:Z,'sets &amp; selections ( - 10%)'!J:J,0)</f>
        <v>0</v>
      </c>
      <c r="C2832" s="635" t="s">
        <v>522</v>
      </c>
      <c r="D2832">
        <f t="shared" si="210"/>
        <v>0</v>
      </c>
      <c r="E2832">
        <v>10086</v>
      </c>
      <c r="F2832">
        <f t="shared" si="207"/>
        <v>0</v>
      </c>
      <c r="G2832" t="str">
        <f t="shared" si="208"/>
        <v>BP.VM</v>
      </c>
      <c r="H2832" s="570" t="s">
        <v>125</v>
      </c>
      <c r="J2832" s="570" t="s">
        <v>127</v>
      </c>
    </row>
    <row r="2833" spans="1:10">
      <c r="A2833">
        <f>_xlfn.XLOOKUP(C2833,macros!Y:Y,macros!I:I)</f>
        <v>0</v>
      </c>
      <c r="B2833">
        <f>_xlfn.XLOOKUP(H2833,'sets &amp; selections ( - 10%)'!Z:Z,'sets &amp; selections ( - 10%)'!J:J,0)+_xlfn.XLOOKUP(J2833,'sets &amp; selections ( - 10%)'!Z:Z,'sets &amp; selections ( - 10%)'!J:J,0)</f>
        <v>0</v>
      </c>
      <c r="C2833" s="635" t="s">
        <v>525</v>
      </c>
      <c r="D2833">
        <f t="shared" si="210"/>
        <v>0</v>
      </c>
      <c r="E2833">
        <v>10086</v>
      </c>
      <c r="F2833">
        <f t="shared" si="207"/>
        <v>0</v>
      </c>
      <c r="G2833" t="str">
        <f t="shared" si="208"/>
        <v>BP.VM</v>
      </c>
      <c r="H2833" s="570" t="s">
        <v>125</v>
      </c>
      <c r="J2833" s="570" t="s">
        <v>129</v>
      </c>
    </row>
    <row r="2834" spans="1:10">
      <c r="A2834">
        <f>_xlfn.XLOOKUP(C2834,macros!Y:Y,macros!I:I)</f>
        <v>0</v>
      </c>
      <c r="B2834">
        <f>_xlfn.XLOOKUP(H2834,'sets &amp; selections ( - 10%)'!Z:Z,'sets &amp; selections ( - 10%)'!J:J,0)+_xlfn.XLOOKUP(J2834,'sets &amp; selections ( - 10%)'!Z:Z,'sets &amp; selections ( - 10%)'!J:J,0)</f>
        <v>0</v>
      </c>
      <c r="C2834" s="635" t="s">
        <v>528</v>
      </c>
      <c r="D2834">
        <f t="shared" si="210"/>
        <v>0</v>
      </c>
      <c r="E2834">
        <v>10086</v>
      </c>
      <c r="F2834">
        <f t="shared" si="207"/>
        <v>0</v>
      </c>
      <c r="G2834" t="str">
        <f t="shared" si="208"/>
        <v>BP.VM</v>
      </c>
      <c r="H2834" s="570" t="s">
        <v>125</v>
      </c>
      <c r="J2834" s="570" t="s">
        <v>129</v>
      </c>
    </row>
    <row r="2835" spans="1:10">
      <c r="A2835">
        <f>_xlfn.XLOOKUP(C2835,macros!Y:Y,macros!I:I)</f>
        <v>0</v>
      </c>
      <c r="B2835">
        <f>_xlfn.XLOOKUP(H2835,'sets &amp; selections ( - 10%)'!Z:Z,'sets &amp; selections ( - 10%)'!J:J,0)+_xlfn.XLOOKUP(J2835,'sets &amp; selections ( - 10%)'!Z:Z,'sets &amp; selections ( - 10%)'!J:J,0)</f>
        <v>0</v>
      </c>
      <c r="C2835" s="635" t="s">
        <v>531</v>
      </c>
      <c r="D2835">
        <f t="shared" si="210"/>
        <v>0</v>
      </c>
      <c r="E2835">
        <v>10086</v>
      </c>
      <c r="F2835">
        <f t="shared" si="207"/>
        <v>0</v>
      </c>
      <c r="G2835" t="str">
        <f t="shared" si="208"/>
        <v>BP.VM</v>
      </c>
      <c r="H2835" s="570" t="s">
        <v>125</v>
      </c>
      <c r="J2835" s="570" t="s">
        <v>129</v>
      </c>
    </row>
    <row r="2836" spans="1:10">
      <c r="A2836">
        <f>_xlfn.XLOOKUP(C2836,macros!Y:Y,macros!I:I)</f>
        <v>0</v>
      </c>
      <c r="B2836">
        <f>_xlfn.XLOOKUP(H2836,'sets &amp; selections ( - 10%)'!Z:Z,'sets &amp; selections ( - 10%)'!J:J,0)+_xlfn.XLOOKUP(J2836,'sets &amp; selections ( - 10%)'!Z:Z,'sets &amp; selections ( - 10%)'!J:J,0)</f>
        <v>0</v>
      </c>
      <c r="C2836" s="635" t="s">
        <v>534</v>
      </c>
      <c r="D2836">
        <f t="shared" si="210"/>
        <v>0</v>
      </c>
      <c r="E2836">
        <v>10086</v>
      </c>
      <c r="F2836">
        <f t="shared" si="207"/>
        <v>0</v>
      </c>
      <c r="G2836" t="str">
        <f t="shared" si="208"/>
        <v>BP.VM</v>
      </c>
      <c r="H2836" s="570" t="s">
        <v>125</v>
      </c>
      <c r="J2836" s="570" t="s">
        <v>129</v>
      </c>
    </row>
    <row r="2837" spans="1:10">
      <c r="A2837">
        <f>_xlfn.XLOOKUP(C2837,macros!Y:Y,macros!I:I)</f>
        <v>0</v>
      </c>
      <c r="B2837">
        <f>_xlfn.XLOOKUP(H2837,'sets &amp; selections ( - 10%)'!Z:Z,'sets &amp; selections ( - 10%)'!J:J,0)+_xlfn.XLOOKUP(J2837,'sets &amp; selections ( - 10%)'!Z:Z,'sets &amp; selections ( - 10%)'!J:J,0)</f>
        <v>0</v>
      </c>
      <c r="C2837" s="635" t="s">
        <v>537</v>
      </c>
      <c r="D2837">
        <f t="shared" si="210"/>
        <v>0</v>
      </c>
      <c r="E2837">
        <v>10086</v>
      </c>
      <c r="F2837">
        <f t="shared" si="207"/>
        <v>0</v>
      </c>
      <c r="G2837" t="str">
        <f t="shared" si="208"/>
        <v>BP.VM</v>
      </c>
      <c r="H2837" s="570" t="s">
        <v>125</v>
      </c>
      <c r="J2837" s="570" t="s">
        <v>129</v>
      </c>
    </row>
    <row r="2838" spans="1:10">
      <c r="A2838">
        <f>_xlfn.XLOOKUP(C2838,macros!Y:Y,macros!I:I)</f>
        <v>0</v>
      </c>
      <c r="B2838">
        <f>_xlfn.XLOOKUP(H2838,'sets &amp; selections ( - 10%)'!Z:Z,'sets &amp; selections ( - 10%)'!J:J,0)+_xlfn.XLOOKUP(J2838,'sets &amp; selections ( - 10%)'!Z:Z,'sets &amp; selections ( - 10%)'!J:J,0)</f>
        <v>0</v>
      </c>
      <c r="C2838" s="635" t="s">
        <v>540</v>
      </c>
      <c r="D2838">
        <f t="shared" si="210"/>
        <v>0</v>
      </c>
      <c r="E2838">
        <v>10086</v>
      </c>
      <c r="F2838">
        <f t="shared" si="207"/>
        <v>0</v>
      </c>
      <c r="G2838" t="str">
        <f t="shared" si="208"/>
        <v>BP.VM</v>
      </c>
      <c r="H2838" s="570" t="s">
        <v>125</v>
      </c>
      <c r="J2838" s="570" t="s">
        <v>129</v>
      </c>
    </row>
    <row r="2839" spans="1:10">
      <c r="A2839">
        <f>_xlfn.XLOOKUP(C2839,macros!Y:Y,macros!I:I)</f>
        <v>0</v>
      </c>
      <c r="B2839">
        <f>_xlfn.XLOOKUP(H2839,'sets &amp; selections ( - 10%)'!Z:Z,'sets &amp; selections ( - 10%)'!J:J,0)+_xlfn.XLOOKUP(J2839,'sets &amp; selections ( - 10%)'!Z:Z,'sets &amp; selections ( - 10%)'!J:J,0)</f>
        <v>0</v>
      </c>
      <c r="C2839" s="635" t="s">
        <v>543</v>
      </c>
      <c r="D2839">
        <f t="shared" si="210"/>
        <v>0</v>
      </c>
      <c r="E2839">
        <v>10086</v>
      </c>
      <c r="F2839">
        <f t="shared" si="207"/>
        <v>0</v>
      </c>
      <c r="G2839" t="str">
        <f t="shared" si="208"/>
        <v>BP.VM</v>
      </c>
      <c r="H2839" s="570" t="s">
        <v>125</v>
      </c>
      <c r="J2839" s="570" t="s">
        <v>129</v>
      </c>
    </row>
    <row r="2840" spans="1:10">
      <c r="A2840">
        <f>_xlfn.XLOOKUP(C2840,macros!Y:Y,macros!I:I)</f>
        <v>0</v>
      </c>
      <c r="B2840">
        <f>_xlfn.XLOOKUP(H2840,'sets &amp; selections ( - 10%)'!Z:Z,'sets &amp; selections ( - 10%)'!J:J,0)+_xlfn.XLOOKUP(J2840,'sets &amp; selections ( - 10%)'!Z:Z,'sets &amp; selections ( - 10%)'!J:J,0)</f>
        <v>0</v>
      </c>
      <c r="C2840" s="635" t="s">
        <v>546</v>
      </c>
      <c r="D2840">
        <f t="shared" si="210"/>
        <v>0</v>
      </c>
      <c r="E2840">
        <v>10086</v>
      </c>
      <c r="F2840">
        <f t="shared" si="207"/>
        <v>0</v>
      </c>
      <c r="G2840" t="str">
        <f t="shared" si="208"/>
        <v>BP.VM</v>
      </c>
      <c r="H2840" s="570" t="s">
        <v>125</v>
      </c>
      <c r="J2840" s="570" t="s">
        <v>131</v>
      </c>
    </row>
    <row r="2841" spans="1:10">
      <c r="A2841">
        <f>_xlfn.XLOOKUP(C2841,macros!Y:Y,macros!I:I)</f>
        <v>0</v>
      </c>
      <c r="B2841">
        <f>_xlfn.XLOOKUP(H2841,'sets &amp; selections ( - 10%)'!Z:Z,'sets &amp; selections ( - 10%)'!J:J,0)+_xlfn.XLOOKUP(J2841,'sets &amp; selections ( - 10%)'!Z:Z,'sets &amp; selections ( - 10%)'!J:J,0)</f>
        <v>0</v>
      </c>
      <c r="C2841" s="635" t="s">
        <v>549</v>
      </c>
      <c r="D2841">
        <f t="shared" si="210"/>
        <v>0</v>
      </c>
      <c r="E2841">
        <v>10086</v>
      </c>
      <c r="F2841">
        <f t="shared" si="207"/>
        <v>0</v>
      </c>
      <c r="G2841" t="str">
        <f t="shared" si="208"/>
        <v>BP.VM</v>
      </c>
      <c r="H2841" s="570" t="s">
        <v>125</v>
      </c>
      <c r="J2841" s="570" t="s">
        <v>131</v>
      </c>
    </row>
    <row r="2842" spans="1:10">
      <c r="A2842">
        <f>_xlfn.XLOOKUP(C2842,macros!Y:Y,macros!I:I)</f>
        <v>0</v>
      </c>
      <c r="B2842">
        <f>_xlfn.XLOOKUP(H2842,'sets &amp; selections ( - 10%)'!Z:Z,'sets &amp; selections ( - 10%)'!J:J,0)+_xlfn.XLOOKUP(J2842,'sets &amp; selections ( - 10%)'!Z:Z,'sets &amp; selections ( - 10%)'!J:J,0)</f>
        <v>0</v>
      </c>
      <c r="C2842" s="635" t="s">
        <v>552</v>
      </c>
      <c r="D2842">
        <f t="shared" si="210"/>
        <v>0</v>
      </c>
      <c r="E2842">
        <v>10086</v>
      </c>
      <c r="F2842">
        <f t="shared" si="207"/>
        <v>0</v>
      </c>
      <c r="G2842" t="str">
        <f t="shared" si="208"/>
        <v>BP.VM</v>
      </c>
      <c r="H2842" s="570" t="s">
        <v>125</v>
      </c>
      <c r="J2842" s="570" t="s">
        <v>131</v>
      </c>
    </row>
    <row r="2843" spans="1:10">
      <c r="A2843">
        <f>_xlfn.XLOOKUP(C2843,macros!Y:Y,macros!I:I)</f>
        <v>0</v>
      </c>
      <c r="B2843">
        <f>_xlfn.XLOOKUP(H2843,'sets &amp; selections ( - 10%)'!Z:Z,'sets &amp; selections ( - 10%)'!J:J,0)+_xlfn.XLOOKUP(J2843,'sets &amp; selections ( - 10%)'!Z:Z,'sets &amp; selections ( - 10%)'!J:J,0)</f>
        <v>0</v>
      </c>
      <c r="C2843" s="635" t="s">
        <v>555</v>
      </c>
      <c r="D2843">
        <f t="shared" si="210"/>
        <v>0</v>
      </c>
      <c r="E2843">
        <v>10086</v>
      </c>
      <c r="F2843">
        <f t="shared" si="207"/>
        <v>0</v>
      </c>
      <c r="G2843" t="str">
        <f t="shared" si="208"/>
        <v>BP.VM</v>
      </c>
      <c r="H2843" s="570" t="s">
        <v>125</v>
      </c>
      <c r="J2843" s="570" t="s">
        <v>131</v>
      </c>
    </row>
    <row r="2844" spans="1:10">
      <c r="A2844">
        <f>_xlfn.XLOOKUP(C2844,macros!Y:Y,macros!I:I)</f>
        <v>0</v>
      </c>
      <c r="B2844">
        <f>_xlfn.XLOOKUP(H2844,'sets &amp; selections ( - 10%)'!Z:Z,'sets &amp; selections ( - 10%)'!J:J,0)+_xlfn.XLOOKUP(J2844,'sets &amp; selections ( - 10%)'!Z:Z,'sets &amp; selections ( - 10%)'!J:J,0)</f>
        <v>0</v>
      </c>
      <c r="C2844" s="635" t="s">
        <v>557</v>
      </c>
      <c r="D2844">
        <f t="shared" si="210"/>
        <v>0</v>
      </c>
      <c r="E2844">
        <v>10086</v>
      </c>
      <c r="F2844">
        <f t="shared" si="207"/>
        <v>0</v>
      </c>
      <c r="G2844" t="str">
        <f t="shared" si="208"/>
        <v>BP.VM</v>
      </c>
      <c r="H2844" s="570" t="s">
        <v>125</v>
      </c>
      <c r="J2844" s="570" t="s">
        <v>133</v>
      </c>
    </row>
    <row r="2845" spans="1:10">
      <c r="A2845">
        <f>_xlfn.XLOOKUP(C2845,macros!Y:Y,macros!I:I)</f>
        <v>0</v>
      </c>
      <c r="B2845">
        <f>_xlfn.XLOOKUP(H2845,'sets &amp; selections ( - 10%)'!Z:Z,'sets &amp; selections ( - 10%)'!J:J,0)+_xlfn.XLOOKUP(J2845,'sets &amp; selections ( - 10%)'!Z:Z,'sets &amp; selections ( - 10%)'!J:J,0)</f>
        <v>0</v>
      </c>
      <c r="C2845" s="635" t="s">
        <v>560</v>
      </c>
      <c r="D2845">
        <f t="shared" si="210"/>
        <v>0</v>
      </c>
      <c r="E2845">
        <v>10086</v>
      </c>
      <c r="F2845">
        <f t="shared" si="207"/>
        <v>0</v>
      </c>
      <c r="G2845" t="str">
        <f t="shared" si="208"/>
        <v>BP.VM</v>
      </c>
      <c r="H2845" s="570" t="s">
        <v>125</v>
      </c>
      <c r="J2845" s="570" t="s">
        <v>133</v>
      </c>
    </row>
    <row r="2846" spans="1:10">
      <c r="A2846">
        <f>_xlfn.XLOOKUP(C2846,macros!Y:Y,macros!I:I)</f>
        <v>0</v>
      </c>
      <c r="B2846">
        <f>_xlfn.XLOOKUP(H2846,'sets &amp; selections ( - 10%)'!Z:Z,'sets &amp; selections ( - 10%)'!J:J,0)+_xlfn.XLOOKUP(J2846,'sets &amp; selections ( - 10%)'!Z:Z,'sets &amp; selections ( - 10%)'!J:J,0)</f>
        <v>0</v>
      </c>
      <c r="C2846" s="635" t="s">
        <v>563</v>
      </c>
      <c r="D2846">
        <f t="shared" si="210"/>
        <v>0</v>
      </c>
      <c r="E2846">
        <v>10086</v>
      </c>
      <c r="F2846">
        <f t="shared" si="207"/>
        <v>0</v>
      </c>
      <c r="G2846" t="str">
        <f t="shared" si="208"/>
        <v>BP.VM</v>
      </c>
      <c r="H2846" s="570" t="s">
        <v>125</v>
      </c>
      <c r="J2846" s="570" t="s">
        <v>133</v>
      </c>
    </row>
    <row r="2847" spans="1:10">
      <c r="A2847">
        <f>_xlfn.XLOOKUP(C2847,macros!Y:Y,macros!I:I)</f>
        <v>0</v>
      </c>
      <c r="B2847">
        <f>_xlfn.XLOOKUP(H2847,'sets &amp; selections ( - 10%)'!Z:Z,'sets &amp; selections ( - 10%)'!J:J,0)+_xlfn.XLOOKUP(J2847,'sets &amp; selections ( - 10%)'!Z:Z,'sets &amp; selections ( - 10%)'!J:J,0)</f>
        <v>0</v>
      </c>
      <c r="C2847" s="635" t="s">
        <v>566</v>
      </c>
      <c r="D2847">
        <f t="shared" si="210"/>
        <v>0</v>
      </c>
      <c r="E2847">
        <v>10086</v>
      </c>
      <c r="F2847">
        <f t="shared" si="207"/>
        <v>0</v>
      </c>
      <c r="G2847" t="str">
        <f t="shared" si="208"/>
        <v>BP.VM</v>
      </c>
      <c r="H2847" s="570" t="s">
        <v>125</v>
      </c>
      <c r="J2847" s="570" t="s">
        <v>133</v>
      </c>
    </row>
    <row r="2848" spans="1:10">
      <c r="A2848">
        <f>_xlfn.XLOOKUP(C2848,macros!Y:Y,macros!I:I)</f>
        <v>0</v>
      </c>
      <c r="B2848">
        <f>_xlfn.XLOOKUP(H2848,'sets &amp; selections ( - 10%)'!Z:Z,'sets &amp; selections ( - 10%)'!J:J,0)+_xlfn.XLOOKUP(J2848,'sets &amp; selections ( - 10%)'!Z:Z,'sets &amp; selections ( - 10%)'!J:J,0)</f>
        <v>0</v>
      </c>
      <c r="C2848" s="635" t="s">
        <v>568</v>
      </c>
      <c r="D2848">
        <f t="shared" si="210"/>
        <v>0</v>
      </c>
      <c r="E2848">
        <v>10086</v>
      </c>
      <c r="F2848">
        <f t="shared" si="207"/>
        <v>0</v>
      </c>
      <c r="G2848" t="str">
        <f t="shared" si="208"/>
        <v>BP.VM</v>
      </c>
      <c r="H2848" s="570" t="s">
        <v>125</v>
      </c>
      <c r="J2848" s="570" t="s">
        <v>133</v>
      </c>
    </row>
    <row r="2849" spans="1:10">
      <c r="A2849">
        <f>_xlfn.XLOOKUP(C2849,macros!Y:Y,macros!I:I)</f>
        <v>0</v>
      </c>
      <c r="B2849">
        <f>_xlfn.XLOOKUP(H2849,'sets &amp; selections ( - 10%)'!Z:Z,'sets &amp; selections ( - 10%)'!J:J,0)+_xlfn.XLOOKUP(J2849,'sets &amp; selections ( - 10%)'!Z:Z,'sets &amp; selections ( - 10%)'!J:J,0)</f>
        <v>0</v>
      </c>
      <c r="C2849" s="635" t="s">
        <v>571</v>
      </c>
      <c r="D2849">
        <f t="shared" si="210"/>
        <v>0</v>
      </c>
      <c r="E2849">
        <v>10086</v>
      </c>
      <c r="F2849">
        <f t="shared" si="207"/>
        <v>0</v>
      </c>
      <c r="G2849" t="str">
        <f t="shared" si="208"/>
        <v>BP.VM</v>
      </c>
      <c r="H2849" s="570" t="s">
        <v>125</v>
      </c>
      <c r="J2849" s="570" t="s">
        <v>133</v>
      </c>
    </row>
    <row r="2850" spans="1:10">
      <c r="A2850">
        <f>_xlfn.XLOOKUP(C2850,macros!Y:Y,macros!I:I)</f>
        <v>0</v>
      </c>
      <c r="B2850">
        <f>_xlfn.XLOOKUP(H2850,'sets &amp; selections ( - 10%)'!Z:Z,'sets &amp; selections ( - 10%)'!J:J,0)+_xlfn.XLOOKUP(J2850,'sets &amp; selections ( - 10%)'!Z:Z,'sets &amp; selections ( - 10%)'!J:J,0)</f>
        <v>0</v>
      </c>
      <c r="C2850" s="635" t="s">
        <v>573</v>
      </c>
      <c r="D2850">
        <f t="shared" si="210"/>
        <v>0</v>
      </c>
      <c r="E2850">
        <v>10086</v>
      </c>
      <c r="F2850">
        <f t="shared" si="207"/>
        <v>0</v>
      </c>
      <c r="G2850" t="str">
        <f t="shared" si="208"/>
        <v>BP.VM</v>
      </c>
      <c r="H2850" s="570" t="s">
        <v>125</v>
      </c>
      <c r="J2850" s="570" t="s">
        <v>133</v>
      </c>
    </row>
    <row r="2851" spans="1:10">
      <c r="A2851">
        <f>_xlfn.XLOOKUP(C2851,macros!Y:Y,macros!I:I)</f>
        <v>0</v>
      </c>
      <c r="B2851">
        <f>_xlfn.XLOOKUP(H2851,'sets &amp; selections ( - 10%)'!Z:Z,'sets &amp; selections ( - 10%)'!J:J,0)+_xlfn.XLOOKUP(J2851,'sets &amp; selections ( - 10%)'!Z:Z,'sets &amp; selections ( - 10%)'!J:J,0)</f>
        <v>0</v>
      </c>
      <c r="C2851" s="635" t="s">
        <v>575</v>
      </c>
      <c r="D2851">
        <f t="shared" si="210"/>
        <v>0</v>
      </c>
      <c r="E2851">
        <v>10086</v>
      </c>
      <c r="F2851">
        <f t="shared" si="207"/>
        <v>0</v>
      </c>
      <c r="G2851" t="str">
        <f t="shared" si="208"/>
        <v>BP.VM</v>
      </c>
      <c r="H2851" s="570" t="s">
        <v>125</v>
      </c>
      <c r="J2851" s="570" t="s">
        <v>133</v>
      </c>
    </row>
    <row r="2852" spans="1:10">
      <c r="A2852">
        <f>_xlfn.XLOOKUP(C2852,macros!Y:Y,macros!I:I)</f>
        <v>0</v>
      </c>
      <c r="B2852">
        <f>_xlfn.XLOOKUP(H2852,'sets &amp; selections ( - 10%)'!Z:Z,'sets &amp; selections ( - 10%)'!J:J,0)+_xlfn.XLOOKUP(J2852,'sets &amp; selections ( - 10%)'!Z:Z,'sets &amp; selections ( - 10%)'!J:J,0)</f>
        <v>0</v>
      </c>
      <c r="C2852" s="635" t="s">
        <v>578</v>
      </c>
      <c r="D2852">
        <f t="shared" si="210"/>
        <v>0</v>
      </c>
      <c r="E2852">
        <v>10086</v>
      </c>
      <c r="F2852">
        <f t="shared" si="207"/>
        <v>0</v>
      </c>
      <c r="G2852" t="str">
        <f t="shared" si="208"/>
        <v>BP.VM</v>
      </c>
      <c r="H2852" s="570" t="s">
        <v>125</v>
      </c>
      <c r="J2852" s="570" t="s">
        <v>133</v>
      </c>
    </row>
    <row r="2853" spans="1:10">
      <c r="A2853">
        <f>_xlfn.XLOOKUP(C2853,macros!Y:Y,macros!I:I)</f>
        <v>0</v>
      </c>
      <c r="B2853">
        <f>_xlfn.XLOOKUP(H2853,'sets &amp; selections ( - 10%)'!Z:Z,'sets &amp; selections ( - 10%)'!J:J,0)+_xlfn.XLOOKUP(J2853,'sets &amp; selections ( - 10%)'!Z:Z,'sets &amp; selections ( - 10%)'!J:J,0)</f>
        <v>0</v>
      </c>
      <c r="C2853" s="635" t="s">
        <v>581</v>
      </c>
      <c r="D2853">
        <f t="shared" si="210"/>
        <v>0</v>
      </c>
      <c r="E2853">
        <v>10086</v>
      </c>
      <c r="F2853">
        <f t="shared" si="207"/>
        <v>0</v>
      </c>
      <c r="G2853" t="str">
        <f t="shared" si="208"/>
        <v>BP.VM</v>
      </c>
      <c r="H2853" s="570" t="s">
        <v>125</v>
      </c>
      <c r="J2853" s="570" t="s">
        <v>133</v>
      </c>
    </row>
    <row r="2854" spans="1:10">
      <c r="A2854">
        <f>_xlfn.XLOOKUP(C2854,macros!Y:Y,macros!I:I)</f>
        <v>0</v>
      </c>
      <c r="B2854">
        <f>_xlfn.XLOOKUP(H2854,'sets &amp; selections ( - 10%)'!Z:Z,'sets &amp; selections ( - 10%)'!J:J,0)+_xlfn.XLOOKUP(J2854,'sets &amp; selections ( - 10%)'!Z:Z,'sets &amp; selections ( - 10%)'!J:J,0)</f>
        <v>0</v>
      </c>
      <c r="C2854" s="635" t="s">
        <v>583</v>
      </c>
      <c r="D2854">
        <f t="shared" si="210"/>
        <v>0</v>
      </c>
      <c r="E2854">
        <v>10086</v>
      </c>
      <c r="F2854">
        <f t="shared" si="207"/>
        <v>0</v>
      </c>
      <c r="G2854" t="str">
        <f t="shared" si="208"/>
        <v>BP.VM</v>
      </c>
      <c r="H2854" s="570" t="s">
        <v>125</v>
      </c>
      <c r="J2854" s="570" t="s">
        <v>133</v>
      </c>
    </row>
    <row r="2855" spans="1:10">
      <c r="A2855">
        <f>_xlfn.XLOOKUP(C2855,macros!Y:Y,macros!I:I)</f>
        <v>0</v>
      </c>
      <c r="B2855">
        <f>_xlfn.XLOOKUP(H2855,'sets &amp; selections ( - 10%)'!Z:Z,'sets &amp; selections ( - 10%)'!J:J,0)+_xlfn.XLOOKUP(J2855,'sets &amp; selections ( - 10%)'!Z:Z,'sets &amp; selections ( - 10%)'!J:J,0)</f>
        <v>0</v>
      </c>
      <c r="C2855" s="635" t="s">
        <v>586</v>
      </c>
      <c r="D2855">
        <f t="shared" si="210"/>
        <v>0</v>
      </c>
      <c r="E2855">
        <v>10086</v>
      </c>
      <c r="F2855">
        <f t="shared" si="207"/>
        <v>0</v>
      </c>
      <c r="G2855" t="str">
        <f t="shared" si="208"/>
        <v>BP.VM</v>
      </c>
      <c r="H2855" s="570" t="s">
        <v>125</v>
      </c>
      <c r="J2855" s="570" t="s">
        <v>133</v>
      </c>
    </row>
    <row r="2856" spans="1:10">
      <c r="A2856">
        <f>_xlfn.XLOOKUP(C2856,macros!Y:Y,macros!I:I)</f>
        <v>0</v>
      </c>
      <c r="B2856">
        <f>_xlfn.XLOOKUP(H2856,'sets &amp; selections ( - 10%)'!Z:Z,'sets &amp; selections ( - 10%)'!J:J,0)+_xlfn.XLOOKUP(J2856,'sets &amp; selections ( - 10%)'!Z:Z,'sets &amp; selections ( - 10%)'!J:J,0)</f>
        <v>0</v>
      </c>
      <c r="C2856" s="635" t="s">
        <v>589</v>
      </c>
      <c r="D2856">
        <f t="shared" si="210"/>
        <v>0</v>
      </c>
      <c r="E2856">
        <v>10127</v>
      </c>
      <c r="F2856">
        <f t="shared" si="207"/>
        <v>0</v>
      </c>
      <c r="G2856" t="str">
        <f t="shared" si="208"/>
        <v>BP.VM</v>
      </c>
      <c r="H2856" s="570" t="s">
        <v>136</v>
      </c>
      <c r="J2856" s="570" t="s">
        <v>138</v>
      </c>
    </row>
    <row r="2857" spans="1:10">
      <c r="A2857">
        <f>_xlfn.XLOOKUP(C2857,macros!Y:Y,macros!I:I)</f>
        <v>0</v>
      </c>
      <c r="B2857">
        <f>_xlfn.XLOOKUP(H2857,'sets &amp; selections ( - 10%)'!Z:Z,'sets &amp; selections ( - 10%)'!J:J,0)+_xlfn.XLOOKUP(J2857,'sets &amp; selections ( - 10%)'!Z:Z,'sets &amp; selections ( - 10%)'!J:J,0)</f>
        <v>0</v>
      </c>
      <c r="C2857" s="635" t="s">
        <v>590</v>
      </c>
      <c r="D2857">
        <f t="shared" si="210"/>
        <v>0</v>
      </c>
      <c r="E2857">
        <v>10127</v>
      </c>
      <c r="F2857">
        <f t="shared" si="207"/>
        <v>0</v>
      </c>
      <c r="G2857" t="str">
        <f t="shared" si="208"/>
        <v>BP.VM</v>
      </c>
      <c r="H2857" s="570" t="s">
        <v>136</v>
      </c>
      <c r="J2857" s="570" t="s">
        <v>138</v>
      </c>
    </row>
    <row r="2858" spans="1:10">
      <c r="A2858">
        <f>_xlfn.XLOOKUP(C2858,macros!Y:Y,macros!I:I)</f>
        <v>0</v>
      </c>
      <c r="B2858">
        <f>_xlfn.XLOOKUP(H2858,'sets &amp; selections ( - 10%)'!Z:Z,'sets &amp; selections ( - 10%)'!J:J,0)+_xlfn.XLOOKUP(J2858,'sets &amp; selections ( - 10%)'!Z:Z,'sets &amp; selections ( - 10%)'!J:J,0)</f>
        <v>0</v>
      </c>
      <c r="C2858" s="635" t="s">
        <v>591</v>
      </c>
      <c r="D2858">
        <f t="shared" si="210"/>
        <v>0</v>
      </c>
      <c r="E2858">
        <v>10127</v>
      </c>
      <c r="F2858">
        <f t="shared" si="207"/>
        <v>0</v>
      </c>
      <c r="G2858" t="str">
        <f t="shared" si="208"/>
        <v>BP.VM</v>
      </c>
      <c r="H2858" s="570" t="s">
        <v>136</v>
      </c>
      <c r="J2858" s="570" t="s">
        <v>138</v>
      </c>
    </row>
    <row r="2859" spans="1:10">
      <c r="A2859">
        <f>_xlfn.XLOOKUP(C2859,macros!Y:Y,macros!I:I)</f>
        <v>0</v>
      </c>
      <c r="B2859">
        <f>_xlfn.XLOOKUP(H2859,'sets &amp; selections ( - 10%)'!Z:Z,'sets &amp; selections ( - 10%)'!J:J,0)+_xlfn.XLOOKUP(J2859,'sets &amp; selections ( - 10%)'!Z:Z,'sets &amp; selections ( - 10%)'!J:J,0)</f>
        <v>0</v>
      </c>
      <c r="C2859" s="635" t="s">
        <v>592</v>
      </c>
      <c r="D2859">
        <f t="shared" si="210"/>
        <v>0</v>
      </c>
      <c r="E2859">
        <v>10127</v>
      </c>
      <c r="F2859">
        <f t="shared" si="207"/>
        <v>0</v>
      </c>
      <c r="G2859" t="str">
        <f t="shared" si="208"/>
        <v>BP.VM</v>
      </c>
      <c r="H2859" s="570" t="s">
        <v>136</v>
      </c>
      <c r="J2859" s="570" t="s">
        <v>138</v>
      </c>
    </row>
    <row r="2860" spans="1:10">
      <c r="A2860">
        <f>_xlfn.XLOOKUP(C2860,macros!Y:Y,macros!I:I)</f>
        <v>0</v>
      </c>
      <c r="B2860">
        <f>_xlfn.XLOOKUP(H2860,'sets &amp; selections ( - 10%)'!Z:Z,'sets &amp; selections ( - 10%)'!J:J,0)+_xlfn.XLOOKUP(J2860,'sets &amp; selections ( - 10%)'!Z:Z,'sets &amp; selections ( - 10%)'!J:J,0)</f>
        <v>0</v>
      </c>
      <c r="C2860" s="635" t="s">
        <v>593</v>
      </c>
      <c r="D2860">
        <f t="shared" si="210"/>
        <v>0</v>
      </c>
      <c r="E2860">
        <v>10127</v>
      </c>
      <c r="F2860">
        <f t="shared" si="207"/>
        <v>0</v>
      </c>
      <c r="G2860" t="str">
        <f t="shared" si="208"/>
        <v>BP.VM</v>
      </c>
      <c r="H2860" s="570" t="s">
        <v>136</v>
      </c>
      <c r="J2860" s="570" t="s">
        <v>138</v>
      </c>
    </row>
    <row r="2861" spans="1:10">
      <c r="A2861">
        <f>_xlfn.XLOOKUP(C2861,macros!Y:Y,macros!I:I)</f>
        <v>0</v>
      </c>
      <c r="B2861">
        <f>_xlfn.XLOOKUP(H2861,'sets &amp; selections ( - 10%)'!Z:Z,'sets &amp; selections ( - 10%)'!J:J,0)+_xlfn.XLOOKUP(J2861,'sets &amp; selections ( - 10%)'!Z:Z,'sets &amp; selections ( - 10%)'!J:J,0)</f>
        <v>0</v>
      </c>
      <c r="C2861" s="635" t="s">
        <v>594</v>
      </c>
      <c r="D2861">
        <f t="shared" si="210"/>
        <v>0</v>
      </c>
      <c r="E2861">
        <v>10127</v>
      </c>
      <c r="F2861">
        <f t="shared" si="207"/>
        <v>0</v>
      </c>
      <c r="G2861" t="str">
        <f t="shared" si="208"/>
        <v>BP.VM</v>
      </c>
      <c r="H2861" s="570" t="s">
        <v>136</v>
      </c>
      <c r="J2861" s="570" t="s">
        <v>138</v>
      </c>
    </row>
    <row r="2862" spans="1:10">
      <c r="A2862">
        <f>_xlfn.XLOOKUP(C2862,macros!Y:Y,macros!I:I)</f>
        <v>0</v>
      </c>
      <c r="B2862">
        <f>_xlfn.XLOOKUP(H2862,'sets &amp; selections ( - 10%)'!Z:Z,'sets &amp; selections ( - 10%)'!J:J,0)+_xlfn.XLOOKUP(J2862,'sets &amp; selections ( - 10%)'!Z:Z,'sets &amp; selections ( - 10%)'!J:J,0)</f>
        <v>0</v>
      </c>
      <c r="C2862" s="635" t="s">
        <v>595</v>
      </c>
      <c r="D2862">
        <f t="shared" si="210"/>
        <v>0</v>
      </c>
      <c r="E2862">
        <v>10127</v>
      </c>
      <c r="F2862">
        <f t="shared" si="207"/>
        <v>0</v>
      </c>
      <c r="G2862" t="str">
        <f t="shared" si="208"/>
        <v>BP.VM</v>
      </c>
      <c r="H2862" s="570" t="s">
        <v>136</v>
      </c>
      <c r="J2862" s="570" t="s">
        <v>140</v>
      </c>
    </row>
    <row r="2863" spans="1:10">
      <c r="A2863">
        <f>_xlfn.XLOOKUP(C2863,macros!Y:Y,macros!I:I)</f>
        <v>0</v>
      </c>
      <c r="B2863">
        <f>_xlfn.XLOOKUP(H2863,'sets &amp; selections ( - 10%)'!Z:Z,'sets &amp; selections ( - 10%)'!J:J,0)+_xlfn.XLOOKUP(J2863,'sets &amp; selections ( - 10%)'!Z:Z,'sets &amp; selections ( - 10%)'!J:J,0)</f>
        <v>0</v>
      </c>
      <c r="C2863" s="635" t="s">
        <v>596</v>
      </c>
      <c r="D2863">
        <f t="shared" si="210"/>
        <v>0</v>
      </c>
      <c r="E2863">
        <v>10127</v>
      </c>
      <c r="F2863">
        <f t="shared" si="207"/>
        <v>0</v>
      </c>
      <c r="G2863" t="str">
        <f t="shared" si="208"/>
        <v>BP.VM</v>
      </c>
      <c r="H2863" s="570" t="s">
        <v>136</v>
      </c>
      <c r="J2863" s="570" t="s">
        <v>140</v>
      </c>
    </row>
    <row r="2864" spans="1:10">
      <c r="A2864">
        <f>_xlfn.XLOOKUP(C2864,macros!Y:Y,macros!I:I)</f>
        <v>0</v>
      </c>
      <c r="B2864">
        <f>_xlfn.XLOOKUP(H2864,'sets &amp; selections ( - 10%)'!Z:Z,'sets &amp; selections ( - 10%)'!J:J,0)+_xlfn.XLOOKUP(J2864,'sets &amp; selections ( - 10%)'!Z:Z,'sets &amp; selections ( - 10%)'!J:J,0)</f>
        <v>0</v>
      </c>
      <c r="C2864" s="635" t="s">
        <v>597</v>
      </c>
      <c r="D2864">
        <f t="shared" si="210"/>
        <v>0</v>
      </c>
      <c r="E2864">
        <v>10127</v>
      </c>
      <c r="F2864">
        <f t="shared" si="207"/>
        <v>0</v>
      </c>
      <c r="G2864" t="str">
        <f t="shared" si="208"/>
        <v>BP.VM</v>
      </c>
      <c r="H2864" s="570" t="s">
        <v>136</v>
      </c>
      <c r="J2864" s="570" t="s">
        <v>140</v>
      </c>
    </row>
    <row r="2865" spans="1:10">
      <c r="A2865">
        <f>_xlfn.XLOOKUP(C2865,macros!Y:Y,macros!I:I)</f>
        <v>0</v>
      </c>
      <c r="B2865">
        <f>_xlfn.XLOOKUP(H2865,'sets &amp; selections ( - 10%)'!Z:Z,'sets &amp; selections ( - 10%)'!J:J,0)+_xlfn.XLOOKUP(J2865,'sets &amp; selections ( - 10%)'!Z:Z,'sets &amp; selections ( - 10%)'!J:J,0)</f>
        <v>0</v>
      </c>
      <c r="C2865" s="635" t="s">
        <v>598</v>
      </c>
      <c r="D2865">
        <f t="shared" si="210"/>
        <v>0</v>
      </c>
      <c r="E2865">
        <v>10127</v>
      </c>
      <c r="F2865">
        <f t="shared" si="207"/>
        <v>0</v>
      </c>
      <c r="G2865" t="str">
        <f t="shared" si="208"/>
        <v>BP.VM</v>
      </c>
      <c r="H2865" s="570" t="s">
        <v>136</v>
      </c>
      <c r="J2865" s="570" t="s">
        <v>140</v>
      </c>
    </row>
    <row r="2866" spans="1:10">
      <c r="A2866">
        <f>_xlfn.XLOOKUP(C2866,macros!Y:Y,macros!I:I)</f>
        <v>0</v>
      </c>
      <c r="B2866">
        <f>_xlfn.XLOOKUP(H2866,'sets &amp; selections ( - 10%)'!Z:Z,'sets &amp; selections ( - 10%)'!J:J,0)+_xlfn.XLOOKUP(J2866,'sets &amp; selections ( - 10%)'!Z:Z,'sets &amp; selections ( - 10%)'!J:J,0)</f>
        <v>0</v>
      </c>
      <c r="C2866" s="635" t="s">
        <v>599</v>
      </c>
      <c r="D2866">
        <f t="shared" si="210"/>
        <v>0</v>
      </c>
      <c r="E2866">
        <v>10127</v>
      </c>
      <c r="F2866">
        <f t="shared" si="207"/>
        <v>0</v>
      </c>
      <c r="G2866" t="str">
        <f t="shared" si="208"/>
        <v>BP.VM</v>
      </c>
      <c r="H2866" s="570" t="s">
        <v>136</v>
      </c>
      <c r="J2866" s="570" t="s">
        <v>140</v>
      </c>
    </row>
    <row r="2867" spans="1:10">
      <c r="A2867">
        <f>_xlfn.XLOOKUP(C2867,macros!Y:Y,macros!I:I)</f>
        <v>0</v>
      </c>
      <c r="B2867">
        <f>_xlfn.XLOOKUP(H2867,'sets &amp; selections ( - 10%)'!Z:Z,'sets &amp; selections ( - 10%)'!J:J,0)+_xlfn.XLOOKUP(J2867,'sets &amp; selections ( - 10%)'!Z:Z,'sets &amp; selections ( - 10%)'!J:J,0)</f>
        <v>0</v>
      </c>
      <c r="C2867" s="635" t="s">
        <v>600</v>
      </c>
      <c r="D2867">
        <f t="shared" si="210"/>
        <v>0</v>
      </c>
      <c r="E2867">
        <v>10127</v>
      </c>
      <c r="F2867">
        <f t="shared" si="207"/>
        <v>0</v>
      </c>
      <c r="G2867" t="str">
        <f t="shared" si="208"/>
        <v>BP.VM</v>
      </c>
      <c r="H2867" s="570" t="s">
        <v>136</v>
      </c>
      <c r="J2867" s="570" t="s">
        <v>140</v>
      </c>
    </row>
    <row r="2868" spans="1:10">
      <c r="A2868">
        <f>_xlfn.XLOOKUP(C2868,macros!Y:Y,macros!I:I)</f>
        <v>0</v>
      </c>
      <c r="B2868">
        <f>_xlfn.XLOOKUP(H2868,'sets &amp; selections ( - 10%)'!Z:Z,'sets &amp; selections ( - 10%)'!J:J,0)+_xlfn.XLOOKUP(J2868,'sets &amp; selections ( - 10%)'!Z:Z,'sets &amp; selections ( - 10%)'!J:J,0)</f>
        <v>0</v>
      </c>
      <c r="C2868" s="635" t="s">
        <v>601</v>
      </c>
      <c r="D2868">
        <f t="shared" si="210"/>
        <v>0</v>
      </c>
      <c r="E2868">
        <v>10127</v>
      </c>
      <c r="F2868">
        <f t="shared" si="207"/>
        <v>0</v>
      </c>
      <c r="G2868" t="str">
        <f t="shared" si="208"/>
        <v>BP.VM</v>
      </c>
      <c r="H2868" s="570" t="s">
        <v>136</v>
      </c>
      <c r="J2868" s="570" t="s">
        <v>140</v>
      </c>
    </row>
    <row r="2869" spans="1:10">
      <c r="A2869">
        <f>_xlfn.XLOOKUP(C2869,macros!Y:Y,macros!I:I)</f>
        <v>0</v>
      </c>
      <c r="B2869">
        <f>_xlfn.XLOOKUP(H2869,'sets &amp; selections ( - 10%)'!Z:Z,'sets &amp; selections ( - 10%)'!J:J,0)+_xlfn.XLOOKUP(J2869,'sets &amp; selections ( - 10%)'!Z:Z,'sets &amp; selections ( - 10%)'!J:J,0)</f>
        <v>0</v>
      </c>
      <c r="C2869" s="635" t="s">
        <v>602</v>
      </c>
      <c r="D2869">
        <f t="shared" si="210"/>
        <v>0</v>
      </c>
      <c r="E2869">
        <v>10127</v>
      </c>
      <c r="F2869">
        <f t="shared" si="207"/>
        <v>0</v>
      </c>
      <c r="G2869" t="str">
        <f t="shared" si="208"/>
        <v>BP.VM</v>
      </c>
      <c r="H2869" s="570" t="s">
        <v>136</v>
      </c>
      <c r="J2869" s="570" t="s">
        <v>142</v>
      </c>
    </row>
    <row r="2870" spans="1:10">
      <c r="A2870">
        <f>_xlfn.XLOOKUP(C2870,macros!Y:Y,macros!I:I)</f>
        <v>0</v>
      </c>
      <c r="B2870">
        <f>_xlfn.XLOOKUP(H2870,'sets &amp; selections ( - 10%)'!Z:Z,'sets &amp; selections ( - 10%)'!J:J,0)+_xlfn.XLOOKUP(J2870,'sets &amp; selections ( - 10%)'!Z:Z,'sets &amp; selections ( - 10%)'!J:J,0)</f>
        <v>0</v>
      </c>
      <c r="C2870" s="635" t="s">
        <v>603</v>
      </c>
      <c r="D2870">
        <f t="shared" si="210"/>
        <v>0</v>
      </c>
      <c r="E2870">
        <v>10127</v>
      </c>
      <c r="F2870">
        <f t="shared" si="207"/>
        <v>0</v>
      </c>
      <c r="G2870" t="str">
        <f t="shared" si="208"/>
        <v>BP.VM</v>
      </c>
      <c r="H2870" s="570" t="s">
        <v>136</v>
      </c>
      <c r="J2870" s="570" t="s">
        <v>142</v>
      </c>
    </row>
    <row r="2871" spans="1:10">
      <c r="A2871">
        <f>_xlfn.XLOOKUP(C2871,macros!Y:Y,macros!I:I)</f>
        <v>0</v>
      </c>
      <c r="B2871">
        <f>_xlfn.XLOOKUP(H2871,'sets &amp; selections ( - 10%)'!Z:Z,'sets &amp; selections ( - 10%)'!J:J,0)+_xlfn.XLOOKUP(J2871,'sets &amp; selections ( - 10%)'!Z:Z,'sets &amp; selections ( - 10%)'!J:J,0)</f>
        <v>0</v>
      </c>
      <c r="C2871" s="635" t="s">
        <v>604</v>
      </c>
      <c r="D2871">
        <f t="shared" si="210"/>
        <v>0</v>
      </c>
      <c r="E2871">
        <v>10127</v>
      </c>
      <c r="F2871">
        <f t="shared" si="207"/>
        <v>0</v>
      </c>
      <c r="G2871" t="str">
        <f t="shared" si="208"/>
        <v>BP.VM</v>
      </c>
      <c r="H2871" s="570" t="s">
        <v>136</v>
      </c>
      <c r="J2871" s="570" t="s">
        <v>142</v>
      </c>
    </row>
    <row r="2872" spans="1:10">
      <c r="A2872">
        <f>_xlfn.XLOOKUP(C2872,macros!Y:Y,macros!I:I)</f>
        <v>0</v>
      </c>
      <c r="B2872">
        <f>_xlfn.XLOOKUP(H2872,'sets &amp; selections ( - 10%)'!Z:Z,'sets &amp; selections ( - 10%)'!J:J,0)+_xlfn.XLOOKUP(J2872,'sets &amp; selections ( - 10%)'!Z:Z,'sets &amp; selections ( - 10%)'!J:J,0)</f>
        <v>0</v>
      </c>
      <c r="C2872" s="635" t="s">
        <v>605</v>
      </c>
      <c r="D2872">
        <f t="shared" si="210"/>
        <v>0</v>
      </c>
      <c r="E2872">
        <v>10127</v>
      </c>
      <c r="F2872">
        <f t="shared" si="207"/>
        <v>0</v>
      </c>
      <c r="G2872" t="str">
        <f t="shared" si="208"/>
        <v>BP.VM</v>
      </c>
      <c r="H2872" s="570" t="s">
        <v>136</v>
      </c>
      <c r="J2872" s="570" t="s">
        <v>142</v>
      </c>
    </row>
    <row r="2873" spans="1:10">
      <c r="A2873">
        <f>_xlfn.XLOOKUP(C2873,macros!Y:Y,macros!I:I)</f>
        <v>0</v>
      </c>
      <c r="B2873">
        <f>_xlfn.XLOOKUP(H2873,'sets &amp; selections ( - 10%)'!Z:Z,'sets &amp; selections ( - 10%)'!J:J,0)+_xlfn.XLOOKUP(J2873,'sets &amp; selections ( - 10%)'!Z:Z,'sets &amp; selections ( - 10%)'!J:J,0)</f>
        <v>0</v>
      </c>
      <c r="C2873" s="635" t="s">
        <v>606</v>
      </c>
      <c r="D2873">
        <f t="shared" si="210"/>
        <v>0</v>
      </c>
      <c r="E2873">
        <v>10127</v>
      </c>
      <c r="F2873">
        <f t="shared" si="207"/>
        <v>0</v>
      </c>
      <c r="G2873" t="str">
        <f t="shared" si="208"/>
        <v>BP.VM</v>
      </c>
      <c r="H2873" s="570" t="s">
        <v>136</v>
      </c>
      <c r="J2873" s="570" t="s">
        <v>144</v>
      </c>
    </row>
    <row r="2874" spans="1:10">
      <c r="A2874">
        <f>_xlfn.XLOOKUP(C2874,macros!Y:Y,macros!I:I)</f>
        <v>0</v>
      </c>
      <c r="B2874">
        <f>_xlfn.XLOOKUP(H2874,'sets &amp; selections ( - 10%)'!Z:Z,'sets &amp; selections ( - 10%)'!J:J,0)+_xlfn.XLOOKUP(J2874,'sets &amp; selections ( - 10%)'!Z:Z,'sets &amp; selections ( - 10%)'!J:J,0)</f>
        <v>0</v>
      </c>
      <c r="C2874" s="635" t="s">
        <v>607</v>
      </c>
      <c r="D2874">
        <f t="shared" si="210"/>
        <v>0</v>
      </c>
      <c r="E2874">
        <v>10127</v>
      </c>
      <c r="F2874">
        <f t="shared" si="207"/>
        <v>0</v>
      </c>
      <c r="G2874" t="str">
        <f t="shared" si="208"/>
        <v>BP.VM</v>
      </c>
      <c r="H2874" s="570" t="s">
        <v>136</v>
      </c>
      <c r="J2874" s="570" t="s">
        <v>144</v>
      </c>
    </row>
    <row r="2875" spans="1:10">
      <c r="A2875">
        <f>_xlfn.XLOOKUP(C2875,macros!Y:Y,macros!I:I)</f>
        <v>0</v>
      </c>
      <c r="B2875">
        <f>_xlfn.XLOOKUP(H2875,'sets &amp; selections ( - 10%)'!Z:Z,'sets &amp; selections ( - 10%)'!J:J,0)+_xlfn.XLOOKUP(J2875,'sets &amp; selections ( - 10%)'!Z:Z,'sets &amp; selections ( - 10%)'!J:J,0)</f>
        <v>0</v>
      </c>
      <c r="C2875" s="635" t="s">
        <v>608</v>
      </c>
      <c r="D2875">
        <f t="shared" si="210"/>
        <v>0</v>
      </c>
      <c r="E2875">
        <v>10127</v>
      </c>
      <c r="F2875">
        <f t="shared" si="207"/>
        <v>0</v>
      </c>
      <c r="G2875" t="str">
        <f t="shared" si="208"/>
        <v>BP.VM</v>
      </c>
      <c r="H2875" s="570" t="s">
        <v>136</v>
      </c>
      <c r="J2875" s="570" t="s">
        <v>144</v>
      </c>
    </row>
    <row r="2876" spans="1:10">
      <c r="A2876">
        <f>_xlfn.XLOOKUP(C2876,macros!Y:Y,macros!I:I)</f>
        <v>0</v>
      </c>
      <c r="B2876">
        <f>_xlfn.XLOOKUP(H2876,'sets &amp; selections ( - 10%)'!Z:Z,'sets &amp; selections ( - 10%)'!J:J,0)+_xlfn.XLOOKUP(J2876,'sets &amp; selections ( - 10%)'!Z:Z,'sets &amp; selections ( - 10%)'!J:J,0)</f>
        <v>0</v>
      </c>
      <c r="C2876" s="635" t="s">
        <v>609</v>
      </c>
      <c r="D2876">
        <f t="shared" si="210"/>
        <v>0</v>
      </c>
      <c r="E2876">
        <v>10127</v>
      </c>
      <c r="F2876">
        <f t="shared" si="207"/>
        <v>0</v>
      </c>
      <c r="G2876" t="str">
        <f t="shared" si="208"/>
        <v>BP.VM</v>
      </c>
      <c r="H2876" s="570" t="s">
        <v>136</v>
      </c>
      <c r="J2876" s="570" t="s">
        <v>144</v>
      </c>
    </row>
    <row r="2877" spans="1:10">
      <c r="A2877">
        <f>_xlfn.XLOOKUP(C2877,macros!Y:Y,macros!I:I)</f>
        <v>0</v>
      </c>
      <c r="B2877">
        <f>_xlfn.XLOOKUP(H2877,'sets &amp; selections ( - 10%)'!Z:Z,'sets &amp; selections ( - 10%)'!J:J,0)+_xlfn.XLOOKUP(J2877,'sets &amp; selections ( - 10%)'!Z:Z,'sets &amp; selections ( - 10%)'!J:J,0)</f>
        <v>0</v>
      </c>
      <c r="C2877" s="635" t="s">
        <v>610</v>
      </c>
      <c r="D2877">
        <f t="shared" si="210"/>
        <v>0</v>
      </c>
      <c r="E2877">
        <v>10127</v>
      </c>
      <c r="F2877">
        <f t="shared" si="207"/>
        <v>0</v>
      </c>
      <c r="G2877" t="str">
        <f t="shared" si="208"/>
        <v>BP.VM</v>
      </c>
      <c r="H2877" s="570" t="s">
        <v>136</v>
      </c>
      <c r="J2877" s="570" t="s">
        <v>144</v>
      </c>
    </row>
    <row r="2878" spans="1:10">
      <c r="A2878">
        <f>_xlfn.XLOOKUP(C2878,macros!Y:Y,macros!I:I)</f>
        <v>0</v>
      </c>
      <c r="B2878">
        <f>_xlfn.XLOOKUP(H2878,'sets &amp; selections ( - 10%)'!Z:Z,'sets &amp; selections ( - 10%)'!J:J,0)+_xlfn.XLOOKUP(J2878,'sets &amp; selections ( - 10%)'!Z:Z,'sets &amp; selections ( - 10%)'!J:J,0)</f>
        <v>0</v>
      </c>
      <c r="C2878" s="635" t="s">
        <v>611</v>
      </c>
      <c r="D2878">
        <f t="shared" si="210"/>
        <v>0</v>
      </c>
      <c r="E2878">
        <v>10127</v>
      </c>
      <c r="F2878">
        <f t="shared" si="207"/>
        <v>0</v>
      </c>
      <c r="G2878" t="str">
        <f t="shared" si="208"/>
        <v>BP.VM</v>
      </c>
      <c r="H2878" s="570" t="s">
        <v>136</v>
      </c>
      <c r="J2878" s="570" t="s">
        <v>144</v>
      </c>
    </row>
    <row r="2879" spans="1:10">
      <c r="A2879">
        <f>_xlfn.XLOOKUP(C2879,macros!Y:Y,macros!I:I)</f>
        <v>0</v>
      </c>
      <c r="B2879">
        <f>_xlfn.XLOOKUP(H2879,'sets &amp; selections ( - 10%)'!Z:Z,'sets &amp; selections ( - 10%)'!J:J,0)+_xlfn.XLOOKUP(J2879,'sets &amp; selections ( - 10%)'!Z:Z,'sets &amp; selections ( - 10%)'!J:J,0)</f>
        <v>0</v>
      </c>
      <c r="C2879" s="635" t="s">
        <v>612</v>
      </c>
      <c r="D2879">
        <f t="shared" si="210"/>
        <v>0</v>
      </c>
      <c r="E2879">
        <v>10127</v>
      </c>
      <c r="F2879">
        <f t="shared" si="207"/>
        <v>0</v>
      </c>
      <c r="G2879" t="str">
        <f t="shared" si="208"/>
        <v>BP.VM</v>
      </c>
      <c r="H2879" s="570" t="s">
        <v>136</v>
      </c>
      <c r="J2879" s="570" t="s">
        <v>144</v>
      </c>
    </row>
    <row r="2880" spans="1:10">
      <c r="A2880">
        <f>_xlfn.XLOOKUP(C2880,macros!Y:Y,macros!I:I)</f>
        <v>0</v>
      </c>
      <c r="B2880">
        <f>_xlfn.XLOOKUP(H2880,'sets &amp; selections ( - 10%)'!Z:Z,'sets &amp; selections ( - 10%)'!J:J,0)+_xlfn.XLOOKUP(J2880,'sets &amp; selections ( - 10%)'!Z:Z,'sets &amp; selections ( - 10%)'!J:J,0)</f>
        <v>0</v>
      </c>
      <c r="C2880" s="635" t="s">
        <v>613</v>
      </c>
      <c r="D2880">
        <f t="shared" ref="D2880" si="211">SUM(A2880:B2880)</f>
        <v>0</v>
      </c>
      <c r="E2880">
        <v>10127</v>
      </c>
      <c r="F2880">
        <f t="shared" si="207"/>
        <v>0</v>
      </c>
      <c r="G2880" t="str">
        <f t="shared" si="208"/>
        <v>BP.VM</v>
      </c>
      <c r="H2880" s="570" t="s">
        <v>136</v>
      </c>
      <c r="J2880" s="570" t="s">
        <v>144</v>
      </c>
    </row>
    <row r="2881" spans="1:10">
      <c r="A2881">
        <f>_xlfn.XLOOKUP(C2881,macros!Y:Y,macros!I:I)</f>
        <v>0</v>
      </c>
      <c r="B2881">
        <f>_xlfn.XLOOKUP(H2881,'sets &amp; selections ( - 10%)'!Z:Z,'sets &amp; selections ( - 10%)'!J:J,0)+_xlfn.XLOOKUP(J2881,'sets &amp; selections ( - 10%)'!Z:Z,'sets &amp; selections ( - 10%)'!J:J,0)</f>
        <v>0</v>
      </c>
      <c r="C2881" s="635" t="s">
        <v>614</v>
      </c>
      <c r="D2881">
        <f t="shared" ref="D2881:D2937" si="212">SUM(A2881:B2881)</f>
        <v>0</v>
      </c>
      <c r="E2881">
        <v>10127</v>
      </c>
      <c r="F2881">
        <f t="shared" si="207"/>
        <v>0</v>
      </c>
      <c r="G2881" t="str">
        <f t="shared" si="208"/>
        <v>BP.VM</v>
      </c>
      <c r="H2881" s="570" t="s">
        <v>136</v>
      </c>
      <c r="J2881" s="570" t="s">
        <v>144</v>
      </c>
    </row>
    <row r="2882" spans="1:10">
      <c r="A2882">
        <f>_xlfn.XLOOKUP(C2882,macros!Y:Y,macros!I:I)</f>
        <v>0</v>
      </c>
      <c r="B2882">
        <f>_xlfn.XLOOKUP(H2882,'sets &amp; selections ( - 10%)'!Z:Z,'sets &amp; selections ( - 10%)'!J:J,0)+_xlfn.XLOOKUP(J2882,'sets &amp; selections ( - 10%)'!Z:Z,'sets &amp; selections ( - 10%)'!J:J,0)</f>
        <v>0</v>
      </c>
      <c r="C2882" s="635" t="s">
        <v>615</v>
      </c>
      <c r="D2882">
        <f t="shared" si="212"/>
        <v>0</v>
      </c>
      <c r="E2882">
        <v>10127</v>
      </c>
      <c r="F2882">
        <f t="shared" si="207"/>
        <v>0</v>
      </c>
      <c r="G2882" t="str">
        <f t="shared" si="208"/>
        <v>BP.VM</v>
      </c>
      <c r="H2882" s="570" t="s">
        <v>136</v>
      </c>
      <c r="J2882" s="570" t="s">
        <v>144</v>
      </c>
    </row>
    <row r="2883" spans="1:10">
      <c r="A2883">
        <f>_xlfn.XLOOKUP(C2883,macros!Y:Y,macros!I:I)</f>
        <v>0</v>
      </c>
      <c r="B2883">
        <f>_xlfn.XLOOKUP(H2883,'sets &amp; selections ( - 10%)'!Z:Z,'sets &amp; selections ( - 10%)'!J:J,0)+_xlfn.XLOOKUP(J2883,'sets &amp; selections ( - 10%)'!Z:Z,'sets &amp; selections ( - 10%)'!J:J,0)</f>
        <v>0</v>
      </c>
      <c r="C2883" s="635" t="s">
        <v>616</v>
      </c>
      <c r="D2883">
        <f t="shared" si="212"/>
        <v>0</v>
      </c>
      <c r="E2883">
        <v>10127</v>
      </c>
      <c r="F2883">
        <f t="shared" ref="F2883:F2946" si="213">IF(B2883&gt;0,10*B2883/D2883,0)</f>
        <v>0</v>
      </c>
      <c r="G2883" t="str">
        <f t="shared" ref="G2883:G2946" si="214">LEFT(C2883,5)</f>
        <v>BP.VM</v>
      </c>
      <c r="H2883" s="570" t="s">
        <v>136</v>
      </c>
      <c r="J2883" s="570" t="s">
        <v>144</v>
      </c>
    </row>
    <row r="2884" spans="1:10">
      <c r="A2884">
        <f>_xlfn.XLOOKUP(C2884,macros!Y:Y,macros!I:I)</f>
        <v>0</v>
      </c>
      <c r="B2884">
        <f>_xlfn.XLOOKUP(H2884,'sets &amp; selections ( - 10%)'!Z:Z,'sets &amp; selections ( - 10%)'!J:J,0)+_xlfn.XLOOKUP(J2884,'sets &amp; selections ( - 10%)'!Z:Z,'sets &amp; selections ( - 10%)'!J:J,0)</f>
        <v>0</v>
      </c>
      <c r="C2884" s="635" t="s">
        <v>617</v>
      </c>
      <c r="D2884">
        <f t="shared" si="212"/>
        <v>0</v>
      </c>
      <c r="E2884">
        <v>10127</v>
      </c>
      <c r="F2884">
        <f t="shared" si="213"/>
        <v>0</v>
      </c>
      <c r="G2884" t="str">
        <f t="shared" si="214"/>
        <v>BP.VM</v>
      </c>
      <c r="H2884" s="570" t="s">
        <v>136</v>
      </c>
      <c r="J2884" s="570" t="s">
        <v>144</v>
      </c>
    </row>
    <row r="2885" spans="1:10">
      <c r="A2885">
        <f>_xlfn.XLOOKUP(C2885,macros!Y:Y,macros!J:J)</f>
        <v>0</v>
      </c>
      <c r="B2885">
        <f>_xlfn.XLOOKUP(H2885,'sets &amp; selections ( - 10%)'!Z:Z,'sets &amp; selections ( - 10%)'!K:K,0)+_xlfn.XLOOKUP(J2885,'sets &amp; selections ( - 10%)'!Z:Z,'sets &amp; selections ( - 10%)'!K:K,0)</f>
        <v>0</v>
      </c>
      <c r="C2885" s="635" t="s">
        <v>507</v>
      </c>
      <c r="D2885">
        <f t="shared" si="212"/>
        <v>0</v>
      </c>
      <c r="E2885">
        <v>10088</v>
      </c>
      <c r="F2885">
        <f t="shared" si="213"/>
        <v>0</v>
      </c>
      <c r="G2885" t="str">
        <f t="shared" si="214"/>
        <v>BP.VM</v>
      </c>
      <c r="H2885" s="570" t="s">
        <v>125</v>
      </c>
      <c r="J2885" s="570" t="s">
        <v>127</v>
      </c>
    </row>
    <row r="2886" spans="1:10">
      <c r="A2886">
        <f>_xlfn.XLOOKUP(C2886,macros!Y:Y,macros!J:J)</f>
        <v>0</v>
      </c>
      <c r="B2886">
        <f>_xlfn.XLOOKUP(H2886,'sets &amp; selections ( - 10%)'!Z:Z,'sets &amp; selections ( - 10%)'!K:K,0)+_xlfn.XLOOKUP(J2886,'sets &amp; selections ( - 10%)'!Z:Z,'sets &amp; selections ( - 10%)'!K:K,0)</f>
        <v>0</v>
      </c>
      <c r="C2886" s="635" t="s">
        <v>510</v>
      </c>
      <c r="D2886">
        <f t="shared" si="212"/>
        <v>0</v>
      </c>
      <c r="E2886">
        <v>10088</v>
      </c>
      <c r="F2886">
        <f t="shared" si="213"/>
        <v>0</v>
      </c>
      <c r="G2886" t="str">
        <f t="shared" si="214"/>
        <v>BP.VM</v>
      </c>
      <c r="H2886" s="570" t="s">
        <v>125</v>
      </c>
      <c r="J2886" s="570" t="s">
        <v>127</v>
      </c>
    </row>
    <row r="2887" spans="1:10">
      <c r="A2887">
        <f>_xlfn.XLOOKUP(C2887,macros!Y:Y,macros!J:J)</f>
        <v>0</v>
      </c>
      <c r="B2887">
        <f>_xlfn.XLOOKUP(H2887,'sets &amp; selections ( - 10%)'!Z:Z,'sets &amp; selections ( - 10%)'!K:K,0)+_xlfn.XLOOKUP(J2887,'sets &amp; selections ( - 10%)'!Z:Z,'sets &amp; selections ( - 10%)'!K:K,0)</f>
        <v>0</v>
      </c>
      <c r="C2887" s="635" t="s">
        <v>513</v>
      </c>
      <c r="D2887">
        <f t="shared" si="212"/>
        <v>0</v>
      </c>
      <c r="E2887">
        <v>10088</v>
      </c>
      <c r="F2887">
        <f t="shared" si="213"/>
        <v>0</v>
      </c>
      <c r="G2887" t="str">
        <f t="shared" si="214"/>
        <v>BP.VM</v>
      </c>
      <c r="H2887" s="570" t="s">
        <v>125</v>
      </c>
      <c r="J2887" s="570" t="s">
        <v>127</v>
      </c>
    </row>
    <row r="2888" spans="1:10">
      <c r="A2888">
        <f>_xlfn.XLOOKUP(C2888,macros!Y:Y,macros!J:J)</f>
        <v>0</v>
      </c>
      <c r="B2888">
        <f>_xlfn.XLOOKUP(H2888,'sets &amp; selections ( - 10%)'!Z:Z,'sets &amp; selections ( - 10%)'!K:K,0)+_xlfn.XLOOKUP(J2888,'sets &amp; selections ( - 10%)'!Z:Z,'sets &amp; selections ( - 10%)'!K:K,0)</f>
        <v>0</v>
      </c>
      <c r="C2888" s="635" t="s">
        <v>516</v>
      </c>
      <c r="D2888">
        <f t="shared" si="212"/>
        <v>0</v>
      </c>
      <c r="E2888">
        <v>10088</v>
      </c>
      <c r="F2888">
        <f t="shared" si="213"/>
        <v>0</v>
      </c>
      <c r="G2888" t="str">
        <f t="shared" si="214"/>
        <v>BP.VM</v>
      </c>
      <c r="H2888" s="570" t="s">
        <v>125</v>
      </c>
      <c r="J2888" s="570" t="s">
        <v>127</v>
      </c>
    </row>
    <row r="2889" spans="1:10">
      <c r="A2889">
        <f>_xlfn.XLOOKUP(C2889,macros!Y:Y,macros!J:J)</f>
        <v>0</v>
      </c>
      <c r="B2889">
        <f>_xlfn.XLOOKUP(H2889,'sets &amp; selections ( - 10%)'!Z:Z,'sets &amp; selections ( - 10%)'!K:K,0)+_xlfn.XLOOKUP(J2889,'sets &amp; selections ( - 10%)'!Z:Z,'sets &amp; selections ( - 10%)'!K:K,0)</f>
        <v>0</v>
      </c>
      <c r="C2889" s="635" t="s">
        <v>519</v>
      </c>
      <c r="D2889">
        <f t="shared" si="212"/>
        <v>0</v>
      </c>
      <c r="E2889">
        <v>10088</v>
      </c>
      <c r="F2889">
        <f t="shared" si="213"/>
        <v>0</v>
      </c>
      <c r="G2889" t="str">
        <f t="shared" si="214"/>
        <v>BP.VM</v>
      </c>
      <c r="H2889" s="570" t="s">
        <v>125</v>
      </c>
      <c r="J2889" s="570" t="s">
        <v>127</v>
      </c>
    </row>
    <row r="2890" spans="1:10">
      <c r="A2890">
        <f>_xlfn.XLOOKUP(C2890,macros!Y:Y,macros!J:J)</f>
        <v>0</v>
      </c>
      <c r="B2890">
        <f>_xlfn.XLOOKUP(H2890,'sets &amp; selections ( - 10%)'!Z:Z,'sets &amp; selections ( - 10%)'!K:K,0)+_xlfn.XLOOKUP(J2890,'sets &amp; selections ( - 10%)'!Z:Z,'sets &amp; selections ( - 10%)'!K:K,0)</f>
        <v>0</v>
      </c>
      <c r="C2890" s="635" t="s">
        <v>522</v>
      </c>
      <c r="D2890">
        <f t="shared" si="212"/>
        <v>0</v>
      </c>
      <c r="E2890">
        <v>10088</v>
      </c>
      <c r="F2890">
        <f t="shared" si="213"/>
        <v>0</v>
      </c>
      <c r="G2890" t="str">
        <f t="shared" si="214"/>
        <v>BP.VM</v>
      </c>
      <c r="H2890" s="570" t="s">
        <v>125</v>
      </c>
      <c r="J2890" s="570" t="s">
        <v>127</v>
      </c>
    </row>
    <row r="2891" spans="1:10">
      <c r="A2891">
        <f>_xlfn.XLOOKUP(C2891,macros!Y:Y,macros!J:J)</f>
        <v>0</v>
      </c>
      <c r="B2891">
        <f>_xlfn.XLOOKUP(H2891,'sets &amp; selections ( - 10%)'!Z:Z,'sets &amp; selections ( - 10%)'!K:K,0)+_xlfn.XLOOKUP(J2891,'sets &amp; selections ( - 10%)'!Z:Z,'sets &amp; selections ( - 10%)'!K:K,0)</f>
        <v>0</v>
      </c>
      <c r="C2891" s="635" t="s">
        <v>525</v>
      </c>
      <c r="D2891">
        <f t="shared" si="212"/>
        <v>0</v>
      </c>
      <c r="E2891">
        <v>10088</v>
      </c>
      <c r="F2891">
        <f t="shared" si="213"/>
        <v>0</v>
      </c>
      <c r="G2891" t="str">
        <f t="shared" si="214"/>
        <v>BP.VM</v>
      </c>
      <c r="H2891" s="570" t="s">
        <v>125</v>
      </c>
      <c r="J2891" s="570" t="s">
        <v>129</v>
      </c>
    </row>
    <row r="2892" spans="1:10">
      <c r="A2892">
        <f>_xlfn.XLOOKUP(C2892,macros!Y:Y,macros!J:J)</f>
        <v>0</v>
      </c>
      <c r="B2892">
        <f>_xlfn.XLOOKUP(H2892,'sets &amp; selections ( - 10%)'!Z:Z,'sets &amp; selections ( - 10%)'!K:K,0)+_xlfn.XLOOKUP(J2892,'sets &amp; selections ( - 10%)'!Z:Z,'sets &amp; selections ( - 10%)'!K:K,0)</f>
        <v>0</v>
      </c>
      <c r="C2892" s="635" t="s">
        <v>528</v>
      </c>
      <c r="D2892">
        <f t="shared" si="212"/>
        <v>0</v>
      </c>
      <c r="E2892">
        <v>10088</v>
      </c>
      <c r="F2892">
        <f t="shared" si="213"/>
        <v>0</v>
      </c>
      <c r="G2892" t="str">
        <f t="shared" si="214"/>
        <v>BP.VM</v>
      </c>
      <c r="H2892" s="570" t="s">
        <v>125</v>
      </c>
      <c r="J2892" s="570" t="s">
        <v>129</v>
      </c>
    </row>
    <row r="2893" spans="1:10">
      <c r="A2893">
        <f>_xlfn.XLOOKUP(C2893,macros!Y:Y,macros!J:J)</f>
        <v>0</v>
      </c>
      <c r="B2893">
        <f>_xlfn.XLOOKUP(H2893,'sets &amp; selections ( - 10%)'!Z:Z,'sets &amp; selections ( - 10%)'!K:K,0)+_xlfn.XLOOKUP(J2893,'sets &amp; selections ( - 10%)'!Z:Z,'sets &amp; selections ( - 10%)'!K:K,0)</f>
        <v>0</v>
      </c>
      <c r="C2893" s="635" t="s">
        <v>531</v>
      </c>
      <c r="D2893">
        <f t="shared" si="212"/>
        <v>0</v>
      </c>
      <c r="E2893">
        <v>10088</v>
      </c>
      <c r="F2893">
        <f t="shared" si="213"/>
        <v>0</v>
      </c>
      <c r="G2893" t="str">
        <f t="shared" si="214"/>
        <v>BP.VM</v>
      </c>
      <c r="H2893" s="570" t="s">
        <v>125</v>
      </c>
      <c r="J2893" s="570" t="s">
        <v>129</v>
      </c>
    </row>
    <row r="2894" spans="1:10">
      <c r="A2894">
        <f>_xlfn.XLOOKUP(C2894,macros!Y:Y,macros!J:J)</f>
        <v>0</v>
      </c>
      <c r="B2894">
        <f>_xlfn.XLOOKUP(H2894,'sets &amp; selections ( - 10%)'!Z:Z,'sets &amp; selections ( - 10%)'!K:K,0)+_xlfn.XLOOKUP(J2894,'sets &amp; selections ( - 10%)'!Z:Z,'sets &amp; selections ( - 10%)'!K:K,0)</f>
        <v>0</v>
      </c>
      <c r="C2894" s="635" t="s">
        <v>534</v>
      </c>
      <c r="D2894">
        <f t="shared" si="212"/>
        <v>0</v>
      </c>
      <c r="E2894">
        <v>10088</v>
      </c>
      <c r="F2894">
        <f t="shared" si="213"/>
        <v>0</v>
      </c>
      <c r="G2894" t="str">
        <f t="shared" si="214"/>
        <v>BP.VM</v>
      </c>
      <c r="H2894" s="570" t="s">
        <v>125</v>
      </c>
      <c r="J2894" s="570" t="s">
        <v>129</v>
      </c>
    </row>
    <row r="2895" spans="1:10">
      <c r="A2895">
        <f>_xlfn.XLOOKUP(C2895,macros!Y:Y,macros!J:J)</f>
        <v>0</v>
      </c>
      <c r="B2895">
        <f>_xlfn.XLOOKUP(H2895,'sets &amp; selections ( - 10%)'!Z:Z,'sets &amp; selections ( - 10%)'!K:K,0)+_xlfn.XLOOKUP(J2895,'sets &amp; selections ( - 10%)'!Z:Z,'sets &amp; selections ( - 10%)'!K:K,0)</f>
        <v>0</v>
      </c>
      <c r="C2895" s="635" t="s">
        <v>537</v>
      </c>
      <c r="D2895">
        <f t="shared" si="212"/>
        <v>0</v>
      </c>
      <c r="E2895">
        <v>10088</v>
      </c>
      <c r="F2895">
        <f t="shared" si="213"/>
        <v>0</v>
      </c>
      <c r="G2895" t="str">
        <f t="shared" si="214"/>
        <v>BP.VM</v>
      </c>
      <c r="H2895" s="570" t="s">
        <v>125</v>
      </c>
      <c r="J2895" s="570" t="s">
        <v>129</v>
      </c>
    </row>
    <row r="2896" spans="1:10">
      <c r="A2896">
        <f>_xlfn.XLOOKUP(C2896,macros!Y:Y,macros!J:J)</f>
        <v>0</v>
      </c>
      <c r="B2896">
        <f>_xlfn.XLOOKUP(H2896,'sets &amp; selections ( - 10%)'!Z:Z,'sets &amp; selections ( - 10%)'!K:K,0)+_xlfn.XLOOKUP(J2896,'sets &amp; selections ( - 10%)'!Z:Z,'sets &amp; selections ( - 10%)'!K:K,0)</f>
        <v>0</v>
      </c>
      <c r="C2896" s="635" t="s">
        <v>540</v>
      </c>
      <c r="D2896">
        <f t="shared" si="212"/>
        <v>0</v>
      </c>
      <c r="E2896">
        <v>10088</v>
      </c>
      <c r="F2896">
        <f t="shared" si="213"/>
        <v>0</v>
      </c>
      <c r="G2896" t="str">
        <f t="shared" si="214"/>
        <v>BP.VM</v>
      </c>
      <c r="H2896" s="570" t="s">
        <v>125</v>
      </c>
      <c r="J2896" s="570" t="s">
        <v>129</v>
      </c>
    </row>
    <row r="2897" spans="1:10">
      <c r="A2897">
        <f>_xlfn.XLOOKUP(C2897,macros!Y:Y,macros!J:J)</f>
        <v>0</v>
      </c>
      <c r="B2897">
        <f>_xlfn.XLOOKUP(H2897,'sets &amp; selections ( - 10%)'!Z:Z,'sets &amp; selections ( - 10%)'!K:K,0)+_xlfn.XLOOKUP(J2897,'sets &amp; selections ( - 10%)'!Z:Z,'sets &amp; selections ( - 10%)'!K:K,0)</f>
        <v>0</v>
      </c>
      <c r="C2897" s="635" t="s">
        <v>543</v>
      </c>
      <c r="D2897">
        <f t="shared" si="212"/>
        <v>0</v>
      </c>
      <c r="E2897">
        <v>10088</v>
      </c>
      <c r="F2897">
        <f t="shared" si="213"/>
        <v>0</v>
      </c>
      <c r="G2897" t="str">
        <f t="shared" si="214"/>
        <v>BP.VM</v>
      </c>
      <c r="H2897" s="570" t="s">
        <v>125</v>
      </c>
      <c r="J2897" s="570" t="s">
        <v>129</v>
      </c>
    </row>
    <row r="2898" spans="1:10">
      <c r="A2898">
        <f>_xlfn.XLOOKUP(C2898,macros!Y:Y,macros!J:J)</f>
        <v>0</v>
      </c>
      <c r="B2898">
        <f>_xlfn.XLOOKUP(H2898,'sets &amp; selections ( - 10%)'!Z:Z,'sets &amp; selections ( - 10%)'!K:K,0)+_xlfn.XLOOKUP(J2898,'sets &amp; selections ( - 10%)'!Z:Z,'sets &amp; selections ( - 10%)'!K:K,0)</f>
        <v>0</v>
      </c>
      <c r="C2898" s="635" t="s">
        <v>546</v>
      </c>
      <c r="D2898">
        <f t="shared" si="212"/>
        <v>0</v>
      </c>
      <c r="E2898">
        <v>10088</v>
      </c>
      <c r="F2898">
        <f t="shared" si="213"/>
        <v>0</v>
      </c>
      <c r="G2898" t="str">
        <f t="shared" si="214"/>
        <v>BP.VM</v>
      </c>
      <c r="H2898" s="570" t="s">
        <v>125</v>
      </c>
      <c r="J2898" s="570" t="s">
        <v>131</v>
      </c>
    </row>
    <row r="2899" spans="1:10">
      <c r="A2899">
        <f>_xlfn.XLOOKUP(C2899,macros!Y:Y,macros!J:J)</f>
        <v>0</v>
      </c>
      <c r="B2899">
        <f>_xlfn.XLOOKUP(H2899,'sets &amp; selections ( - 10%)'!Z:Z,'sets &amp; selections ( - 10%)'!K:K,0)+_xlfn.XLOOKUP(J2899,'sets &amp; selections ( - 10%)'!Z:Z,'sets &amp; selections ( - 10%)'!K:K,0)</f>
        <v>0</v>
      </c>
      <c r="C2899" s="635" t="s">
        <v>549</v>
      </c>
      <c r="D2899">
        <f t="shared" si="212"/>
        <v>0</v>
      </c>
      <c r="E2899">
        <v>10088</v>
      </c>
      <c r="F2899">
        <f t="shared" si="213"/>
        <v>0</v>
      </c>
      <c r="G2899" t="str">
        <f t="shared" si="214"/>
        <v>BP.VM</v>
      </c>
      <c r="H2899" s="570" t="s">
        <v>125</v>
      </c>
      <c r="J2899" s="570" t="s">
        <v>131</v>
      </c>
    </row>
    <row r="2900" spans="1:10">
      <c r="A2900">
        <f>_xlfn.XLOOKUP(C2900,macros!Y:Y,macros!J:J)</f>
        <v>0</v>
      </c>
      <c r="B2900">
        <f>_xlfn.XLOOKUP(H2900,'sets &amp; selections ( - 10%)'!Z:Z,'sets &amp; selections ( - 10%)'!K:K,0)+_xlfn.XLOOKUP(J2900,'sets &amp; selections ( - 10%)'!Z:Z,'sets &amp; selections ( - 10%)'!K:K,0)</f>
        <v>0</v>
      </c>
      <c r="C2900" s="635" t="s">
        <v>552</v>
      </c>
      <c r="D2900">
        <f t="shared" si="212"/>
        <v>0</v>
      </c>
      <c r="E2900">
        <v>10088</v>
      </c>
      <c r="F2900">
        <f t="shared" si="213"/>
        <v>0</v>
      </c>
      <c r="G2900" t="str">
        <f t="shared" si="214"/>
        <v>BP.VM</v>
      </c>
      <c r="H2900" s="570" t="s">
        <v>125</v>
      </c>
      <c r="J2900" s="570" t="s">
        <v>131</v>
      </c>
    </row>
    <row r="2901" spans="1:10">
      <c r="A2901">
        <f>_xlfn.XLOOKUP(C2901,macros!Y:Y,macros!J:J)</f>
        <v>0</v>
      </c>
      <c r="B2901">
        <f>_xlfn.XLOOKUP(H2901,'sets &amp; selections ( - 10%)'!Z:Z,'sets &amp; selections ( - 10%)'!K:K,0)+_xlfn.XLOOKUP(J2901,'sets &amp; selections ( - 10%)'!Z:Z,'sets &amp; selections ( - 10%)'!K:K,0)</f>
        <v>0</v>
      </c>
      <c r="C2901" s="635" t="s">
        <v>555</v>
      </c>
      <c r="D2901">
        <f t="shared" si="212"/>
        <v>0</v>
      </c>
      <c r="E2901">
        <v>10088</v>
      </c>
      <c r="F2901">
        <f t="shared" si="213"/>
        <v>0</v>
      </c>
      <c r="G2901" t="str">
        <f t="shared" si="214"/>
        <v>BP.VM</v>
      </c>
      <c r="H2901" s="570" t="s">
        <v>125</v>
      </c>
      <c r="J2901" s="570" t="s">
        <v>131</v>
      </c>
    </row>
    <row r="2902" spans="1:10">
      <c r="A2902">
        <f>_xlfn.XLOOKUP(C2902,macros!Y:Y,macros!J:J)</f>
        <v>0</v>
      </c>
      <c r="B2902">
        <f>_xlfn.XLOOKUP(H2902,'sets &amp; selections ( - 10%)'!Z:Z,'sets &amp; selections ( - 10%)'!K:K,0)+_xlfn.XLOOKUP(J2902,'sets &amp; selections ( - 10%)'!Z:Z,'sets &amp; selections ( - 10%)'!K:K,0)</f>
        <v>0</v>
      </c>
      <c r="C2902" s="635" t="s">
        <v>557</v>
      </c>
      <c r="D2902">
        <f t="shared" si="212"/>
        <v>0</v>
      </c>
      <c r="E2902">
        <v>10088</v>
      </c>
      <c r="F2902">
        <f t="shared" si="213"/>
        <v>0</v>
      </c>
      <c r="G2902" t="str">
        <f t="shared" si="214"/>
        <v>BP.VM</v>
      </c>
      <c r="H2902" s="570" t="s">
        <v>125</v>
      </c>
      <c r="J2902" s="570" t="s">
        <v>133</v>
      </c>
    </row>
    <row r="2903" spans="1:10">
      <c r="A2903">
        <f>_xlfn.XLOOKUP(C2903,macros!Y:Y,macros!J:J)</f>
        <v>0</v>
      </c>
      <c r="B2903">
        <f>_xlfn.XLOOKUP(H2903,'sets &amp; selections ( - 10%)'!Z:Z,'sets &amp; selections ( - 10%)'!K:K,0)+_xlfn.XLOOKUP(J2903,'sets &amp; selections ( - 10%)'!Z:Z,'sets &amp; selections ( - 10%)'!K:K,0)</f>
        <v>0</v>
      </c>
      <c r="C2903" s="635" t="s">
        <v>560</v>
      </c>
      <c r="D2903">
        <f t="shared" si="212"/>
        <v>0</v>
      </c>
      <c r="E2903">
        <v>10088</v>
      </c>
      <c r="F2903">
        <f t="shared" si="213"/>
        <v>0</v>
      </c>
      <c r="G2903" t="str">
        <f t="shared" si="214"/>
        <v>BP.VM</v>
      </c>
      <c r="H2903" s="570" t="s">
        <v>125</v>
      </c>
      <c r="J2903" s="570" t="s">
        <v>133</v>
      </c>
    </row>
    <row r="2904" spans="1:10">
      <c r="A2904">
        <f>_xlfn.XLOOKUP(C2904,macros!Y:Y,macros!J:J)</f>
        <v>0</v>
      </c>
      <c r="B2904">
        <f>_xlfn.XLOOKUP(H2904,'sets &amp; selections ( - 10%)'!Z:Z,'sets &amp; selections ( - 10%)'!K:K,0)+_xlfn.XLOOKUP(J2904,'sets &amp; selections ( - 10%)'!Z:Z,'sets &amp; selections ( - 10%)'!K:K,0)</f>
        <v>0</v>
      </c>
      <c r="C2904" s="635" t="s">
        <v>563</v>
      </c>
      <c r="D2904">
        <f t="shared" si="212"/>
        <v>0</v>
      </c>
      <c r="E2904">
        <v>10088</v>
      </c>
      <c r="F2904">
        <f t="shared" si="213"/>
        <v>0</v>
      </c>
      <c r="G2904" t="str">
        <f t="shared" si="214"/>
        <v>BP.VM</v>
      </c>
      <c r="H2904" s="570" t="s">
        <v>125</v>
      </c>
      <c r="J2904" s="570" t="s">
        <v>133</v>
      </c>
    </row>
    <row r="2905" spans="1:10">
      <c r="A2905">
        <f>_xlfn.XLOOKUP(C2905,macros!Y:Y,macros!J:J)</f>
        <v>0</v>
      </c>
      <c r="B2905">
        <f>_xlfn.XLOOKUP(H2905,'sets &amp; selections ( - 10%)'!Z:Z,'sets &amp; selections ( - 10%)'!K:K,0)+_xlfn.XLOOKUP(J2905,'sets &amp; selections ( - 10%)'!Z:Z,'sets &amp; selections ( - 10%)'!K:K,0)</f>
        <v>0</v>
      </c>
      <c r="C2905" s="635" t="s">
        <v>566</v>
      </c>
      <c r="D2905">
        <f t="shared" si="212"/>
        <v>0</v>
      </c>
      <c r="E2905">
        <v>10088</v>
      </c>
      <c r="F2905">
        <f t="shared" si="213"/>
        <v>0</v>
      </c>
      <c r="G2905" t="str">
        <f t="shared" si="214"/>
        <v>BP.VM</v>
      </c>
      <c r="H2905" s="570" t="s">
        <v>125</v>
      </c>
      <c r="J2905" s="570" t="s">
        <v>133</v>
      </c>
    </row>
    <row r="2906" spans="1:10">
      <c r="A2906">
        <f>_xlfn.XLOOKUP(C2906,macros!Y:Y,macros!J:J)</f>
        <v>0</v>
      </c>
      <c r="B2906">
        <f>_xlfn.XLOOKUP(H2906,'sets &amp; selections ( - 10%)'!Z:Z,'sets &amp; selections ( - 10%)'!K:K,0)+_xlfn.XLOOKUP(J2906,'sets &amp; selections ( - 10%)'!Z:Z,'sets &amp; selections ( - 10%)'!K:K,0)</f>
        <v>0</v>
      </c>
      <c r="C2906" s="635" t="s">
        <v>568</v>
      </c>
      <c r="D2906">
        <f t="shared" si="212"/>
        <v>0</v>
      </c>
      <c r="E2906">
        <v>10088</v>
      </c>
      <c r="F2906">
        <f t="shared" si="213"/>
        <v>0</v>
      </c>
      <c r="G2906" t="str">
        <f t="shared" si="214"/>
        <v>BP.VM</v>
      </c>
      <c r="H2906" s="570" t="s">
        <v>125</v>
      </c>
      <c r="J2906" s="570" t="s">
        <v>133</v>
      </c>
    </row>
    <row r="2907" spans="1:10">
      <c r="A2907">
        <f>_xlfn.XLOOKUP(C2907,macros!Y:Y,macros!J:J)</f>
        <v>0</v>
      </c>
      <c r="B2907">
        <f>_xlfn.XLOOKUP(H2907,'sets &amp; selections ( - 10%)'!Z:Z,'sets &amp; selections ( - 10%)'!K:K,0)+_xlfn.XLOOKUP(J2907,'sets &amp; selections ( - 10%)'!Z:Z,'sets &amp; selections ( - 10%)'!K:K,0)</f>
        <v>0</v>
      </c>
      <c r="C2907" s="635" t="s">
        <v>571</v>
      </c>
      <c r="D2907">
        <f t="shared" si="212"/>
        <v>0</v>
      </c>
      <c r="E2907">
        <v>10088</v>
      </c>
      <c r="F2907">
        <f t="shared" si="213"/>
        <v>0</v>
      </c>
      <c r="G2907" t="str">
        <f t="shared" si="214"/>
        <v>BP.VM</v>
      </c>
      <c r="H2907" s="570" t="s">
        <v>125</v>
      </c>
      <c r="J2907" s="570" t="s">
        <v>133</v>
      </c>
    </row>
    <row r="2908" spans="1:10">
      <c r="A2908">
        <f>_xlfn.XLOOKUP(C2908,macros!Y:Y,macros!J:J)</f>
        <v>0</v>
      </c>
      <c r="B2908">
        <f>_xlfn.XLOOKUP(H2908,'sets &amp; selections ( - 10%)'!Z:Z,'sets &amp; selections ( - 10%)'!K:K,0)+_xlfn.XLOOKUP(J2908,'sets &amp; selections ( - 10%)'!Z:Z,'sets &amp; selections ( - 10%)'!K:K,0)</f>
        <v>0</v>
      </c>
      <c r="C2908" s="635" t="s">
        <v>573</v>
      </c>
      <c r="D2908">
        <f t="shared" si="212"/>
        <v>0</v>
      </c>
      <c r="E2908">
        <v>10088</v>
      </c>
      <c r="F2908">
        <f t="shared" si="213"/>
        <v>0</v>
      </c>
      <c r="G2908" t="str">
        <f t="shared" si="214"/>
        <v>BP.VM</v>
      </c>
      <c r="H2908" s="570" t="s">
        <v>125</v>
      </c>
      <c r="J2908" s="570" t="s">
        <v>133</v>
      </c>
    </row>
    <row r="2909" spans="1:10">
      <c r="A2909">
        <f>_xlfn.XLOOKUP(C2909,macros!Y:Y,macros!J:J)</f>
        <v>0</v>
      </c>
      <c r="B2909">
        <f>_xlfn.XLOOKUP(H2909,'sets &amp; selections ( - 10%)'!Z:Z,'sets &amp; selections ( - 10%)'!K:K,0)+_xlfn.XLOOKUP(J2909,'sets &amp; selections ( - 10%)'!Z:Z,'sets &amp; selections ( - 10%)'!K:K,0)</f>
        <v>0</v>
      </c>
      <c r="C2909" s="635" t="s">
        <v>575</v>
      </c>
      <c r="D2909">
        <f t="shared" si="212"/>
        <v>0</v>
      </c>
      <c r="E2909">
        <v>10088</v>
      </c>
      <c r="F2909">
        <f t="shared" si="213"/>
        <v>0</v>
      </c>
      <c r="G2909" t="str">
        <f t="shared" si="214"/>
        <v>BP.VM</v>
      </c>
      <c r="H2909" s="570" t="s">
        <v>125</v>
      </c>
      <c r="J2909" s="570" t="s">
        <v>133</v>
      </c>
    </row>
    <row r="2910" spans="1:10">
      <c r="A2910">
        <f>_xlfn.XLOOKUP(C2910,macros!Y:Y,macros!J:J)</f>
        <v>0</v>
      </c>
      <c r="B2910">
        <f>_xlfn.XLOOKUP(H2910,'sets &amp; selections ( - 10%)'!Z:Z,'sets &amp; selections ( - 10%)'!K:K,0)+_xlfn.XLOOKUP(J2910,'sets &amp; selections ( - 10%)'!Z:Z,'sets &amp; selections ( - 10%)'!K:K,0)</f>
        <v>0</v>
      </c>
      <c r="C2910" s="635" t="s">
        <v>578</v>
      </c>
      <c r="D2910">
        <f t="shared" si="212"/>
        <v>0</v>
      </c>
      <c r="E2910">
        <v>10088</v>
      </c>
      <c r="F2910">
        <f t="shared" si="213"/>
        <v>0</v>
      </c>
      <c r="G2910" t="str">
        <f t="shared" si="214"/>
        <v>BP.VM</v>
      </c>
      <c r="H2910" s="570" t="s">
        <v>125</v>
      </c>
      <c r="J2910" s="570" t="s">
        <v>133</v>
      </c>
    </row>
    <row r="2911" spans="1:10">
      <c r="A2911">
        <f>_xlfn.XLOOKUP(C2911,macros!Y:Y,macros!J:J)</f>
        <v>0</v>
      </c>
      <c r="B2911">
        <f>_xlfn.XLOOKUP(H2911,'sets &amp; selections ( - 10%)'!Z:Z,'sets &amp; selections ( - 10%)'!K:K,0)+_xlfn.XLOOKUP(J2911,'sets &amp; selections ( - 10%)'!Z:Z,'sets &amp; selections ( - 10%)'!K:K,0)</f>
        <v>0</v>
      </c>
      <c r="C2911" s="635" t="s">
        <v>581</v>
      </c>
      <c r="D2911">
        <f t="shared" si="212"/>
        <v>0</v>
      </c>
      <c r="E2911">
        <v>10088</v>
      </c>
      <c r="F2911">
        <f t="shared" si="213"/>
        <v>0</v>
      </c>
      <c r="G2911" t="str">
        <f t="shared" si="214"/>
        <v>BP.VM</v>
      </c>
      <c r="H2911" s="570" t="s">
        <v>125</v>
      </c>
      <c r="J2911" s="570" t="s">
        <v>133</v>
      </c>
    </row>
    <row r="2912" spans="1:10">
      <c r="A2912">
        <f>_xlfn.XLOOKUP(C2912,macros!Y:Y,macros!J:J)</f>
        <v>0</v>
      </c>
      <c r="B2912">
        <f>_xlfn.XLOOKUP(H2912,'sets &amp; selections ( - 10%)'!Z:Z,'sets &amp; selections ( - 10%)'!K:K,0)+_xlfn.XLOOKUP(J2912,'sets &amp; selections ( - 10%)'!Z:Z,'sets &amp; selections ( - 10%)'!K:K,0)</f>
        <v>0</v>
      </c>
      <c r="C2912" s="635" t="s">
        <v>583</v>
      </c>
      <c r="D2912">
        <f t="shared" si="212"/>
        <v>0</v>
      </c>
      <c r="E2912">
        <v>10088</v>
      </c>
      <c r="F2912">
        <f t="shared" si="213"/>
        <v>0</v>
      </c>
      <c r="G2912" t="str">
        <f t="shared" si="214"/>
        <v>BP.VM</v>
      </c>
      <c r="H2912" s="570" t="s">
        <v>125</v>
      </c>
      <c r="J2912" s="570" t="s">
        <v>133</v>
      </c>
    </row>
    <row r="2913" spans="1:10">
      <c r="A2913">
        <f>_xlfn.XLOOKUP(C2913,macros!Y:Y,macros!J:J)</f>
        <v>0</v>
      </c>
      <c r="B2913">
        <f>_xlfn.XLOOKUP(H2913,'sets &amp; selections ( - 10%)'!Z:Z,'sets &amp; selections ( - 10%)'!K:K,0)+_xlfn.XLOOKUP(J2913,'sets &amp; selections ( - 10%)'!Z:Z,'sets &amp; selections ( - 10%)'!K:K,0)</f>
        <v>0</v>
      </c>
      <c r="C2913" s="635" t="s">
        <v>586</v>
      </c>
      <c r="D2913">
        <f t="shared" si="212"/>
        <v>0</v>
      </c>
      <c r="E2913">
        <v>10088</v>
      </c>
      <c r="F2913">
        <f t="shared" si="213"/>
        <v>0</v>
      </c>
      <c r="G2913" t="str">
        <f t="shared" si="214"/>
        <v>BP.VM</v>
      </c>
      <c r="H2913" s="570" t="s">
        <v>125</v>
      </c>
      <c r="J2913" s="570" t="s">
        <v>133</v>
      </c>
    </row>
    <row r="2914" spans="1:10">
      <c r="A2914">
        <f>_xlfn.XLOOKUP(C2914,macros!Y:Y,macros!J:J)</f>
        <v>0</v>
      </c>
      <c r="B2914">
        <f>_xlfn.XLOOKUP(H2914,'sets &amp; selections ( - 10%)'!Z:Z,'sets &amp; selections ( - 10%)'!K:K,0)+_xlfn.XLOOKUP(J2914,'sets &amp; selections ( - 10%)'!Z:Z,'sets &amp; selections ( - 10%)'!K:K,0)</f>
        <v>0</v>
      </c>
      <c r="C2914" s="635" t="s">
        <v>589</v>
      </c>
      <c r="D2914">
        <f t="shared" si="212"/>
        <v>0</v>
      </c>
      <c r="E2914">
        <v>10129</v>
      </c>
      <c r="F2914">
        <f t="shared" si="213"/>
        <v>0</v>
      </c>
      <c r="G2914" t="str">
        <f t="shared" si="214"/>
        <v>BP.VM</v>
      </c>
      <c r="H2914" s="570" t="s">
        <v>136</v>
      </c>
      <c r="J2914" s="570" t="s">
        <v>138</v>
      </c>
    </row>
    <row r="2915" spans="1:10">
      <c r="A2915">
        <f>_xlfn.XLOOKUP(C2915,macros!Y:Y,macros!J:J)</f>
        <v>0</v>
      </c>
      <c r="B2915">
        <f>_xlfn.XLOOKUP(H2915,'sets &amp; selections ( - 10%)'!Z:Z,'sets &amp; selections ( - 10%)'!K:K,0)+_xlfn.XLOOKUP(J2915,'sets &amp; selections ( - 10%)'!Z:Z,'sets &amp; selections ( - 10%)'!K:K,0)</f>
        <v>0</v>
      </c>
      <c r="C2915" s="635" t="s">
        <v>590</v>
      </c>
      <c r="D2915">
        <f t="shared" si="212"/>
        <v>0</v>
      </c>
      <c r="E2915">
        <v>10129</v>
      </c>
      <c r="F2915">
        <f t="shared" si="213"/>
        <v>0</v>
      </c>
      <c r="G2915" t="str">
        <f t="shared" si="214"/>
        <v>BP.VM</v>
      </c>
      <c r="H2915" s="570" t="s">
        <v>136</v>
      </c>
      <c r="J2915" s="570" t="s">
        <v>138</v>
      </c>
    </row>
    <row r="2916" spans="1:10">
      <c r="A2916">
        <f>_xlfn.XLOOKUP(C2916,macros!Y:Y,macros!J:J)</f>
        <v>0</v>
      </c>
      <c r="B2916">
        <f>_xlfn.XLOOKUP(H2916,'sets &amp; selections ( - 10%)'!Z:Z,'sets &amp; selections ( - 10%)'!K:K,0)+_xlfn.XLOOKUP(J2916,'sets &amp; selections ( - 10%)'!Z:Z,'sets &amp; selections ( - 10%)'!K:K,0)</f>
        <v>0</v>
      </c>
      <c r="C2916" s="635" t="s">
        <v>591</v>
      </c>
      <c r="D2916">
        <f t="shared" si="212"/>
        <v>0</v>
      </c>
      <c r="E2916">
        <v>10129</v>
      </c>
      <c r="F2916">
        <f t="shared" si="213"/>
        <v>0</v>
      </c>
      <c r="G2916" t="str">
        <f t="shared" si="214"/>
        <v>BP.VM</v>
      </c>
      <c r="H2916" s="570" t="s">
        <v>136</v>
      </c>
      <c r="J2916" s="570" t="s">
        <v>138</v>
      </c>
    </row>
    <row r="2917" spans="1:10">
      <c r="A2917">
        <f>_xlfn.XLOOKUP(C2917,macros!Y:Y,macros!J:J)</f>
        <v>0</v>
      </c>
      <c r="B2917">
        <f>_xlfn.XLOOKUP(H2917,'sets &amp; selections ( - 10%)'!Z:Z,'sets &amp; selections ( - 10%)'!K:K,0)+_xlfn.XLOOKUP(J2917,'sets &amp; selections ( - 10%)'!Z:Z,'sets &amp; selections ( - 10%)'!K:K,0)</f>
        <v>0</v>
      </c>
      <c r="C2917" s="635" t="s">
        <v>592</v>
      </c>
      <c r="D2917">
        <f t="shared" si="212"/>
        <v>0</v>
      </c>
      <c r="E2917">
        <v>10129</v>
      </c>
      <c r="F2917">
        <f t="shared" si="213"/>
        <v>0</v>
      </c>
      <c r="G2917" t="str">
        <f t="shared" si="214"/>
        <v>BP.VM</v>
      </c>
      <c r="H2917" s="570" t="s">
        <v>136</v>
      </c>
      <c r="J2917" s="570" t="s">
        <v>138</v>
      </c>
    </row>
    <row r="2918" spans="1:10">
      <c r="A2918">
        <f>_xlfn.XLOOKUP(C2918,macros!Y:Y,macros!J:J)</f>
        <v>0</v>
      </c>
      <c r="B2918">
        <f>_xlfn.XLOOKUP(H2918,'sets &amp; selections ( - 10%)'!Z:Z,'sets &amp; selections ( - 10%)'!K:K,0)+_xlfn.XLOOKUP(J2918,'sets &amp; selections ( - 10%)'!Z:Z,'sets &amp; selections ( - 10%)'!K:K,0)</f>
        <v>0</v>
      </c>
      <c r="C2918" s="635" t="s">
        <v>593</v>
      </c>
      <c r="D2918">
        <f t="shared" si="212"/>
        <v>0</v>
      </c>
      <c r="E2918">
        <v>10129</v>
      </c>
      <c r="F2918">
        <f t="shared" si="213"/>
        <v>0</v>
      </c>
      <c r="G2918" t="str">
        <f t="shared" si="214"/>
        <v>BP.VM</v>
      </c>
      <c r="H2918" s="570" t="s">
        <v>136</v>
      </c>
      <c r="J2918" s="570" t="s">
        <v>138</v>
      </c>
    </row>
    <row r="2919" spans="1:10">
      <c r="A2919">
        <f>_xlfn.XLOOKUP(C2919,macros!Y:Y,macros!J:J)</f>
        <v>0</v>
      </c>
      <c r="B2919">
        <f>_xlfn.XLOOKUP(H2919,'sets &amp; selections ( - 10%)'!Z:Z,'sets &amp; selections ( - 10%)'!K:K,0)+_xlfn.XLOOKUP(J2919,'sets &amp; selections ( - 10%)'!Z:Z,'sets &amp; selections ( - 10%)'!K:K,0)</f>
        <v>0</v>
      </c>
      <c r="C2919" s="635" t="s">
        <v>594</v>
      </c>
      <c r="D2919">
        <f t="shared" si="212"/>
        <v>0</v>
      </c>
      <c r="E2919">
        <v>10129</v>
      </c>
      <c r="F2919">
        <f t="shared" si="213"/>
        <v>0</v>
      </c>
      <c r="G2919" t="str">
        <f t="shared" si="214"/>
        <v>BP.VM</v>
      </c>
      <c r="H2919" s="570" t="s">
        <v>136</v>
      </c>
      <c r="J2919" s="570" t="s">
        <v>138</v>
      </c>
    </row>
    <row r="2920" spans="1:10">
      <c r="A2920">
        <f>_xlfn.XLOOKUP(C2920,macros!Y:Y,macros!J:J)</f>
        <v>0</v>
      </c>
      <c r="B2920">
        <f>_xlfn.XLOOKUP(H2920,'sets &amp; selections ( - 10%)'!Z:Z,'sets &amp; selections ( - 10%)'!K:K,0)+_xlfn.XLOOKUP(J2920,'sets &amp; selections ( - 10%)'!Z:Z,'sets &amp; selections ( - 10%)'!K:K,0)</f>
        <v>0</v>
      </c>
      <c r="C2920" s="635" t="s">
        <v>595</v>
      </c>
      <c r="D2920">
        <f t="shared" si="212"/>
        <v>0</v>
      </c>
      <c r="E2920">
        <v>10129</v>
      </c>
      <c r="F2920">
        <f t="shared" si="213"/>
        <v>0</v>
      </c>
      <c r="G2920" t="str">
        <f t="shared" si="214"/>
        <v>BP.VM</v>
      </c>
      <c r="H2920" s="570" t="s">
        <v>136</v>
      </c>
      <c r="J2920" s="570" t="s">
        <v>140</v>
      </c>
    </row>
    <row r="2921" spans="1:10">
      <c r="A2921">
        <f>_xlfn.XLOOKUP(C2921,macros!Y:Y,macros!J:J)</f>
        <v>0</v>
      </c>
      <c r="B2921">
        <f>_xlfn.XLOOKUP(H2921,'sets &amp; selections ( - 10%)'!Z:Z,'sets &amp; selections ( - 10%)'!K:K,0)+_xlfn.XLOOKUP(J2921,'sets &amp; selections ( - 10%)'!Z:Z,'sets &amp; selections ( - 10%)'!K:K,0)</f>
        <v>0</v>
      </c>
      <c r="C2921" s="635" t="s">
        <v>596</v>
      </c>
      <c r="D2921">
        <f t="shared" si="212"/>
        <v>0</v>
      </c>
      <c r="E2921">
        <v>10129</v>
      </c>
      <c r="F2921">
        <f t="shared" si="213"/>
        <v>0</v>
      </c>
      <c r="G2921" t="str">
        <f t="shared" si="214"/>
        <v>BP.VM</v>
      </c>
      <c r="H2921" s="570" t="s">
        <v>136</v>
      </c>
      <c r="J2921" s="570" t="s">
        <v>140</v>
      </c>
    </row>
    <row r="2922" spans="1:10">
      <c r="A2922">
        <f>_xlfn.XLOOKUP(C2922,macros!Y:Y,macros!J:J)</f>
        <v>0</v>
      </c>
      <c r="B2922">
        <f>_xlfn.XLOOKUP(H2922,'sets &amp; selections ( - 10%)'!Z:Z,'sets &amp; selections ( - 10%)'!K:K,0)+_xlfn.XLOOKUP(J2922,'sets &amp; selections ( - 10%)'!Z:Z,'sets &amp; selections ( - 10%)'!K:K,0)</f>
        <v>0</v>
      </c>
      <c r="C2922" s="635" t="s">
        <v>597</v>
      </c>
      <c r="D2922">
        <f t="shared" si="212"/>
        <v>0</v>
      </c>
      <c r="E2922">
        <v>10129</v>
      </c>
      <c r="F2922">
        <f t="shared" si="213"/>
        <v>0</v>
      </c>
      <c r="G2922" t="str">
        <f t="shared" si="214"/>
        <v>BP.VM</v>
      </c>
      <c r="H2922" s="570" t="s">
        <v>136</v>
      </c>
      <c r="J2922" s="570" t="s">
        <v>140</v>
      </c>
    </row>
    <row r="2923" spans="1:10">
      <c r="A2923">
        <f>_xlfn.XLOOKUP(C2923,macros!Y:Y,macros!J:J)</f>
        <v>0</v>
      </c>
      <c r="B2923">
        <f>_xlfn.XLOOKUP(H2923,'sets &amp; selections ( - 10%)'!Z:Z,'sets &amp; selections ( - 10%)'!K:K,0)+_xlfn.XLOOKUP(J2923,'sets &amp; selections ( - 10%)'!Z:Z,'sets &amp; selections ( - 10%)'!K:K,0)</f>
        <v>0</v>
      </c>
      <c r="C2923" s="635" t="s">
        <v>598</v>
      </c>
      <c r="D2923">
        <f t="shared" si="212"/>
        <v>0</v>
      </c>
      <c r="E2923">
        <v>10129</v>
      </c>
      <c r="F2923">
        <f t="shared" si="213"/>
        <v>0</v>
      </c>
      <c r="G2923" t="str">
        <f t="shared" si="214"/>
        <v>BP.VM</v>
      </c>
      <c r="H2923" s="570" t="s">
        <v>136</v>
      </c>
      <c r="J2923" s="570" t="s">
        <v>140</v>
      </c>
    </row>
    <row r="2924" spans="1:10">
      <c r="A2924">
        <f>_xlfn.XLOOKUP(C2924,macros!Y:Y,macros!J:J)</f>
        <v>0</v>
      </c>
      <c r="B2924">
        <f>_xlfn.XLOOKUP(H2924,'sets &amp; selections ( - 10%)'!Z:Z,'sets &amp; selections ( - 10%)'!K:K,0)+_xlfn.XLOOKUP(J2924,'sets &amp; selections ( - 10%)'!Z:Z,'sets &amp; selections ( - 10%)'!K:K,0)</f>
        <v>0</v>
      </c>
      <c r="C2924" s="635" t="s">
        <v>599</v>
      </c>
      <c r="D2924">
        <f t="shared" si="212"/>
        <v>0</v>
      </c>
      <c r="E2924">
        <v>10129</v>
      </c>
      <c r="F2924">
        <f t="shared" si="213"/>
        <v>0</v>
      </c>
      <c r="G2924" t="str">
        <f t="shared" si="214"/>
        <v>BP.VM</v>
      </c>
      <c r="H2924" s="570" t="s">
        <v>136</v>
      </c>
      <c r="J2924" s="570" t="s">
        <v>140</v>
      </c>
    </row>
    <row r="2925" spans="1:10">
      <c r="A2925">
        <f>_xlfn.XLOOKUP(C2925,macros!Y:Y,macros!J:J)</f>
        <v>0</v>
      </c>
      <c r="B2925">
        <f>_xlfn.XLOOKUP(H2925,'sets &amp; selections ( - 10%)'!Z:Z,'sets &amp; selections ( - 10%)'!K:K,0)+_xlfn.XLOOKUP(J2925,'sets &amp; selections ( - 10%)'!Z:Z,'sets &amp; selections ( - 10%)'!K:K,0)</f>
        <v>0</v>
      </c>
      <c r="C2925" s="635" t="s">
        <v>600</v>
      </c>
      <c r="D2925">
        <f t="shared" si="212"/>
        <v>0</v>
      </c>
      <c r="E2925">
        <v>10129</v>
      </c>
      <c r="F2925">
        <f t="shared" si="213"/>
        <v>0</v>
      </c>
      <c r="G2925" t="str">
        <f t="shared" si="214"/>
        <v>BP.VM</v>
      </c>
      <c r="H2925" s="570" t="s">
        <v>136</v>
      </c>
      <c r="J2925" s="570" t="s">
        <v>140</v>
      </c>
    </row>
    <row r="2926" spans="1:10">
      <c r="A2926">
        <f>_xlfn.XLOOKUP(C2926,macros!Y:Y,macros!J:J)</f>
        <v>0</v>
      </c>
      <c r="B2926">
        <f>_xlfn.XLOOKUP(H2926,'sets &amp; selections ( - 10%)'!Z:Z,'sets &amp; selections ( - 10%)'!K:K,0)+_xlfn.XLOOKUP(J2926,'sets &amp; selections ( - 10%)'!Z:Z,'sets &amp; selections ( - 10%)'!K:K,0)</f>
        <v>0</v>
      </c>
      <c r="C2926" s="635" t="s">
        <v>601</v>
      </c>
      <c r="D2926">
        <f t="shared" si="212"/>
        <v>0</v>
      </c>
      <c r="E2926">
        <v>10129</v>
      </c>
      <c r="F2926">
        <f t="shared" si="213"/>
        <v>0</v>
      </c>
      <c r="G2926" t="str">
        <f t="shared" si="214"/>
        <v>BP.VM</v>
      </c>
      <c r="H2926" s="570" t="s">
        <v>136</v>
      </c>
      <c r="J2926" s="570" t="s">
        <v>140</v>
      </c>
    </row>
    <row r="2927" spans="1:10">
      <c r="A2927">
        <f>_xlfn.XLOOKUP(C2927,macros!Y:Y,macros!J:J)</f>
        <v>0</v>
      </c>
      <c r="B2927">
        <f>_xlfn.XLOOKUP(H2927,'sets &amp; selections ( - 10%)'!Z:Z,'sets &amp; selections ( - 10%)'!K:K,0)+_xlfn.XLOOKUP(J2927,'sets &amp; selections ( - 10%)'!Z:Z,'sets &amp; selections ( - 10%)'!K:K,0)</f>
        <v>0</v>
      </c>
      <c r="C2927" s="635" t="s">
        <v>602</v>
      </c>
      <c r="D2927">
        <f t="shared" si="212"/>
        <v>0</v>
      </c>
      <c r="E2927">
        <v>10129</v>
      </c>
      <c r="F2927">
        <f t="shared" si="213"/>
        <v>0</v>
      </c>
      <c r="G2927" t="str">
        <f t="shared" si="214"/>
        <v>BP.VM</v>
      </c>
      <c r="H2927" s="570" t="s">
        <v>136</v>
      </c>
      <c r="J2927" s="570" t="s">
        <v>142</v>
      </c>
    </row>
    <row r="2928" spans="1:10">
      <c r="A2928">
        <f>_xlfn.XLOOKUP(C2928,macros!Y:Y,macros!J:J)</f>
        <v>0</v>
      </c>
      <c r="B2928">
        <f>_xlfn.XLOOKUP(H2928,'sets &amp; selections ( - 10%)'!Z:Z,'sets &amp; selections ( - 10%)'!K:K,0)+_xlfn.XLOOKUP(J2928,'sets &amp; selections ( - 10%)'!Z:Z,'sets &amp; selections ( - 10%)'!K:K,0)</f>
        <v>0</v>
      </c>
      <c r="C2928" s="635" t="s">
        <v>603</v>
      </c>
      <c r="D2928">
        <f t="shared" si="212"/>
        <v>0</v>
      </c>
      <c r="E2928">
        <v>10129</v>
      </c>
      <c r="F2928">
        <f t="shared" si="213"/>
        <v>0</v>
      </c>
      <c r="G2928" t="str">
        <f t="shared" si="214"/>
        <v>BP.VM</v>
      </c>
      <c r="H2928" s="570" t="s">
        <v>136</v>
      </c>
      <c r="J2928" s="570" t="s">
        <v>142</v>
      </c>
    </row>
    <row r="2929" spans="1:10">
      <c r="A2929">
        <f>_xlfn.XLOOKUP(C2929,macros!Y:Y,macros!J:J)</f>
        <v>0</v>
      </c>
      <c r="B2929">
        <f>_xlfn.XLOOKUP(H2929,'sets &amp; selections ( - 10%)'!Z:Z,'sets &amp; selections ( - 10%)'!K:K,0)+_xlfn.XLOOKUP(J2929,'sets &amp; selections ( - 10%)'!Z:Z,'sets &amp; selections ( - 10%)'!K:K,0)</f>
        <v>0</v>
      </c>
      <c r="C2929" s="635" t="s">
        <v>604</v>
      </c>
      <c r="D2929">
        <f t="shared" si="212"/>
        <v>0</v>
      </c>
      <c r="E2929">
        <v>10129</v>
      </c>
      <c r="F2929">
        <f t="shared" si="213"/>
        <v>0</v>
      </c>
      <c r="G2929" t="str">
        <f t="shared" si="214"/>
        <v>BP.VM</v>
      </c>
      <c r="H2929" s="570" t="s">
        <v>136</v>
      </c>
      <c r="J2929" s="570" t="s">
        <v>142</v>
      </c>
    </row>
    <row r="2930" spans="1:10">
      <c r="A2930">
        <f>_xlfn.XLOOKUP(C2930,macros!Y:Y,macros!J:J)</f>
        <v>0</v>
      </c>
      <c r="B2930">
        <f>_xlfn.XLOOKUP(H2930,'sets &amp; selections ( - 10%)'!Z:Z,'sets &amp; selections ( - 10%)'!K:K,0)+_xlfn.XLOOKUP(J2930,'sets &amp; selections ( - 10%)'!Z:Z,'sets &amp; selections ( - 10%)'!K:K,0)</f>
        <v>0</v>
      </c>
      <c r="C2930" s="635" t="s">
        <v>605</v>
      </c>
      <c r="D2930">
        <f t="shared" si="212"/>
        <v>0</v>
      </c>
      <c r="E2930">
        <v>10129</v>
      </c>
      <c r="F2930">
        <f t="shared" si="213"/>
        <v>0</v>
      </c>
      <c r="G2930" t="str">
        <f t="shared" si="214"/>
        <v>BP.VM</v>
      </c>
      <c r="H2930" s="570" t="s">
        <v>136</v>
      </c>
      <c r="J2930" s="570" t="s">
        <v>142</v>
      </c>
    </row>
    <row r="2931" spans="1:10">
      <c r="A2931">
        <f>_xlfn.XLOOKUP(C2931,macros!Y:Y,macros!J:J)</f>
        <v>0</v>
      </c>
      <c r="B2931">
        <f>_xlfn.XLOOKUP(H2931,'sets &amp; selections ( - 10%)'!Z:Z,'sets &amp; selections ( - 10%)'!K:K,0)+_xlfn.XLOOKUP(J2931,'sets &amp; selections ( - 10%)'!Z:Z,'sets &amp; selections ( - 10%)'!K:K,0)</f>
        <v>0</v>
      </c>
      <c r="C2931" s="635" t="s">
        <v>606</v>
      </c>
      <c r="D2931">
        <f t="shared" si="212"/>
        <v>0</v>
      </c>
      <c r="E2931">
        <v>10129</v>
      </c>
      <c r="F2931">
        <f t="shared" si="213"/>
        <v>0</v>
      </c>
      <c r="G2931" t="str">
        <f t="shared" si="214"/>
        <v>BP.VM</v>
      </c>
      <c r="H2931" s="570" t="s">
        <v>136</v>
      </c>
      <c r="J2931" s="570" t="s">
        <v>144</v>
      </c>
    </row>
    <row r="2932" spans="1:10">
      <c r="A2932">
        <f>_xlfn.XLOOKUP(C2932,macros!Y:Y,macros!J:J)</f>
        <v>0</v>
      </c>
      <c r="B2932">
        <f>_xlfn.XLOOKUP(H2932,'sets &amp; selections ( - 10%)'!Z:Z,'sets &amp; selections ( - 10%)'!K:K,0)+_xlfn.XLOOKUP(J2932,'sets &amp; selections ( - 10%)'!Z:Z,'sets &amp; selections ( - 10%)'!K:K,0)</f>
        <v>0</v>
      </c>
      <c r="C2932" s="635" t="s">
        <v>607</v>
      </c>
      <c r="D2932">
        <f t="shared" si="212"/>
        <v>0</v>
      </c>
      <c r="E2932">
        <v>10129</v>
      </c>
      <c r="F2932">
        <f t="shared" si="213"/>
        <v>0</v>
      </c>
      <c r="G2932" t="str">
        <f t="shared" si="214"/>
        <v>BP.VM</v>
      </c>
      <c r="H2932" s="570" t="s">
        <v>136</v>
      </c>
      <c r="J2932" s="570" t="s">
        <v>144</v>
      </c>
    </row>
    <row r="2933" spans="1:10">
      <c r="A2933">
        <f>_xlfn.XLOOKUP(C2933,macros!Y:Y,macros!J:J)</f>
        <v>0</v>
      </c>
      <c r="B2933">
        <f>_xlfn.XLOOKUP(H2933,'sets &amp; selections ( - 10%)'!Z:Z,'sets &amp; selections ( - 10%)'!K:K,0)+_xlfn.XLOOKUP(J2933,'sets &amp; selections ( - 10%)'!Z:Z,'sets &amp; selections ( - 10%)'!K:K,0)</f>
        <v>0</v>
      </c>
      <c r="C2933" s="635" t="s">
        <v>608</v>
      </c>
      <c r="D2933">
        <f t="shared" si="212"/>
        <v>0</v>
      </c>
      <c r="E2933">
        <v>10129</v>
      </c>
      <c r="F2933">
        <f t="shared" si="213"/>
        <v>0</v>
      </c>
      <c r="G2933" t="str">
        <f t="shared" si="214"/>
        <v>BP.VM</v>
      </c>
      <c r="H2933" s="570" t="s">
        <v>136</v>
      </c>
      <c r="J2933" s="570" t="s">
        <v>144</v>
      </c>
    </row>
    <row r="2934" spans="1:10">
      <c r="A2934">
        <f>_xlfn.XLOOKUP(C2934,macros!Y:Y,macros!J:J)</f>
        <v>0</v>
      </c>
      <c r="B2934">
        <f>_xlfn.XLOOKUP(H2934,'sets &amp; selections ( - 10%)'!Z:Z,'sets &amp; selections ( - 10%)'!K:K,0)+_xlfn.XLOOKUP(J2934,'sets &amp; selections ( - 10%)'!Z:Z,'sets &amp; selections ( - 10%)'!K:K,0)</f>
        <v>0</v>
      </c>
      <c r="C2934" s="635" t="s">
        <v>609</v>
      </c>
      <c r="D2934">
        <f t="shared" si="212"/>
        <v>0</v>
      </c>
      <c r="E2934">
        <v>10129</v>
      </c>
      <c r="F2934">
        <f t="shared" si="213"/>
        <v>0</v>
      </c>
      <c r="G2934" t="str">
        <f t="shared" si="214"/>
        <v>BP.VM</v>
      </c>
      <c r="H2934" s="570" t="s">
        <v>136</v>
      </c>
      <c r="J2934" s="570" t="s">
        <v>144</v>
      </c>
    </row>
    <row r="2935" spans="1:10">
      <c r="A2935">
        <f>_xlfn.XLOOKUP(C2935,macros!Y:Y,macros!J:J)</f>
        <v>0</v>
      </c>
      <c r="B2935">
        <f>_xlfn.XLOOKUP(H2935,'sets &amp; selections ( - 10%)'!Z:Z,'sets &amp; selections ( - 10%)'!K:K,0)+_xlfn.XLOOKUP(J2935,'sets &amp; selections ( - 10%)'!Z:Z,'sets &amp; selections ( - 10%)'!K:K,0)</f>
        <v>0</v>
      </c>
      <c r="C2935" s="635" t="s">
        <v>610</v>
      </c>
      <c r="D2935">
        <f t="shared" si="212"/>
        <v>0</v>
      </c>
      <c r="E2935">
        <v>10129</v>
      </c>
      <c r="F2935">
        <f t="shared" si="213"/>
        <v>0</v>
      </c>
      <c r="G2935" t="str">
        <f t="shared" si="214"/>
        <v>BP.VM</v>
      </c>
      <c r="H2935" s="570" t="s">
        <v>136</v>
      </c>
      <c r="J2935" s="570" t="s">
        <v>144</v>
      </c>
    </row>
    <row r="2936" spans="1:10">
      <c r="A2936">
        <f>_xlfn.XLOOKUP(C2936,macros!Y:Y,macros!J:J)</f>
        <v>0</v>
      </c>
      <c r="B2936">
        <f>_xlfn.XLOOKUP(H2936,'sets &amp; selections ( - 10%)'!Z:Z,'sets &amp; selections ( - 10%)'!K:K,0)+_xlfn.XLOOKUP(J2936,'sets &amp; selections ( - 10%)'!Z:Z,'sets &amp; selections ( - 10%)'!K:K,0)</f>
        <v>0</v>
      </c>
      <c r="C2936" s="635" t="s">
        <v>611</v>
      </c>
      <c r="D2936">
        <f t="shared" si="212"/>
        <v>0</v>
      </c>
      <c r="E2936">
        <v>10129</v>
      </c>
      <c r="F2936">
        <f t="shared" si="213"/>
        <v>0</v>
      </c>
      <c r="G2936" t="str">
        <f t="shared" si="214"/>
        <v>BP.VM</v>
      </c>
      <c r="H2936" s="570" t="s">
        <v>136</v>
      </c>
      <c r="J2936" s="570" t="s">
        <v>144</v>
      </c>
    </row>
    <row r="2937" spans="1:10">
      <c r="A2937">
        <f>_xlfn.XLOOKUP(C2937,macros!Y:Y,macros!J:J)</f>
        <v>0</v>
      </c>
      <c r="B2937">
        <f>_xlfn.XLOOKUP(H2937,'sets &amp; selections ( - 10%)'!Z:Z,'sets &amp; selections ( - 10%)'!K:K,0)+_xlfn.XLOOKUP(J2937,'sets &amp; selections ( - 10%)'!Z:Z,'sets &amp; selections ( - 10%)'!K:K,0)</f>
        <v>0</v>
      </c>
      <c r="C2937" s="635" t="s">
        <v>612</v>
      </c>
      <c r="D2937">
        <f t="shared" si="212"/>
        <v>0</v>
      </c>
      <c r="E2937">
        <v>10129</v>
      </c>
      <c r="F2937">
        <f t="shared" si="213"/>
        <v>0</v>
      </c>
      <c r="G2937" t="str">
        <f t="shared" si="214"/>
        <v>BP.VM</v>
      </c>
      <c r="H2937" s="570" t="s">
        <v>136</v>
      </c>
      <c r="J2937" s="570" t="s">
        <v>144</v>
      </c>
    </row>
    <row r="2938" spans="1:10">
      <c r="A2938">
        <f>_xlfn.XLOOKUP(C2938,macros!Y:Y,macros!J:J)</f>
        <v>0</v>
      </c>
      <c r="B2938">
        <f>_xlfn.XLOOKUP(H2938,'sets &amp; selections ( - 10%)'!Z:Z,'sets &amp; selections ( - 10%)'!K:K,0)+_xlfn.XLOOKUP(J2938,'sets &amp; selections ( - 10%)'!Z:Z,'sets &amp; selections ( - 10%)'!K:K,0)</f>
        <v>0</v>
      </c>
      <c r="C2938" s="635" t="s">
        <v>613</v>
      </c>
      <c r="D2938">
        <f t="shared" ref="D2938" si="215">SUM(A2938:B2938)</f>
        <v>0</v>
      </c>
      <c r="E2938">
        <v>10129</v>
      </c>
      <c r="F2938">
        <f t="shared" si="213"/>
        <v>0</v>
      </c>
      <c r="G2938" t="str">
        <f t="shared" si="214"/>
        <v>BP.VM</v>
      </c>
      <c r="H2938" s="570" t="s">
        <v>136</v>
      </c>
      <c r="J2938" s="570" t="s">
        <v>144</v>
      </c>
    </row>
    <row r="2939" spans="1:10">
      <c r="A2939">
        <f>_xlfn.XLOOKUP(C2939,macros!Y:Y,macros!J:J)</f>
        <v>0</v>
      </c>
      <c r="B2939">
        <f>_xlfn.XLOOKUP(H2939,'sets &amp; selections ( - 10%)'!Z:Z,'sets &amp; selections ( - 10%)'!K:K,0)+_xlfn.XLOOKUP(J2939,'sets &amp; selections ( - 10%)'!Z:Z,'sets &amp; selections ( - 10%)'!K:K,0)</f>
        <v>0</v>
      </c>
      <c r="C2939" s="635" t="s">
        <v>614</v>
      </c>
      <c r="D2939">
        <f t="shared" ref="D2939:D2995" si="216">SUM(A2939:B2939)</f>
        <v>0</v>
      </c>
      <c r="E2939">
        <v>10129</v>
      </c>
      <c r="F2939">
        <f t="shared" si="213"/>
        <v>0</v>
      </c>
      <c r="G2939" t="str">
        <f t="shared" si="214"/>
        <v>BP.VM</v>
      </c>
      <c r="H2939" s="570" t="s">
        <v>136</v>
      </c>
      <c r="J2939" s="570" t="s">
        <v>144</v>
      </c>
    </row>
    <row r="2940" spans="1:10">
      <c r="A2940">
        <f>_xlfn.XLOOKUP(C2940,macros!Y:Y,macros!J:J)</f>
        <v>0</v>
      </c>
      <c r="B2940">
        <f>_xlfn.XLOOKUP(H2940,'sets &amp; selections ( - 10%)'!Z:Z,'sets &amp; selections ( - 10%)'!K:K,0)+_xlfn.XLOOKUP(J2940,'sets &amp; selections ( - 10%)'!Z:Z,'sets &amp; selections ( - 10%)'!K:K,0)</f>
        <v>0</v>
      </c>
      <c r="C2940" s="635" t="s">
        <v>615</v>
      </c>
      <c r="D2940">
        <f t="shared" si="216"/>
        <v>0</v>
      </c>
      <c r="E2940">
        <v>10129</v>
      </c>
      <c r="F2940">
        <f t="shared" si="213"/>
        <v>0</v>
      </c>
      <c r="G2940" t="str">
        <f t="shared" si="214"/>
        <v>BP.VM</v>
      </c>
      <c r="H2940" s="570" t="s">
        <v>136</v>
      </c>
      <c r="J2940" s="570" t="s">
        <v>144</v>
      </c>
    </row>
    <row r="2941" spans="1:10">
      <c r="A2941">
        <f>_xlfn.XLOOKUP(C2941,macros!Y:Y,macros!J:J)</f>
        <v>0</v>
      </c>
      <c r="B2941">
        <f>_xlfn.XLOOKUP(H2941,'sets &amp; selections ( - 10%)'!Z:Z,'sets &amp; selections ( - 10%)'!K:K,0)+_xlfn.XLOOKUP(J2941,'sets &amp; selections ( - 10%)'!Z:Z,'sets &amp; selections ( - 10%)'!K:K,0)</f>
        <v>0</v>
      </c>
      <c r="C2941" s="635" t="s">
        <v>616</v>
      </c>
      <c r="D2941">
        <f t="shared" si="216"/>
        <v>0</v>
      </c>
      <c r="E2941">
        <v>10129</v>
      </c>
      <c r="F2941">
        <f t="shared" si="213"/>
        <v>0</v>
      </c>
      <c r="G2941" t="str">
        <f t="shared" si="214"/>
        <v>BP.VM</v>
      </c>
      <c r="H2941" s="570" t="s">
        <v>136</v>
      </c>
      <c r="J2941" s="570" t="s">
        <v>144</v>
      </c>
    </row>
    <row r="2942" spans="1:10">
      <c r="A2942">
        <f>_xlfn.XLOOKUP(C2942,macros!Y:Y,macros!J:J)</f>
        <v>0</v>
      </c>
      <c r="B2942">
        <f>_xlfn.XLOOKUP(H2942,'sets &amp; selections ( - 10%)'!Z:Z,'sets &amp; selections ( - 10%)'!K:K,0)+_xlfn.XLOOKUP(J2942,'sets &amp; selections ( - 10%)'!Z:Z,'sets &amp; selections ( - 10%)'!K:K,0)</f>
        <v>0</v>
      </c>
      <c r="C2942" s="635" t="s">
        <v>617</v>
      </c>
      <c r="D2942">
        <f t="shared" si="216"/>
        <v>0</v>
      </c>
      <c r="E2942">
        <v>10129</v>
      </c>
      <c r="F2942">
        <f t="shared" si="213"/>
        <v>0</v>
      </c>
      <c r="G2942" t="str">
        <f t="shared" si="214"/>
        <v>BP.VM</v>
      </c>
      <c r="H2942" s="570" t="s">
        <v>136</v>
      </c>
      <c r="J2942" s="570" t="s">
        <v>144</v>
      </c>
    </row>
    <row r="2943" spans="1:10">
      <c r="A2943">
        <f>_xlfn.XLOOKUP(C2943,macros!Y:Y,macros!K:K)</f>
        <v>0</v>
      </c>
      <c r="B2943">
        <f>_xlfn.XLOOKUP(H2943,'sets &amp; selections ( - 10%)'!Z:Z,'sets &amp; selections ( - 10%)'!L:L,0)+_xlfn.XLOOKUP(J2943,'sets &amp; selections ( - 10%)'!Z:Z,'sets &amp; selections ( - 10%)'!L:L,0)</f>
        <v>0</v>
      </c>
      <c r="C2943" s="635" t="s">
        <v>507</v>
      </c>
      <c r="D2943">
        <f t="shared" si="216"/>
        <v>0</v>
      </c>
      <c r="E2943">
        <v>10089</v>
      </c>
      <c r="F2943">
        <f t="shared" si="213"/>
        <v>0</v>
      </c>
      <c r="G2943" t="str">
        <f t="shared" si="214"/>
        <v>BP.VM</v>
      </c>
      <c r="H2943" s="570" t="s">
        <v>125</v>
      </c>
      <c r="J2943" s="570" t="s">
        <v>127</v>
      </c>
    </row>
    <row r="2944" spans="1:10">
      <c r="A2944">
        <f>_xlfn.XLOOKUP(C2944,macros!Y:Y,macros!K:K)</f>
        <v>0</v>
      </c>
      <c r="B2944">
        <f>_xlfn.XLOOKUP(H2944,'sets &amp; selections ( - 10%)'!Z:Z,'sets &amp; selections ( - 10%)'!L:L,0)+_xlfn.XLOOKUP(J2944,'sets &amp; selections ( - 10%)'!Z:Z,'sets &amp; selections ( - 10%)'!L:L,0)</f>
        <v>0</v>
      </c>
      <c r="C2944" s="635" t="s">
        <v>510</v>
      </c>
      <c r="D2944">
        <f t="shared" si="216"/>
        <v>0</v>
      </c>
      <c r="E2944">
        <v>10089</v>
      </c>
      <c r="F2944">
        <f t="shared" si="213"/>
        <v>0</v>
      </c>
      <c r="G2944" t="str">
        <f t="shared" si="214"/>
        <v>BP.VM</v>
      </c>
      <c r="H2944" s="570" t="s">
        <v>125</v>
      </c>
      <c r="J2944" s="570" t="s">
        <v>127</v>
      </c>
    </row>
    <row r="2945" spans="1:10">
      <c r="A2945">
        <f>_xlfn.XLOOKUP(C2945,macros!Y:Y,macros!K:K)</f>
        <v>0</v>
      </c>
      <c r="B2945">
        <f>_xlfn.XLOOKUP(H2945,'sets &amp; selections ( - 10%)'!Z:Z,'sets &amp; selections ( - 10%)'!L:L,0)+_xlfn.XLOOKUP(J2945,'sets &amp; selections ( - 10%)'!Z:Z,'sets &amp; selections ( - 10%)'!L:L,0)</f>
        <v>0</v>
      </c>
      <c r="C2945" s="635" t="s">
        <v>513</v>
      </c>
      <c r="D2945">
        <f t="shared" si="216"/>
        <v>0</v>
      </c>
      <c r="E2945">
        <v>10089</v>
      </c>
      <c r="F2945">
        <f t="shared" si="213"/>
        <v>0</v>
      </c>
      <c r="G2945" t="str">
        <f t="shared" si="214"/>
        <v>BP.VM</v>
      </c>
      <c r="H2945" s="570" t="s">
        <v>125</v>
      </c>
      <c r="J2945" s="570" t="s">
        <v>127</v>
      </c>
    </row>
    <row r="2946" spans="1:10">
      <c r="A2946">
        <f>_xlfn.XLOOKUP(C2946,macros!Y:Y,macros!K:K)</f>
        <v>0</v>
      </c>
      <c r="B2946">
        <f>_xlfn.XLOOKUP(H2946,'sets &amp; selections ( - 10%)'!Z:Z,'sets &amp; selections ( - 10%)'!L:L,0)+_xlfn.XLOOKUP(J2946,'sets &amp; selections ( - 10%)'!Z:Z,'sets &amp; selections ( - 10%)'!L:L,0)</f>
        <v>0</v>
      </c>
      <c r="C2946" s="635" t="s">
        <v>516</v>
      </c>
      <c r="D2946">
        <f t="shared" si="216"/>
        <v>0</v>
      </c>
      <c r="E2946">
        <v>10089</v>
      </c>
      <c r="F2946">
        <f t="shared" si="213"/>
        <v>0</v>
      </c>
      <c r="G2946" t="str">
        <f t="shared" si="214"/>
        <v>BP.VM</v>
      </c>
      <c r="H2946" s="570" t="s">
        <v>125</v>
      </c>
      <c r="J2946" s="570" t="s">
        <v>127</v>
      </c>
    </row>
    <row r="2947" spans="1:10">
      <c r="A2947">
        <f>_xlfn.XLOOKUP(C2947,macros!Y:Y,macros!K:K)</f>
        <v>0</v>
      </c>
      <c r="B2947">
        <f>_xlfn.XLOOKUP(H2947,'sets &amp; selections ( - 10%)'!Z:Z,'sets &amp; selections ( - 10%)'!L:L,0)+_xlfn.XLOOKUP(J2947,'sets &amp; selections ( - 10%)'!Z:Z,'sets &amp; selections ( - 10%)'!L:L,0)</f>
        <v>0</v>
      </c>
      <c r="C2947" s="635" t="s">
        <v>519</v>
      </c>
      <c r="D2947">
        <f t="shared" si="216"/>
        <v>0</v>
      </c>
      <c r="E2947">
        <v>10089</v>
      </c>
      <c r="F2947">
        <f t="shared" ref="F2947:F3010" si="217">IF(B2947&gt;0,10*B2947/D2947,0)</f>
        <v>0</v>
      </c>
      <c r="G2947" t="str">
        <f t="shared" ref="G2947:G3010" si="218">LEFT(C2947,5)</f>
        <v>BP.VM</v>
      </c>
      <c r="H2947" s="570" t="s">
        <v>125</v>
      </c>
      <c r="J2947" s="570" t="s">
        <v>127</v>
      </c>
    </row>
    <row r="2948" spans="1:10">
      <c r="A2948">
        <f>_xlfn.XLOOKUP(C2948,macros!Y:Y,macros!K:K)</f>
        <v>0</v>
      </c>
      <c r="B2948">
        <f>_xlfn.XLOOKUP(H2948,'sets &amp; selections ( - 10%)'!Z:Z,'sets &amp; selections ( - 10%)'!L:L,0)+_xlfn.XLOOKUP(J2948,'sets &amp; selections ( - 10%)'!Z:Z,'sets &amp; selections ( - 10%)'!L:L,0)</f>
        <v>0</v>
      </c>
      <c r="C2948" s="635" t="s">
        <v>522</v>
      </c>
      <c r="D2948">
        <f t="shared" si="216"/>
        <v>0</v>
      </c>
      <c r="E2948">
        <v>10089</v>
      </c>
      <c r="F2948">
        <f t="shared" si="217"/>
        <v>0</v>
      </c>
      <c r="G2948" t="str">
        <f t="shared" si="218"/>
        <v>BP.VM</v>
      </c>
      <c r="H2948" s="570" t="s">
        <v>125</v>
      </c>
      <c r="J2948" s="570" t="s">
        <v>127</v>
      </c>
    </row>
    <row r="2949" spans="1:10">
      <c r="A2949">
        <f>_xlfn.XLOOKUP(C2949,macros!Y:Y,macros!K:K)</f>
        <v>0</v>
      </c>
      <c r="B2949">
        <f>_xlfn.XLOOKUP(H2949,'sets &amp; selections ( - 10%)'!Z:Z,'sets &amp; selections ( - 10%)'!L:L,0)+_xlfn.XLOOKUP(J2949,'sets &amp; selections ( - 10%)'!Z:Z,'sets &amp; selections ( - 10%)'!L:L,0)</f>
        <v>0</v>
      </c>
      <c r="C2949" s="635" t="s">
        <v>525</v>
      </c>
      <c r="D2949">
        <f t="shared" si="216"/>
        <v>0</v>
      </c>
      <c r="E2949">
        <v>10089</v>
      </c>
      <c r="F2949">
        <f t="shared" si="217"/>
        <v>0</v>
      </c>
      <c r="G2949" t="str">
        <f t="shared" si="218"/>
        <v>BP.VM</v>
      </c>
      <c r="H2949" s="570" t="s">
        <v>125</v>
      </c>
      <c r="J2949" s="570" t="s">
        <v>129</v>
      </c>
    </row>
    <row r="2950" spans="1:10">
      <c r="A2950">
        <f>_xlfn.XLOOKUP(C2950,macros!Y:Y,macros!K:K)</f>
        <v>0</v>
      </c>
      <c r="B2950">
        <f>_xlfn.XLOOKUP(H2950,'sets &amp; selections ( - 10%)'!Z:Z,'sets &amp; selections ( - 10%)'!L:L,0)+_xlfn.XLOOKUP(J2950,'sets &amp; selections ( - 10%)'!Z:Z,'sets &amp; selections ( - 10%)'!L:L,0)</f>
        <v>0</v>
      </c>
      <c r="C2950" s="635" t="s">
        <v>528</v>
      </c>
      <c r="D2950">
        <f t="shared" si="216"/>
        <v>0</v>
      </c>
      <c r="E2950">
        <v>10089</v>
      </c>
      <c r="F2950">
        <f t="shared" si="217"/>
        <v>0</v>
      </c>
      <c r="G2950" t="str">
        <f t="shared" si="218"/>
        <v>BP.VM</v>
      </c>
      <c r="H2950" s="570" t="s">
        <v>125</v>
      </c>
      <c r="J2950" s="570" t="s">
        <v>129</v>
      </c>
    </row>
    <row r="2951" spans="1:10">
      <c r="A2951">
        <f>_xlfn.XLOOKUP(C2951,macros!Y:Y,macros!K:K)</f>
        <v>0</v>
      </c>
      <c r="B2951">
        <f>_xlfn.XLOOKUP(H2951,'sets &amp; selections ( - 10%)'!Z:Z,'sets &amp; selections ( - 10%)'!L:L,0)+_xlfn.XLOOKUP(J2951,'sets &amp; selections ( - 10%)'!Z:Z,'sets &amp; selections ( - 10%)'!L:L,0)</f>
        <v>0</v>
      </c>
      <c r="C2951" s="635" t="s">
        <v>531</v>
      </c>
      <c r="D2951">
        <f t="shared" si="216"/>
        <v>0</v>
      </c>
      <c r="E2951">
        <v>10089</v>
      </c>
      <c r="F2951">
        <f t="shared" si="217"/>
        <v>0</v>
      </c>
      <c r="G2951" t="str">
        <f t="shared" si="218"/>
        <v>BP.VM</v>
      </c>
      <c r="H2951" s="570" t="s">
        <v>125</v>
      </c>
      <c r="J2951" s="570" t="s">
        <v>129</v>
      </c>
    </row>
    <row r="2952" spans="1:10">
      <c r="A2952">
        <f>_xlfn.XLOOKUP(C2952,macros!Y:Y,macros!K:K)</f>
        <v>0</v>
      </c>
      <c r="B2952">
        <f>_xlfn.XLOOKUP(H2952,'sets &amp; selections ( - 10%)'!Z:Z,'sets &amp; selections ( - 10%)'!L:L,0)+_xlfn.XLOOKUP(J2952,'sets &amp; selections ( - 10%)'!Z:Z,'sets &amp; selections ( - 10%)'!L:L,0)</f>
        <v>0</v>
      </c>
      <c r="C2952" s="635" t="s">
        <v>534</v>
      </c>
      <c r="D2952">
        <f t="shared" si="216"/>
        <v>0</v>
      </c>
      <c r="E2952">
        <v>10089</v>
      </c>
      <c r="F2952">
        <f t="shared" si="217"/>
        <v>0</v>
      </c>
      <c r="G2952" t="str">
        <f t="shared" si="218"/>
        <v>BP.VM</v>
      </c>
      <c r="H2952" s="570" t="s">
        <v>125</v>
      </c>
      <c r="J2952" s="570" t="s">
        <v>129</v>
      </c>
    </row>
    <row r="2953" spans="1:10">
      <c r="A2953">
        <f>_xlfn.XLOOKUP(C2953,macros!Y:Y,macros!K:K)</f>
        <v>0</v>
      </c>
      <c r="B2953">
        <f>_xlfn.XLOOKUP(H2953,'sets &amp; selections ( - 10%)'!Z:Z,'sets &amp; selections ( - 10%)'!L:L,0)+_xlfn.XLOOKUP(J2953,'sets &amp; selections ( - 10%)'!Z:Z,'sets &amp; selections ( - 10%)'!L:L,0)</f>
        <v>0</v>
      </c>
      <c r="C2953" s="635" t="s">
        <v>537</v>
      </c>
      <c r="D2953">
        <f t="shared" si="216"/>
        <v>0</v>
      </c>
      <c r="E2953">
        <v>10089</v>
      </c>
      <c r="F2953">
        <f t="shared" si="217"/>
        <v>0</v>
      </c>
      <c r="G2953" t="str">
        <f t="shared" si="218"/>
        <v>BP.VM</v>
      </c>
      <c r="H2953" s="570" t="s">
        <v>125</v>
      </c>
      <c r="J2953" s="570" t="s">
        <v>129</v>
      </c>
    </row>
    <row r="2954" spans="1:10">
      <c r="A2954">
        <f>_xlfn.XLOOKUP(C2954,macros!Y:Y,macros!K:K)</f>
        <v>0</v>
      </c>
      <c r="B2954">
        <f>_xlfn.XLOOKUP(H2954,'sets &amp; selections ( - 10%)'!Z:Z,'sets &amp; selections ( - 10%)'!L:L,0)+_xlfn.XLOOKUP(J2954,'sets &amp; selections ( - 10%)'!Z:Z,'sets &amp; selections ( - 10%)'!L:L,0)</f>
        <v>0</v>
      </c>
      <c r="C2954" s="635" t="s">
        <v>540</v>
      </c>
      <c r="D2954">
        <f t="shared" si="216"/>
        <v>0</v>
      </c>
      <c r="E2954">
        <v>10089</v>
      </c>
      <c r="F2954">
        <f t="shared" si="217"/>
        <v>0</v>
      </c>
      <c r="G2954" t="str">
        <f t="shared" si="218"/>
        <v>BP.VM</v>
      </c>
      <c r="H2954" s="570" t="s">
        <v>125</v>
      </c>
      <c r="J2954" s="570" t="s">
        <v>129</v>
      </c>
    </row>
    <row r="2955" spans="1:10">
      <c r="A2955">
        <f>_xlfn.XLOOKUP(C2955,macros!Y:Y,macros!K:K)</f>
        <v>0</v>
      </c>
      <c r="B2955">
        <f>_xlfn.XLOOKUP(H2955,'sets &amp; selections ( - 10%)'!Z:Z,'sets &amp; selections ( - 10%)'!L:L,0)+_xlfn.XLOOKUP(J2955,'sets &amp; selections ( - 10%)'!Z:Z,'sets &amp; selections ( - 10%)'!L:L,0)</f>
        <v>0</v>
      </c>
      <c r="C2955" s="635" t="s">
        <v>543</v>
      </c>
      <c r="D2955">
        <f t="shared" si="216"/>
        <v>0</v>
      </c>
      <c r="E2955">
        <v>10089</v>
      </c>
      <c r="F2955">
        <f t="shared" si="217"/>
        <v>0</v>
      </c>
      <c r="G2955" t="str">
        <f t="shared" si="218"/>
        <v>BP.VM</v>
      </c>
      <c r="H2955" s="570" t="s">
        <v>125</v>
      </c>
      <c r="J2955" s="570" t="s">
        <v>129</v>
      </c>
    </row>
    <row r="2956" spans="1:10">
      <c r="A2956">
        <f>_xlfn.XLOOKUP(C2956,macros!Y:Y,macros!K:K)</f>
        <v>0</v>
      </c>
      <c r="B2956">
        <f>_xlfn.XLOOKUP(H2956,'sets &amp; selections ( - 10%)'!Z:Z,'sets &amp; selections ( - 10%)'!L:L,0)+_xlfn.XLOOKUP(J2956,'sets &amp; selections ( - 10%)'!Z:Z,'sets &amp; selections ( - 10%)'!L:L,0)</f>
        <v>0</v>
      </c>
      <c r="C2956" s="635" t="s">
        <v>546</v>
      </c>
      <c r="D2956">
        <f t="shared" si="216"/>
        <v>0</v>
      </c>
      <c r="E2956">
        <v>10089</v>
      </c>
      <c r="F2956">
        <f t="shared" si="217"/>
        <v>0</v>
      </c>
      <c r="G2956" t="str">
        <f t="shared" si="218"/>
        <v>BP.VM</v>
      </c>
      <c r="H2956" s="570" t="s">
        <v>125</v>
      </c>
      <c r="J2956" s="570" t="s">
        <v>131</v>
      </c>
    </row>
    <row r="2957" spans="1:10">
      <c r="A2957">
        <f>_xlfn.XLOOKUP(C2957,macros!Y:Y,macros!K:K)</f>
        <v>0</v>
      </c>
      <c r="B2957">
        <f>_xlfn.XLOOKUP(H2957,'sets &amp; selections ( - 10%)'!Z:Z,'sets &amp; selections ( - 10%)'!L:L,0)+_xlfn.XLOOKUP(J2957,'sets &amp; selections ( - 10%)'!Z:Z,'sets &amp; selections ( - 10%)'!L:L,0)</f>
        <v>0</v>
      </c>
      <c r="C2957" s="635" t="s">
        <v>549</v>
      </c>
      <c r="D2957">
        <f t="shared" si="216"/>
        <v>0</v>
      </c>
      <c r="E2957">
        <v>10089</v>
      </c>
      <c r="F2957">
        <f t="shared" si="217"/>
        <v>0</v>
      </c>
      <c r="G2957" t="str">
        <f t="shared" si="218"/>
        <v>BP.VM</v>
      </c>
      <c r="H2957" s="570" t="s">
        <v>125</v>
      </c>
      <c r="J2957" s="570" t="s">
        <v>131</v>
      </c>
    </row>
    <row r="2958" spans="1:10">
      <c r="A2958">
        <f>_xlfn.XLOOKUP(C2958,macros!Y:Y,macros!K:K)</f>
        <v>0</v>
      </c>
      <c r="B2958">
        <f>_xlfn.XLOOKUP(H2958,'sets &amp; selections ( - 10%)'!Z:Z,'sets &amp; selections ( - 10%)'!L:L,0)+_xlfn.XLOOKUP(J2958,'sets &amp; selections ( - 10%)'!Z:Z,'sets &amp; selections ( - 10%)'!L:L,0)</f>
        <v>0</v>
      </c>
      <c r="C2958" s="635" t="s">
        <v>552</v>
      </c>
      <c r="D2958">
        <f t="shared" si="216"/>
        <v>0</v>
      </c>
      <c r="E2958">
        <v>10089</v>
      </c>
      <c r="F2958">
        <f t="shared" si="217"/>
        <v>0</v>
      </c>
      <c r="G2958" t="str">
        <f t="shared" si="218"/>
        <v>BP.VM</v>
      </c>
      <c r="H2958" s="570" t="s">
        <v>125</v>
      </c>
      <c r="J2958" s="570" t="s">
        <v>131</v>
      </c>
    </row>
    <row r="2959" spans="1:10">
      <c r="A2959">
        <f>_xlfn.XLOOKUP(C2959,macros!Y:Y,macros!K:K)</f>
        <v>0</v>
      </c>
      <c r="B2959">
        <f>_xlfn.XLOOKUP(H2959,'sets &amp; selections ( - 10%)'!Z:Z,'sets &amp; selections ( - 10%)'!L:L,0)+_xlfn.XLOOKUP(J2959,'sets &amp; selections ( - 10%)'!Z:Z,'sets &amp; selections ( - 10%)'!L:L,0)</f>
        <v>0</v>
      </c>
      <c r="C2959" s="635" t="s">
        <v>555</v>
      </c>
      <c r="D2959">
        <f t="shared" si="216"/>
        <v>0</v>
      </c>
      <c r="E2959">
        <v>10089</v>
      </c>
      <c r="F2959">
        <f t="shared" si="217"/>
        <v>0</v>
      </c>
      <c r="G2959" t="str">
        <f t="shared" si="218"/>
        <v>BP.VM</v>
      </c>
      <c r="H2959" s="570" t="s">
        <v>125</v>
      </c>
      <c r="J2959" s="570" t="s">
        <v>131</v>
      </c>
    </row>
    <row r="2960" spans="1:10">
      <c r="A2960">
        <f>_xlfn.XLOOKUP(C2960,macros!Y:Y,macros!K:K)</f>
        <v>0</v>
      </c>
      <c r="B2960">
        <f>_xlfn.XLOOKUP(H2960,'sets &amp; selections ( - 10%)'!Z:Z,'sets &amp; selections ( - 10%)'!L:L,0)+_xlfn.XLOOKUP(J2960,'sets &amp; selections ( - 10%)'!Z:Z,'sets &amp; selections ( - 10%)'!L:L,0)</f>
        <v>0</v>
      </c>
      <c r="C2960" s="635" t="s">
        <v>557</v>
      </c>
      <c r="D2960">
        <f t="shared" si="216"/>
        <v>0</v>
      </c>
      <c r="E2960">
        <v>10089</v>
      </c>
      <c r="F2960">
        <f t="shared" si="217"/>
        <v>0</v>
      </c>
      <c r="G2960" t="str">
        <f t="shared" si="218"/>
        <v>BP.VM</v>
      </c>
      <c r="H2960" s="570" t="s">
        <v>125</v>
      </c>
      <c r="J2960" s="570" t="s">
        <v>133</v>
      </c>
    </row>
    <row r="2961" spans="1:10">
      <c r="A2961">
        <f>_xlfn.XLOOKUP(C2961,macros!Y:Y,macros!K:K)</f>
        <v>0</v>
      </c>
      <c r="B2961">
        <f>_xlfn.XLOOKUP(H2961,'sets &amp; selections ( - 10%)'!Z:Z,'sets &amp; selections ( - 10%)'!L:L,0)+_xlfn.XLOOKUP(J2961,'sets &amp; selections ( - 10%)'!Z:Z,'sets &amp; selections ( - 10%)'!L:L,0)</f>
        <v>0</v>
      </c>
      <c r="C2961" s="635" t="s">
        <v>560</v>
      </c>
      <c r="D2961">
        <f t="shared" si="216"/>
        <v>0</v>
      </c>
      <c r="E2961">
        <v>10089</v>
      </c>
      <c r="F2961">
        <f t="shared" si="217"/>
        <v>0</v>
      </c>
      <c r="G2961" t="str">
        <f t="shared" si="218"/>
        <v>BP.VM</v>
      </c>
      <c r="H2961" s="570" t="s">
        <v>125</v>
      </c>
      <c r="J2961" s="570" t="s">
        <v>133</v>
      </c>
    </row>
    <row r="2962" spans="1:10">
      <c r="A2962">
        <f>_xlfn.XLOOKUP(C2962,macros!Y:Y,macros!K:K)</f>
        <v>0</v>
      </c>
      <c r="B2962">
        <f>_xlfn.XLOOKUP(H2962,'sets &amp; selections ( - 10%)'!Z:Z,'sets &amp; selections ( - 10%)'!L:L,0)+_xlfn.XLOOKUP(J2962,'sets &amp; selections ( - 10%)'!Z:Z,'sets &amp; selections ( - 10%)'!L:L,0)</f>
        <v>0</v>
      </c>
      <c r="C2962" s="635" t="s">
        <v>563</v>
      </c>
      <c r="D2962">
        <f t="shared" si="216"/>
        <v>0</v>
      </c>
      <c r="E2962">
        <v>10089</v>
      </c>
      <c r="F2962">
        <f t="shared" si="217"/>
        <v>0</v>
      </c>
      <c r="G2962" t="str">
        <f t="shared" si="218"/>
        <v>BP.VM</v>
      </c>
      <c r="H2962" s="570" t="s">
        <v>125</v>
      </c>
      <c r="J2962" s="570" t="s">
        <v>133</v>
      </c>
    </row>
    <row r="2963" spans="1:10">
      <c r="A2963">
        <f>_xlfn.XLOOKUP(C2963,macros!Y:Y,macros!K:K)</f>
        <v>0</v>
      </c>
      <c r="B2963">
        <f>_xlfn.XLOOKUP(H2963,'sets &amp; selections ( - 10%)'!Z:Z,'sets &amp; selections ( - 10%)'!L:L,0)+_xlfn.XLOOKUP(J2963,'sets &amp; selections ( - 10%)'!Z:Z,'sets &amp; selections ( - 10%)'!L:L,0)</f>
        <v>0</v>
      </c>
      <c r="C2963" s="635" t="s">
        <v>566</v>
      </c>
      <c r="D2963">
        <f t="shared" si="216"/>
        <v>0</v>
      </c>
      <c r="E2963">
        <v>10089</v>
      </c>
      <c r="F2963">
        <f t="shared" si="217"/>
        <v>0</v>
      </c>
      <c r="G2963" t="str">
        <f t="shared" si="218"/>
        <v>BP.VM</v>
      </c>
      <c r="H2963" s="570" t="s">
        <v>125</v>
      </c>
      <c r="J2963" s="570" t="s">
        <v>133</v>
      </c>
    </row>
    <row r="2964" spans="1:10">
      <c r="A2964">
        <f>_xlfn.XLOOKUP(C2964,macros!Y:Y,macros!K:K)</f>
        <v>0</v>
      </c>
      <c r="B2964">
        <f>_xlfn.XLOOKUP(H2964,'sets &amp; selections ( - 10%)'!Z:Z,'sets &amp; selections ( - 10%)'!L:L,0)+_xlfn.XLOOKUP(J2964,'sets &amp; selections ( - 10%)'!Z:Z,'sets &amp; selections ( - 10%)'!L:L,0)</f>
        <v>0</v>
      </c>
      <c r="C2964" s="635" t="s">
        <v>568</v>
      </c>
      <c r="D2964">
        <f t="shared" si="216"/>
        <v>0</v>
      </c>
      <c r="E2964">
        <v>10089</v>
      </c>
      <c r="F2964">
        <f t="shared" si="217"/>
        <v>0</v>
      </c>
      <c r="G2964" t="str">
        <f t="shared" si="218"/>
        <v>BP.VM</v>
      </c>
      <c r="H2964" s="570" t="s">
        <v>125</v>
      </c>
      <c r="J2964" s="570" t="s">
        <v>133</v>
      </c>
    </row>
    <row r="2965" spans="1:10">
      <c r="A2965">
        <f>_xlfn.XLOOKUP(C2965,macros!Y:Y,macros!K:K)</f>
        <v>0</v>
      </c>
      <c r="B2965">
        <f>_xlfn.XLOOKUP(H2965,'sets &amp; selections ( - 10%)'!Z:Z,'sets &amp; selections ( - 10%)'!L:L,0)+_xlfn.XLOOKUP(J2965,'sets &amp; selections ( - 10%)'!Z:Z,'sets &amp; selections ( - 10%)'!L:L,0)</f>
        <v>0</v>
      </c>
      <c r="C2965" s="635" t="s">
        <v>571</v>
      </c>
      <c r="D2965">
        <f t="shared" si="216"/>
        <v>0</v>
      </c>
      <c r="E2965">
        <v>10089</v>
      </c>
      <c r="F2965">
        <f t="shared" si="217"/>
        <v>0</v>
      </c>
      <c r="G2965" t="str">
        <f t="shared" si="218"/>
        <v>BP.VM</v>
      </c>
      <c r="H2965" s="570" t="s">
        <v>125</v>
      </c>
      <c r="J2965" s="570" t="s">
        <v>133</v>
      </c>
    </row>
    <row r="2966" spans="1:10">
      <c r="A2966">
        <f>_xlfn.XLOOKUP(C2966,macros!Y:Y,macros!K:K)</f>
        <v>0</v>
      </c>
      <c r="B2966">
        <f>_xlfn.XLOOKUP(H2966,'sets &amp; selections ( - 10%)'!Z:Z,'sets &amp; selections ( - 10%)'!L:L,0)+_xlfn.XLOOKUP(J2966,'sets &amp; selections ( - 10%)'!Z:Z,'sets &amp; selections ( - 10%)'!L:L,0)</f>
        <v>0</v>
      </c>
      <c r="C2966" s="635" t="s">
        <v>573</v>
      </c>
      <c r="D2966">
        <f t="shared" si="216"/>
        <v>0</v>
      </c>
      <c r="E2966">
        <v>10089</v>
      </c>
      <c r="F2966">
        <f t="shared" si="217"/>
        <v>0</v>
      </c>
      <c r="G2966" t="str">
        <f t="shared" si="218"/>
        <v>BP.VM</v>
      </c>
      <c r="H2966" s="570" t="s">
        <v>125</v>
      </c>
      <c r="J2966" s="570" t="s">
        <v>133</v>
      </c>
    </row>
    <row r="2967" spans="1:10">
      <c r="A2967">
        <f>_xlfn.XLOOKUP(C2967,macros!Y:Y,macros!K:K)</f>
        <v>0</v>
      </c>
      <c r="B2967">
        <f>_xlfn.XLOOKUP(H2967,'sets &amp; selections ( - 10%)'!Z:Z,'sets &amp; selections ( - 10%)'!L:L,0)+_xlfn.XLOOKUP(J2967,'sets &amp; selections ( - 10%)'!Z:Z,'sets &amp; selections ( - 10%)'!L:L,0)</f>
        <v>0</v>
      </c>
      <c r="C2967" s="635" t="s">
        <v>575</v>
      </c>
      <c r="D2967">
        <f t="shared" si="216"/>
        <v>0</v>
      </c>
      <c r="E2967">
        <v>10089</v>
      </c>
      <c r="F2967">
        <f t="shared" si="217"/>
        <v>0</v>
      </c>
      <c r="G2967" t="str">
        <f t="shared" si="218"/>
        <v>BP.VM</v>
      </c>
      <c r="H2967" s="570" t="s">
        <v>125</v>
      </c>
      <c r="J2967" s="570" t="s">
        <v>133</v>
      </c>
    </row>
    <row r="2968" spans="1:10">
      <c r="A2968">
        <f>_xlfn.XLOOKUP(C2968,macros!Y:Y,macros!K:K)</f>
        <v>0</v>
      </c>
      <c r="B2968">
        <f>_xlfn.XLOOKUP(H2968,'sets &amp; selections ( - 10%)'!Z:Z,'sets &amp; selections ( - 10%)'!L:L,0)+_xlfn.XLOOKUP(J2968,'sets &amp; selections ( - 10%)'!Z:Z,'sets &amp; selections ( - 10%)'!L:L,0)</f>
        <v>0</v>
      </c>
      <c r="C2968" s="635" t="s">
        <v>578</v>
      </c>
      <c r="D2968">
        <f t="shared" si="216"/>
        <v>0</v>
      </c>
      <c r="E2968">
        <v>10089</v>
      </c>
      <c r="F2968">
        <f t="shared" si="217"/>
        <v>0</v>
      </c>
      <c r="G2968" t="str">
        <f t="shared" si="218"/>
        <v>BP.VM</v>
      </c>
      <c r="H2968" s="570" t="s">
        <v>125</v>
      </c>
      <c r="J2968" s="570" t="s">
        <v>133</v>
      </c>
    </row>
    <row r="2969" spans="1:10">
      <c r="A2969">
        <f>_xlfn.XLOOKUP(C2969,macros!Y:Y,macros!K:K)</f>
        <v>0</v>
      </c>
      <c r="B2969">
        <f>_xlfn.XLOOKUP(H2969,'sets &amp; selections ( - 10%)'!Z:Z,'sets &amp; selections ( - 10%)'!L:L,0)+_xlfn.XLOOKUP(J2969,'sets &amp; selections ( - 10%)'!Z:Z,'sets &amp; selections ( - 10%)'!L:L,0)</f>
        <v>0</v>
      </c>
      <c r="C2969" s="635" t="s">
        <v>581</v>
      </c>
      <c r="D2969">
        <f t="shared" si="216"/>
        <v>0</v>
      </c>
      <c r="E2969">
        <v>10089</v>
      </c>
      <c r="F2969">
        <f t="shared" si="217"/>
        <v>0</v>
      </c>
      <c r="G2969" t="str">
        <f t="shared" si="218"/>
        <v>BP.VM</v>
      </c>
      <c r="H2969" s="570" t="s">
        <v>125</v>
      </c>
      <c r="J2969" s="570" t="s">
        <v>133</v>
      </c>
    </row>
    <row r="2970" spans="1:10">
      <c r="A2970">
        <f>_xlfn.XLOOKUP(C2970,macros!Y:Y,macros!K:K)</f>
        <v>0</v>
      </c>
      <c r="B2970">
        <f>_xlfn.XLOOKUP(H2970,'sets &amp; selections ( - 10%)'!Z:Z,'sets &amp; selections ( - 10%)'!L:L,0)+_xlfn.XLOOKUP(J2970,'sets &amp; selections ( - 10%)'!Z:Z,'sets &amp; selections ( - 10%)'!L:L,0)</f>
        <v>0</v>
      </c>
      <c r="C2970" s="635" t="s">
        <v>583</v>
      </c>
      <c r="D2970">
        <f t="shared" si="216"/>
        <v>0</v>
      </c>
      <c r="E2970">
        <v>10089</v>
      </c>
      <c r="F2970">
        <f t="shared" si="217"/>
        <v>0</v>
      </c>
      <c r="G2970" t="str">
        <f t="shared" si="218"/>
        <v>BP.VM</v>
      </c>
      <c r="H2970" s="570" t="s">
        <v>125</v>
      </c>
      <c r="J2970" s="570" t="s">
        <v>133</v>
      </c>
    </row>
    <row r="2971" spans="1:10">
      <c r="A2971">
        <f>_xlfn.XLOOKUP(C2971,macros!Y:Y,macros!K:K)</f>
        <v>0</v>
      </c>
      <c r="B2971">
        <f>_xlfn.XLOOKUP(H2971,'sets &amp; selections ( - 10%)'!Z:Z,'sets &amp; selections ( - 10%)'!L:L,0)+_xlfn.XLOOKUP(J2971,'sets &amp; selections ( - 10%)'!Z:Z,'sets &amp; selections ( - 10%)'!L:L,0)</f>
        <v>0</v>
      </c>
      <c r="C2971" s="635" t="s">
        <v>586</v>
      </c>
      <c r="D2971">
        <f t="shared" si="216"/>
        <v>0</v>
      </c>
      <c r="E2971">
        <v>10089</v>
      </c>
      <c r="F2971">
        <f t="shared" si="217"/>
        <v>0</v>
      </c>
      <c r="G2971" t="str">
        <f t="shared" si="218"/>
        <v>BP.VM</v>
      </c>
      <c r="H2971" s="570" t="s">
        <v>125</v>
      </c>
      <c r="J2971" s="570" t="s">
        <v>133</v>
      </c>
    </row>
    <row r="2972" spans="1:10">
      <c r="A2972">
        <f>_xlfn.XLOOKUP(C2972,macros!Y:Y,macros!K:K)</f>
        <v>0</v>
      </c>
      <c r="B2972">
        <f>_xlfn.XLOOKUP(H2972,'sets &amp; selections ( - 10%)'!Z:Z,'sets &amp; selections ( - 10%)'!L:L,0)+_xlfn.XLOOKUP(J2972,'sets &amp; selections ( - 10%)'!Z:Z,'sets &amp; selections ( - 10%)'!L:L,0)</f>
        <v>0</v>
      </c>
      <c r="C2972" s="635" t="s">
        <v>589</v>
      </c>
      <c r="D2972">
        <f t="shared" si="216"/>
        <v>0</v>
      </c>
      <c r="E2972" s="645">
        <v>10129</v>
      </c>
      <c r="F2972">
        <f t="shared" si="217"/>
        <v>0</v>
      </c>
      <c r="G2972" t="str">
        <f t="shared" si="218"/>
        <v>BP.VM</v>
      </c>
      <c r="H2972" s="570" t="s">
        <v>136</v>
      </c>
      <c r="J2972" s="570" t="s">
        <v>138</v>
      </c>
    </row>
    <row r="2973" spans="1:10">
      <c r="A2973">
        <f>_xlfn.XLOOKUP(C2973,macros!Y:Y,macros!K:K)</f>
        <v>0</v>
      </c>
      <c r="B2973">
        <f>_xlfn.XLOOKUP(H2973,'sets &amp; selections ( - 10%)'!Z:Z,'sets &amp; selections ( - 10%)'!L:L,0)+_xlfn.XLOOKUP(J2973,'sets &amp; selections ( - 10%)'!Z:Z,'sets &amp; selections ( - 10%)'!L:L,0)</f>
        <v>0</v>
      </c>
      <c r="C2973" s="635" t="s">
        <v>590</v>
      </c>
      <c r="D2973">
        <f t="shared" si="216"/>
        <v>0</v>
      </c>
      <c r="E2973" s="645">
        <v>10129</v>
      </c>
      <c r="F2973">
        <f t="shared" si="217"/>
        <v>0</v>
      </c>
      <c r="G2973" t="str">
        <f t="shared" si="218"/>
        <v>BP.VM</v>
      </c>
      <c r="H2973" s="570" t="s">
        <v>136</v>
      </c>
      <c r="J2973" s="570" t="s">
        <v>138</v>
      </c>
    </row>
    <row r="2974" spans="1:10">
      <c r="A2974">
        <f>_xlfn.XLOOKUP(C2974,macros!Y:Y,macros!K:K)</f>
        <v>0</v>
      </c>
      <c r="B2974">
        <f>_xlfn.XLOOKUP(H2974,'sets &amp; selections ( - 10%)'!Z:Z,'sets &amp; selections ( - 10%)'!L:L,0)+_xlfn.XLOOKUP(J2974,'sets &amp; selections ( - 10%)'!Z:Z,'sets &amp; selections ( - 10%)'!L:L,0)</f>
        <v>0</v>
      </c>
      <c r="C2974" s="635" t="s">
        <v>591</v>
      </c>
      <c r="D2974">
        <f t="shared" si="216"/>
        <v>0</v>
      </c>
      <c r="E2974" s="645">
        <v>10129</v>
      </c>
      <c r="F2974">
        <f t="shared" si="217"/>
        <v>0</v>
      </c>
      <c r="G2974" t="str">
        <f t="shared" si="218"/>
        <v>BP.VM</v>
      </c>
      <c r="H2974" s="570" t="s">
        <v>136</v>
      </c>
      <c r="J2974" s="570" t="s">
        <v>138</v>
      </c>
    </row>
    <row r="2975" spans="1:10">
      <c r="A2975">
        <f>_xlfn.XLOOKUP(C2975,macros!Y:Y,macros!K:K)</f>
        <v>0</v>
      </c>
      <c r="B2975">
        <f>_xlfn.XLOOKUP(H2975,'sets &amp; selections ( - 10%)'!Z:Z,'sets &amp; selections ( - 10%)'!L:L,0)+_xlfn.XLOOKUP(J2975,'sets &amp; selections ( - 10%)'!Z:Z,'sets &amp; selections ( - 10%)'!L:L,0)</f>
        <v>0</v>
      </c>
      <c r="C2975" s="635" t="s">
        <v>592</v>
      </c>
      <c r="D2975">
        <f t="shared" si="216"/>
        <v>0</v>
      </c>
      <c r="E2975" s="645">
        <v>10129</v>
      </c>
      <c r="F2975">
        <f t="shared" si="217"/>
        <v>0</v>
      </c>
      <c r="G2975" t="str">
        <f t="shared" si="218"/>
        <v>BP.VM</v>
      </c>
      <c r="H2975" s="570" t="s">
        <v>136</v>
      </c>
      <c r="J2975" s="570" t="s">
        <v>138</v>
      </c>
    </row>
    <row r="2976" spans="1:10">
      <c r="A2976">
        <f>_xlfn.XLOOKUP(C2976,macros!Y:Y,macros!K:K)</f>
        <v>0</v>
      </c>
      <c r="B2976">
        <f>_xlfn.XLOOKUP(H2976,'sets &amp; selections ( - 10%)'!Z:Z,'sets &amp; selections ( - 10%)'!L:L,0)+_xlfn.XLOOKUP(J2976,'sets &amp; selections ( - 10%)'!Z:Z,'sets &amp; selections ( - 10%)'!L:L,0)</f>
        <v>0</v>
      </c>
      <c r="C2976" s="635" t="s">
        <v>593</v>
      </c>
      <c r="D2976">
        <f t="shared" si="216"/>
        <v>0</v>
      </c>
      <c r="E2976" s="645">
        <v>10129</v>
      </c>
      <c r="F2976">
        <f t="shared" si="217"/>
        <v>0</v>
      </c>
      <c r="G2976" t="str">
        <f t="shared" si="218"/>
        <v>BP.VM</v>
      </c>
      <c r="H2976" s="570" t="s">
        <v>136</v>
      </c>
      <c r="J2976" s="570" t="s">
        <v>138</v>
      </c>
    </row>
    <row r="2977" spans="1:10">
      <c r="A2977">
        <f>_xlfn.XLOOKUP(C2977,macros!Y:Y,macros!K:K)</f>
        <v>0</v>
      </c>
      <c r="B2977">
        <f>_xlfn.XLOOKUP(H2977,'sets &amp; selections ( - 10%)'!Z:Z,'sets &amp; selections ( - 10%)'!L:L,0)+_xlfn.XLOOKUP(J2977,'sets &amp; selections ( - 10%)'!Z:Z,'sets &amp; selections ( - 10%)'!L:L,0)</f>
        <v>0</v>
      </c>
      <c r="C2977" s="635" t="s">
        <v>594</v>
      </c>
      <c r="D2977">
        <f t="shared" si="216"/>
        <v>0</v>
      </c>
      <c r="E2977" s="645">
        <v>10129</v>
      </c>
      <c r="F2977">
        <f t="shared" si="217"/>
        <v>0</v>
      </c>
      <c r="G2977" t="str">
        <f t="shared" si="218"/>
        <v>BP.VM</v>
      </c>
      <c r="H2977" s="570" t="s">
        <v>136</v>
      </c>
      <c r="J2977" s="570" t="s">
        <v>138</v>
      </c>
    </row>
    <row r="2978" spans="1:10">
      <c r="A2978">
        <f>_xlfn.XLOOKUP(C2978,macros!Y:Y,macros!K:K)</f>
        <v>0</v>
      </c>
      <c r="B2978">
        <f>_xlfn.XLOOKUP(H2978,'sets &amp; selections ( - 10%)'!Z:Z,'sets &amp; selections ( - 10%)'!L:L,0)+_xlfn.XLOOKUP(J2978,'sets &amp; selections ( - 10%)'!Z:Z,'sets &amp; selections ( - 10%)'!L:L,0)</f>
        <v>0</v>
      </c>
      <c r="C2978" s="635" t="s">
        <v>595</v>
      </c>
      <c r="D2978">
        <f t="shared" si="216"/>
        <v>0</v>
      </c>
      <c r="E2978" s="645">
        <v>10129</v>
      </c>
      <c r="F2978">
        <f t="shared" si="217"/>
        <v>0</v>
      </c>
      <c r="G2978" t="str">
        <f t="shared" si="218"/>
        <v>BP.VM</v>
      </c>
      <c r="H2978" s="570" t="s">
        <v>136</v>
      </c>
      <c r="J2978" s="570" t="s">
        <v>140</v>
      </c>
    </row>
    <row r="2979" spans="1:10">
      <c r="A2979">
        <f>_xlfn.XLOOKUP(C2979,macros!Y:Y,macros!K:K)</f>
        <v>0</v>
      </c>
      <c r="B2979">
        <f>_xlfn.XLOOKUP(H2979,'sets &amp; selections ( - 10%)'!Z:Z,'sets &amp; selections ( - 10%)'!L:L,0)+_xlfn.XLOOKUP(J2979,'sets &amp; selections ( - 10%)'!Z:Z,'sets &amp; selections ( - 10%)'!L:L,0)</f>
        <v>0</v>
      </c>
      <c r="C2979" s="635" t="s">
        <v>596</v>
      </c>
      <c r="D2979">
        <f t="shared" si="216"/>
        <v>0</v>
      </c>
      <c r="E2979" s="645">
        <v>10129</v>
      </c>
      <c r="F2979">
        <f t="shared" si="217"/>
        <v>0</v>
      </c>
      <c r="G2979" t="str">
        <f t="shared" si="218"/>
        <v>BP.VM</v>
      </c>
      <c r="H2979" s="570" t="s">
        <v>136</v>
      </c>
      <c r="J2979" s="570" t="s">
        <v>140</v>
      </c>
    </row>
    <row r="2980" spans="1:10">
      <c r="A2980">
        <f>_xlfn.XLOOKUP(C2980,macros!Y:Y,macros!K:K)</f>
        <v>0</v>
      </c>
      <c r="B2980">
        <f>_xlfn.XLOOKUP(H2980,'sets &amp; selections ( - 10%)'!Z:Z,'sets &amp; selections ( - 10%)'!L:L,0)+_xlfn.XLOOKUP(J2980,'sets &amp; selections ( - 10%)'!Z:Z,'sets &amp; selections ( - 10%)'!L:L,0)</f>
        <v>0</v>
      </c>
      <c r="C2980" s="635" t="s">
        <v>597</v>
      </c>
      <c r="D2980">
        <f t="shared" si="216"/>
        <v>0</v>
      </c>
      <c r="E2980" s="645">
        <v>10129</v>
      </c>
      <c r="F2980">
        <f t="shared" si="217"/>
        <v>0</v>
      </c>
      <c r="G2980" t="str">
        <f t="shared" si="218"/>
        <v>BP.VM</v>
      </c>
      <c r="H2980" s="570" t="s">
        <v>136</v>
      </c>
      <c r="J2980" s="570" t="s">
        <v>140</v>
      </c>
    </row>
    <row r="2981" spans="1:10">
      <c r="A2981">
        <f>_xlfn.XLOOKUP(C2981,macros!Y:Y,macros!K:K)</f>
        <v>0</v>
      </c>
      <c r="B2981">
        <f>_xlfn.XLOOKUP(H2981,'sets &amp; selections ( - 10%)'!Z:Z,'sets &amp; selections ( - 10%)'!L:L,0)+_xlfn.XLOOKUP(J2981,'sets &amp; selections ( - 10%)'!Z:Z,'sets &amp; selections ( - 10%)'!L:L,0)</f>
        <v>0</v>
      </c>
      <c r="C2981" s="635" t="s">
        <v>598</v>
      </c>
      <c r="D2981">
        <f t="shared" si="216"/>
        <v>0</v>
      </c>
      <c r="E2981" s="645">
        <v>10129</v>
      </c>
      <c r="F2981">
        <f t="shared" si="217"/>
        <v>0</v>
      </c>
      <c r="G2981" t="str">
        <f t="shared" si="218"/>
        <v>BP.VM</v>
      </c>
      <c r="H2981" s="570" t="s">
        <v>136</v>
      </c>
      <c r="J2981" s="570" t="s">
        <v>140</v>
      </c>
    </row>
    <row r="2982" spans="1:10">
      <c r="A2982">
        <f>_xlfn.XLOOKUP(C2982,macros!Y:Y,macros!K:K)</f>
        <v>0</v>
      </c>
      <c r="B2982">
        <f>_xlfn.XLOOKUP(H2982,'sets &amp; selections ( - 10%)'!Z:Z,'sets &amp; selections ( - 10%)'!L:L,0)+_xlfn.XLOOKUP(J2982,'sets &amp; selections ( - 10%)'!Z:Z,'sets &amp; selections ( - 10%)'!L:L,0)</f>
        <v>0</v>
      </c>
      <c r="C2982" s="635" t="s">
        <v>599</v>
      </c>
      <c r="D2982">
        <f t="shared" si="216"/>
        <v>0</v>
      </c>
      <c r="E2982" s="645">
        <v>10129</v>
      </c>
      <c r="F2982">
        <f t="shared" si="217"/>
        <v>0</v>
      </c>
      <c r="G2982" t="str">
        <f t="shared" si="218"/>
        <v>BP.VM</v>
      </c>
      <c r="H2982" s="570" t="s">
        <v>136</v>
      </c>
      <c r="J2982" s="570" t="s">
        <v>140</v>
      </c>
    </row>
    <row r="2983" spans="1:10">
      <c r="A2983">
        <f>_xlfn.XLOOKUP(C2983,macros!Y:Y,macros!K:K)</f>
        <v>0</v>
      </c>
      <c r="B2983">
        <f>_xlfn.XLOOKUP(H2983,'sets &amp; selections ( - 10%)'!Z:Z,'sets &amp; selections ( - 10%)'!L:L,0)+_xlfn.XLOOKUP(J2983,'sets &amp; selections ( - 10%)'!Z:Z,'sets &amp; selections ( - 10%)'!L:L,0)</f>
        <v>0</v>
      </c>
      <c r="C2983" s="635" t="s">
        <v>600</v>
      </c>
      <c r="D2983">
        <f t="shared" si="216"/>
        <v>0</v>
      </c>
      <c r="E2983" s="645">
        <v>10129</v>
      </c>
      <c r="F2983">
        <f t="shared" si="217"/>
        <v>0</v>
      </c>
      <c r="G2983" t="str">
        <f t="shared" si="218"/>
        <v>BP.VM</v>
      </c>
      <c r="H2983" s="570" t="s">
        <v>136</v>
      </c>
      <c r="J2983" s="570" t="s">
        <v>140</v>
      </c>
    </row>
    <row r="2984" spans="1:10">
      <c r="A2984">
        <f>_xlfn.XLOOKUP(C2984,macros!Y:Y,macros!K:K)</f>
        <v>0</v>
      </c>
      <c r="B2984">
        <f>_xlfn.XLOOKUP(H2984,'sets &amp; selections ( - 10%)'!Z:Z,'sets &amp; selections ( - 10%)'!L:L,0)+_xlfn.XLOOKUP(J2984,'sets &amp; selections ( - 10%)'!Z:Z,'sets &amp; selections ( - 10%)'!L:L,0)</f>
        <v>0</v>
      </c>
      <c r="C2984" s="635" t="s">
        <v>601</v>
      </c>
      <c r="D2984">
        <f t="shared" si="216"/>
        <v>0</v>
      </c>
      <c r="E2984" s="645">
        <v>10129</v>
      </c>
      <c r="F2984">
        <f t="shared" si="217"/>
        <v>0</v>
      </c>
      <c r="G2984" t="str">
        <f t="shared" si="218"/>
        <v>BP.VM</v>
      </c>
      <c r="H2984" s="570" t="s">
        <v>136</v>
      </c>
      <c r="J2984" s="570" t="s">
        <v>140</v>
      </c>
    </row>
    <row r="2985" spans="1:10">
      <c r="A2985">
        <f>_xlfn.XLOOKUP(C2985,macros!Y:Y,macros!K:K)</f>
        <v>0</v>
      </c>
      <c r="B2985">
        <f>_xlfn.XLOOKUP(H2985,'sets &amp; selections ( - 10%)'!Z:Z,'sets &amp; selections ( - 10%)'!L:L,0)+_xlfn.XLOOKUP(J2985,'sets &amp; selections ( - 10%)'!Z:Z,'sets &amp; selections ( - 10%)'!L:L,0)</f>
        <v>0</v>
      </c>
      <c r="C2985" s="635" t="s">
        <v>602</v>
      </c>
      <c r="D2985">
        <f t="shared" si="216"/>
        <v>0</v>
      </c>
      <c r="E2985" s="645">
        <v>10129</v>
      </c>
      <c r="F2985">
        <f t="shared" si="217"/>
        <v>0</v>
      </c>
      <c r="G2985" t="str">
        <f t="shared" si="218"/>
        <v>BP.VM</v>
      </c>
      <c r="H2985" s="570" t="s">
        <v>136</v>
      </c>
      <c r="J2985" s="570" t="s">
        <v>142</v>
      </c>
    </row>
    <row r="2986" spans="1:10">
      <c r="A2986">
        <f>_xlfn.XLOOKUP(C2986,macros!Y:Y,macros!K:K)</f>
        <v>0</v>
      </c>
      <c r="B2986">
        <f>_xlfn.XLOOKUP(H2986,'sets &amp; selections ( - 10%)'!Z:Z,'sets &amp; selections ( - 10%)'!L:L,0)+_xlfn.XLOOKUP(J2986,'sets &amp; selections ( - 10%)'!Z:Z,'sets &amp; selections ( - 10%)'!L:L,0)</f>
        <v>0</v>
      </c>
      <c r="C2986" s="635" t="s">
        <v>603</v>
      </c>
      <c r="D2986">
        <f t="shared" si="216"/>
        <v>0</v>
      </c>
      <c r="E2986" s="645">
        <v>10129</v>
      </c>
      <c r="F2986">
        <f t="shared" si="217"/>
        <v>0</v>
      </c>
      <c r="G2986" t="str">
        <f t="shared" si="218"/>
        <v>BP.VM</v>
      </c>
      <c r="H2986" s="570" t="s">
        <v>136</v>
      </c>
      <c r="J2986" s="570" t="s">
        <v>142</v>
      </c>
    </row>
    <row r="2987" spans="1:10">
      <c r="A2987">
        <f>_xlfn.XLOOKUP(C2987,macros!Y:Y,macros!K:K)</f>
        <v>0</v>
      </c>
      <c r="B2987">
        <f>_xlfn.XLOOKUP(H2987,'sets &amp; selections ( - 10%)'!Z:Z,'sets &amp; selections ( - 10%)'!L:L,0)+_xlfn.XLOOKUP(J2987,'sets &amp; selections ( - 10%)'!Z:Z,'sets &amp; selections ( - 10%)'!L:L,0)</f>
        <v>0</v>
      </c>
      <c r="C2987" s="635" t="s">
        <v>604</v>
      </c>
      <c r="D2987">
        <f t="shared" si="216"/>
        <v>0</v>
      </c>
      <c r="E2987" s="645">
        <v>10129</v>
      </c>
      <c r="F2987">
        <f t="shared" si="217"/>
        <v>0</v>
      </c>
      <c r="G2987" t="str">
        <f t="shared" si="218"/>
        <v>BP.VM</v>
      </c>
      <c r="H2987" s="570" t="s">
        <v>136</v>
      </c>
      <c r="J2987" s="570" t="s">
        <v>142</v>
      </c>
    </row>
    <row r="2988" spans="1:10">
      <c r="A2988">
        <f>_xlfn.XLOOKUP(C2988,macros!Y:Y,macros!K:K)</f>
        <v>0</v>
      </c>
      <c r="B2988">
        <f>_xlfn.XLOOKUP(H2988,'sets &amp; selections ( - 10%)'!Z:Z,'sets &amp; selections ( - 10%)'!L:L,0)+_xlfn.XLOOKUP(J2988,'sets &amp; selections ( - 10%)'!Z:Z,'sets &amp; selections ( - 10%)'!L:L,0)</f>
        <v>0</v>
      </c>
      <c r="C2988" s="635" t="s">
        <v>605</v>
      </c>
      <c r="D2988">
        <f t="shared" si="216"/>
        <v>0</v>
      </c>
      <c r="E2988" s="645">
        <v>10129</v>
      </c>
      <c r="F2988">
        <f t="shared" si="217"/>
        <v>0</v>
      </c>
      <c r="G2988" t="str">
        <f t="shared" si="218"/>
        <v>BP.VM</v>
      </c>
      <c r="H2988" s="570" t="s">
        <v>136</v>
      </c>
      <c r="J2988" s="570" t="s">
        <v>142</v>
      </c>
    </row>
    <row r="2989" spans="1:10">
      <c r="A2989">
        <f>_xlfn.XLOOKUP(C2989,macros!Y:Y,macros!K:K)</f>
        <v>0</v>
      </c>
      <c r="B2989">
        <f>_xlfn.XLOOKUP(H2989,'sets &amp; selections ( - 10%)'!Z:Z,'sets &amp; selections ( - 10%)'!L:L,0)+_xlfn.XLOOKUP(J2989,'sets &amp; selections ( - 10%)'!Z:Z,'sets &amp; selections ( - 10%)'!L:L,0)</f>
        <v>0</v>
      </c>
      <c r="C2989" s="635" t="s">
        <v>606</v>
      </c>
      <c r="D2989">
        <f t="shared" si="216"/>
        <v>0</v>
      </c>
      <c r="E2989" s="645">
        <v>10129</v>
      </c>
      <c r="F2989">
        <f t="shared" si="217"/>
        <v>0</v>
      </c>
      <c r="G2989" t="str">
        <f t="shared" si="218"/>
        <v>BP.VM</v>
      </c>
      <c r="H2989" s="570" t="s">
        <v>136</v>
      </c>
      <c r="J2989" s="570" t="s">
        <v>144</v>
      </c>
    </row>
    <row r="2990" spans="1:10">
      <c r="A2990">
        <f>_xlfn.XLOOKUP(C2990,macros!Y:Y,macros!K:K)</f>
        <v>0</v>
      </c>
      <c r="B2990">
        <f>_xlfn.XLOOKUP(H2990,'sets &amp; selections ( - 10%)'!Z:Z,'sets &amp; selections ( - 10%)'!L:L,0)+_xlfn.XLOOKUP(J2990,'sets &amp; selections ( - 10%)'!Z:Z,'sets &amp; selections ( - 10%)'!L:L,0)</f>
        <v>0</v>
      </c>
      <c r="C2990" s="635" t="s">
        <v>607</v>
      </c>
      <c r="D2990">
        <f t="shared" si="216"/>
        <v>0</v>
      </c>
      <c r="E2990" s="645">
        <v>10129</v>
      </c>
      <c r="F2990">
        <f t="shared" si="217"/>
        <v>0</v>
      </c>
      <c r="G2990" t="str">
        <f t="shared" si="218"/>
        <v>BP.VM</v>
      </c>
      <c r="H2990" s="570" t="s">
        <v>136</v>
      </c>
      <c r="J2990" s="570" t="s">
        <v>144</v>
      </c>
    </row>
    <row r="2991" spans="1:10">
      <c r="A2991">
        <f>_xlfn.XLOOKUP(C2991,macros!Y:Y,macros!K:K)</f>
        <v>0</v>
      </c>
      <c r="B2991">
        <f>_xlfn.XLOOKUP(H2991,'sets &amp; selections ( - 10%)'!Z:Z,'sets &amp; selections ( - 10%)'!L:L,0)+_xlfn.XLOOKUP(J2991,'sets &amp; selections ( - 10%)'!Z:Z,'sets &amp; selections ( - 10%)'!L:L,0)</f>
        <v>0</v>
      </c>
      <c r="C2991" s="635" t="s">
        <v>608</v>
      </c>
      <c r="D2991">
        <f t="shared" si="216"/>
        <v>0</v>
      </c>
      <c r="E2991" s="645">
        <v>10129</v>
      </c>
      <c r="F2991">
        <f t="shared" si="217"/>
        <v>0</v>
      </c>
      <c r="G2991" t="str">
        <f t="shared" si="218"/>
        <v>BP.VM</v>
      </c>
      <c r="H2991" s="570" t="s">
        <v>136</v>
      </c>
      <c r="J2991" s="570" t="s">
        <v>144</v>
      </c>
    </row>
    <row r="2992" spans="1:10">
      <c r="A2992">
        <f>_xlfn.XLOOKUP(C2992,macros!Y:Y,macros!K:K)</f>
        <v>0</v>
      </c>
      <c r="B2992">
        <f>_xlfn.XLOOKUP(H2992,'sets &amp; selections ( - 10%)'!Z:Z,'sets &amp; selections ( - 10%)'!L:L,0)+_xlfn.XLOOKUP(J2992,'sets &amp; selections ( - 10%)'!Z:Z,'sets &amp; selections ( - 10%)'!L:L,0)</f>
        <v>0</v>
      </c>
      <c r="C2992" s="635" t="s">
        <v>609</v>
      </c>
      <c r="D2992">
        <f t="shared" si="216"/>
        <v>0</v>
      </c>
      <c r="E2992" s="645">
        <v>10129</v>
      </c>
      <c r="F2992">
        <f t="shared" si="217"/>
        <v>0</v>
      </c>
      <c r="G2992" t="str">
        <f t="shared" si="218"/>
        <v>BP.VM</v>
      </c>
      <c r="H2992" s="570" t="s">
        <v>136</v>
      </c>
      <c r="J2992" s="570" t="s">
        <v>144</v>
      </c>
    </row>
    <row r="2993" spans="1:10">
      <c r="A2993">
        <f>_xlfn.XLOOKUP(C2993,macros!Y:Y,macros!K:K)</f>
        <v>0</v>
      </c>
      <c r="B2993">
        <f>_xlfn.XLOOKUP(H2993,'sets &amp; selections ( - 10%)'!Z:Z,'sets &amp; selections ( - 10%)'!L:L,0)+_xlfn.XLOOKUP(J2993,'sets &amp; selections ( - 10%)'!Z:Z,'sets &amp; selections ( - 10%)'!L:L,0)</f>
        <v>0</v>
      </c>
      <c r="C2993" s="635" t="s">
        <v>610</v>
      </c>
      <c r="D2993">
        <f t="shared" si="216"/>
        <v>0</v>
      </c>
      <c r="E2993" s="645">
        <v>10129</v>
      </c>
      <c r="F2993">
        <f t="shared" si="217"/>
        <v>0</v>
      </c>
      <c r="G2993" t="str">
        <f t="shared" si="218"/>
        <v>BP.VM</v>
      </c>
      <c r="H2993" s="570" t="s">
        <v>136</v>
      </c>
      <c r="J2993" s="570" t="s">
        <v>144</v>
      </c>
    </row>
    <row r="2994" spans="1:10">
      <c r="A2994">
        <f>_xlfn.XLOOKUP(C2994,macros!Y:Y,macros!K:K)</f>
        <v>0</v>
      </c>
      <c r="B2994">
        <f>_xlfn.XLOOKUP(H2994,'sets &amp; selections ( - 10%)'!Z:Z,'sets &amp; selections ( - 10%)'!L:L,0)+_xlfn.XLOOKUP(J2994,'sets &amp; selections ( - 10%)'!Z:Z,'sets &amp; selections ( - 10%)'!L:L,0)</f>
        <v>0</v>
      </c>
      <c r="C2994" s="635" t="s">
        <v>611</v>
      </c>
      <c r="D2994">
        <f t="shared" si="216"/>
        <v>0</v>
      </c>
      <c r="E2994" s="645">
        <v>10129</v>
      </c>
      <c r="F2994">
        <f t="shared" si="217"/>
        <v>0</v>
      </c>
      <c r="G2994" t="str">
        <f t="shared" si="218"/>
        <v>BP.VM</v>
      </c>
      <c r="H2994" s="570" t="s">
        <v>136</v>
      </c>
      <c r="J2994" s="570" t="s">
        <v>144</v>
      </c>
    </row>
    <row r="2995" spans="1:10">
      <c r="A2995">
        <f>_xlfn.XLOOKUP(C2995,macros!Y:Y,macros!K:K)</f>
        <v>0</v>
      </c>
      <c r="B2995">
        <f>_xlfn.XLOOKUP(H2995,'sets &amp; selections ( - 10%)'!Z:Z,'sets &amp; selections ( - 10%)'!L:L,0)+_xlfn.XLOOKUP(J2995,'sets &amp; selections ( - 10%)'!Z:Z,'sets &amp; selections ( - 10%)'!L:L,0)</f>
        <v>0</v>
      </c>
      <c r="C2995" s="635" t="s">
        <v>612</v>
      </c>
      <c r="D2995">
        <f t="shared" si="216"/>
        <v>0</v>
      </c>
      <c r="E2995" s="645">
        <v>10129</v>
      </c>
      <c r="F2995">
        <f t="shared" si="217"/>
        <v>0</v>
      </c>
      <c r="G2995" t="str">
        <f t="shared" si="218"/>
        <v>BP.VM</v>
      </c>
      <c r="H2995" s="570" t="s">
        <v>136</v>
      </c>
      <c r="J2995" s="570" t="s">
        <v>144</v>
      </c>
    </row>
    <row r="2996" spans="1:10">
      <c r="A2996">
        <f>_xlfn.XLOOKUP(C2996,macros!Y:Y,macros!K:K)</f>
        <v>0</v>
      </c>
      <c r="B2996">
        <f>_xlfn.XLOOKUP(H2996,'sets &amp; selections ( - 10%)'!Z:Z,'sets &amp; selections ( - 10%)'!L:L,0)+_xlfn.XLOOKUP(J2996,'sets &amp; selections ( - 10%)'!Z:Z,'sets &amp; selections ( - 10%)'!L:L,0)</f>
        <v>0</v>
      </c>
      <c r="C2996" s="635" t="s">
        <v>613</v>
      </c>
      <c r="D2996">
        <f t="shared" ref="D2996" si="219">SUM(A2996:B2996)</f>
        <v>0</v>
      </c>
      <c r="E2996" s="645">
        <v>10129</v>
      </c>
      <c r="F2996">
        <f t="shared" si="217"/>
        <v>0</v>
      </c>
      <c r="G2996" t="str">
        <f t="shared" si="218"/>
        <v>BP.VM</v>
      </c>
      <c r="H2996" s="570" t="s">
        <v>136</v>
      </c>
      <c r="J2996" s="570" t="s">
        <v>144</v>
      </c>
    </row>
    <row r="2997" spans="1:10">
      <c r="A2997">
        <f>_xlfn.XLOOKUP(C2997,macros!Y:Y,macros!K:K)</f>
        <v>0</v>
      </c>
      <c r="B2997">
        <f>_xlfn.XLOOKUP(H2997,'sets &amp; selections ( - 10%)'!Z:Z,'sets &amp; selections ( - 10%)'!L:L,0)+_xlfn.XLOOKUP(J2997,'sets &amp; selections ( - 10%)'!Z:Z,'sets &amp; selections ( - 10%)'!L:L,0)</f>
        <v>0</v>
      </c>
      <c r="C2997" s="635" t="s">
        <v>614</v>
      </c>
      <c r="D2997">
        <f t="shared" ref="D2997:D3053" si="220">SUM(A2997:B2997)</f>
        <v>0</v>
      </c>
      <c r="E2997" s="645">
        <v>10129</v>
      </c>
      <c r="F2997">
        <f t="shared" si="217"/>
        <v>0</v>
      </c>
      <c r="G2997" t="str">
        <f t="shared" si="218"/>
        <v>BP.VM</v>
      </c>
      <c r="H2997" s="570" t="s">
        <v>136</v>
      </c>
      <c r="J2997" s="570" t="s">
        <v>144</v>
      </c>
    </row>
    <row r="2998" spans="1:10">
      <c r="A2998">
        <f>_xlfn.XLOOKUP(C2998,macros!Y:Y,macros!K:K)</f>
        <v>0</v>
      </c>
      <c r="B2998">
        <f>_xlfn.XLOOKUP(H2998,'sets &amp; selections ( - 10%)'!Z:Z,'sets &amp; selections ( - 10%)'!L:L,0)+_xlfn.XLOOKUP(J2998,'sets &amp; selections ( - 10%)'!Z:Z,'sets &amp; selections ( - 10%)'!L:L,0)</f>
        <v>0</v>
      </c>
      <c r="C2998" s="635" t="s">
        <v>615</v>
      </c>
      <c r="D2998">
        <f t="shared" si="220"/>
        <v>0</v>
      </c>
      <c r="E2998" s="645">
        <v>10129</v>
      </c>
      <c r="F2998">
        <f t="shared" si="217"/>
        <v>0</v>
      </c>
      <c r="G2998" t="str">
        <f t="shared" si="218"/>
        <v>BP.VM</v>
      </c>
      <c r="H2998" s="570" t="s">
        <v>136</v>
      </c>
      <c r="J2998" s="570" t="s">
        <v>144</v>
      </c>
    </row>
    <row r="2999" spans="1:10">
      <c r="A2999">
        <f>_xlfn.XLOOKUP(C2999,macros!Y:Y,macros!K:K)</f>
        <v>0</v>
      </c>
      <c r="B2999">
        <f>_xlfn.XLOOKUP(H2999,'sets &amp; selections ( - 10%)'!Z:Z,'sets &amp; selections ( - 10%)'!L:L,0)+_xlfn.XLOOKUP(J2999,'sets &amp; selections ( - 10%)'!Z:Z,'sets &amp; selections ( - 10%)'!L:L,0)</f>
        <v>0</v>
      </c>
      <c r="C2999" s="635" t="s">
        <v>616</v>
      </c>
      <c r="D2999">
        <f t="shared" si="220"/>
        <v>0</v>
      </c>
      <c r="E2999" s="645">
        <v>10129</v>
      </c>
      <c r="F2999">
        <f t="shared" si="217"/>
        <v>0</v>
      </c>
      <c r="G2999" t="str">
        <f t="shared" si="218"/>
        <v>BP.VM</v>
      </c>
      <c r="H2999" s="570" t="s">
        <v>136</v>
      </c>
      <c r="J2999" s="570" t="s">
        <v>144</v>
      </c>
    </row>
    <row r="3000" spans="1:10">
      <c r="A3000">
        <f>_xlfn.XLOOKUP(C3000,macros!Y:Y,macros!K:K)</f>
        <v>0</v>
      </c>
      <c r="B3000">
        <f>_xlfn.XLOOKUP(H3000,'sets &amp; selections ( - 10%)'!Z:Z,'sets &amp; selections ( - 10%)'!L:L,0)+_xlfn.XLOOKUP(J3000,'sets &amp; selections ( - 10%)'!Z:Z,'sets &amp; selections ( - 10%)'!L:L,0)</f>
        <v>0</v>
      </c>
      <c r="C3000" s="635" t="s">
        <v>617</v>
      </c>
      <c r="D3000">
        <f t="shared" si="220"/>
        <v>0</v>
      </c>
      <c r="E3000" s="645">
        <v>10129</v>
      </c>
      <c r="F3000">
        <f t="shared" si="217"/>
        <v>0</v>
      </c>
      <c r="G3000" t="str">
        <f t="shared" si="218"/>
        <v>BP.VM</v>
      </c>
      <c r="H3000" s="570" t="s">
        <v>136</v>
      </c>
      <c r="J3000" s="570" t="s">
        <v>144</v>
      </c>
    </row>
    <row r="3001" spans="1:10">
      <c r="A3001">
        <f>_xlfn.XLOOKUP(C3001,macros!Y:Y,macros!L:L)</f>
        <v>0</v>
      </c>
      <c r="B3001">
        <f>_xlfn.XLOOKUP(H3001,'sets &amp; selections ( - 10%)'!Z:Z,'sets &amp; selections ( - 10%)'!M:M,0)+_xlfn.XLOOKUP(J3001,'sets &amp; selections ( - 10%)'!Z:Z,'sets &amp; selections ( - 10%)'!M:M,0)</f>
        <v>0</v>
      </c>
      <c r="C3001" s="635" t="s">
        <v>507</v>
      </c>
      <c r="D3001">
        <f t="shared" si="220"/>
        <v>0</v>
      </c>
      <c r="E3001">
        <v>10090</v>
      </c>
      <c r="F3001">
        <f t="shared" si="217"/>
        <v>0</v>
      </c>
      <c r="G3001" t="str">
        <f t="shared" si="218"/>
        <v>BP.VM</v>
      </c>
      <c r="H3001" s="570" t="s">
        <v>125</v>
      </c>
      <c r="J3001" s="570" t="s">
        <v>127</v>
      </c>
    </row>
    <row r="3002" spans="1:10">
      <c r="A3002">
        <f>_xlfn.XLOOKUP(C3002,macros!Y:Y,macros!L:L)</f>
        <v>0</v>
      </c>
      <c r="B3002">
        <f>_xlfn.XLOOKUP(H3002,'sets &amp; selections ( - 10%)'!Z:Z,'sets &amp; selections ( - 10%)'!M:M,0)+_xlfn.XLOOKUP(J3002,'sets &amp; selections ( - 10%)'!Z:Z,'sets &amp; selections ( - 10%)'!M:M,0)</f>
        <v>0</v>
      </c>
      <c r="C3002" s="635" t="s">
        <v>510</v>
      </c>
      <c r="D3002">
        <f t="shared" si="220"/>
        <v>0</v>
      </c>
      <c r="E3002">
        <v>10090</v>
      </c>
      <c r="F3002">
        <f t="shared" si="217"/>
        <v>0</v>
      </c>
      <c r="G3002" t="str">
        <f t="shared" si="218"/>
        <v>BP.VM</v>
      </c>
      <c r="H3002" s="570" t="s">
        <v>125</v>
      </c>
      <c r="J3002" s="570" t="s">
        <v>127</v>
      </c>
    </row>
    <row r="3003" spans="1:10">
      <c r="A3003">
        <f>_xlfn.XLOOKUP(C3003,macros!Y:Y,macros!L:L)</f>
        <v>0</v>
      </c>
      <c r="B3003">
        <f>_xlfn.XLOOKUP(H3003,'sets &amp; selections ( - 10%)'!Z:Z,'sets &amp; selections ( - 10%)'!M:M,0)+_xlfn.XLOOKUP(J3003,'sets &amp; selections ( - 10%)'!Z:Z,'sets &amp; selections ( - 10%)'!M:M,0)</f>
        <v>0</v>
      </c>
      <c r="C3003" s="635" t="s">
        <v>513</v>
      </c>
      <c r="D3003">
        <f t="shared" si="220"/>
        <v>0</v>
      </c>
      <c r="E3003">
        <v>10090</v>
      </c>
      <c r="F3003">
        <f t="shared" si="217"/>
        <v>0</v>
      </c>
      <c r="G3003" t="str">
        <f t="shared" si="218"/>
        <v>BP.VM</v>
      </c>
      <c r="H3003" s="570" t="s">
        <v>125</v>
      </c>
      <c r="J3003" s="570" t="s">
        <v>127</v>
      </c>
    </row>
    <row r="3004" spans="1:10">
      <c r="A3004">
        <f>_xlfn.XLOOKUP(C3004,macros!Y:Y,macros!L:L)</f>
        <v>0</v>
      </c>
      <c r="B3004">
        <f>_xlfn.XLOOKUP(H3004,'sets &amp; selections ( - 10%)'!Z:Z,'sets &amp; selections ( - 10%)'!M:M,0)+_xlfn.XLOOKUP(J3004,'sets &amp; selections ( - 10%)'!Z:Z,'sets &amp; selections ( - 10%)'!M:M,0)</f>
        <v>0</v>
      </c>
      <c r="C3004" s="635" t="s">
        <v>516</v>
      </c>
      <c r="D3004">
        <f t="shared" si="220"/>
        <v>0</v>
      </c>
      <c r="E3004">
        <v>10090</v>
      </c>
      <c r="F3004">
        <f t="shared" si="217"/>
        <v>0</v>
      </c>
      <c r="G3004" t="str">
        <f t="shared" si="218"/>
        <v>BP.VM</v>
      </c>
      <c r="H3004" s="570" t="s">
        <v>125</v>
      </c>
      <c r="J3004" s="570" t="s">
        <v>127</v>
      </c>
    </row>
    <row r="3005" spans="1:10">
      <c r="A3005">
        <f>_xlfn.XLOOKUP(C3005,macros!Y:Y,macros!L:L)</f>
        <v>0</v>
      </c>
      <c r="B3005">
        <f>_xlfn.XLOOKUP(H3005,'sets &amp; selections ( - 10%)'!Z:Z,'sets &amp; selections ( - 10%)'!M:M,0)+_xlfn.XLOOKUP(J3005,'sets &amp; selections ( - 10%)'!Z:Z,'sets &amp; selections ( - 10%)'!M:M,0)</f>
        <v>0</v>
      </c>
      <c r="C3005" s="635" t="s">
        <v>519</v>
      </c>
      <c r="D3005">
        <f t="shared" si="220"/>
        <v>0</v>
      </c>
      <c r="E3005">
        <v>10090</v>
      </c>
      <c r="F3005">
        <f t="shared" si="217"/>
        <v>0</v>
      </c>
      <c r="G3005" t="str">
        <f t="shared" si="218"/>
        <v>BP.VM</v>
      </c>
      <c r="H3005" s="570" t="s">
        <v>125</v>
      </c>
      <c r="J3005" s="570" t="s">
        <v>127</v>
      </c>
    </row>
    <row r="3006" spans="1:10">
      <c r="A3006">
        <f>_xlfn.XLOOKUP(C3006,macros!Y:Y,macros!L:L)</f>
        <v>0</v>
      </c>
      <c r="B3006">
        <f>_xlfn.XLOOKUP(H3006,'sets &amp; selections ( - 10%)'!Z:Z,'sets &amp; selections ( - 10%)'!M:M,0)+_xlfn.XLOOKUP(J3006,'sets &amp; selections ( - 10%)'!Z:Z,'sets &amp; selections ( - 10%)'!M:M,0)</f>
        <v>0</v>
      </c>
      <c r="C3006" s="635" t="s">
        <v>522</v>
      </c>
      <c r="D3006">
        <f t="shared" si="220"/>
        <v>0</v>
      </c>
      <c r="E3006">
        <v>10090</v>
      </c>
      <c r="F3006">
        <f t="shared" si="217"/>
        <v>0</v>
      </c>
      <c r="G3006" t="str">
        <f t="shared" si="218"/>
        <v>BP.VM</v>
      </c>
      <c r="H3006" s="570" t="s">
        <v>125</v>
      </c>
      <c r="J3006" s="570" t="s">
        <v>127</v>
      </c>
    </row>
    <row r="3007" spans="1:10">
      <c r="A3007">
        <f>_xlfn.XLOOKUP(C3007,macros!Y:Y,macros!L:L)</f>
        <v>0</v>
      </c>
      <c r="B3007">
        <f>_xlfn.XLOOKUP(H3007,'sets &amp; selections ( - 10%)'!Z:Z,'sets &amp; selections ( - 10%)'!M:M,0)+_xlfn.XLOOKUP(J3007,'sets &amp; selections ( - 10%)'!Z:Z,'sets &amp; selections ( - 10%)'!M:M,0)</f>
        <v>0</v>
      </c>
      <c r="C3007" s="635" t="s">
        <v>525</v>
      </c>
      <c r="D3007">
        <f t="shared" si="220"/>
        <v>0</v>
      </c>
      <c r="E3007">
        <v>10090</v>
      </c>
      <c r="F3007">
        <f t="shared" si="217"/>
        <v>0</v>
      </c>
      <c r="G3007" t="str">
        <f t="shared" si="218"/>
        <v>BP.VM</v>
      </c>
      <c r="H3007" s="570" t="s">
        <v>125</v>
      </c>
      <c r="J3007" s="570" t="s">
        <v>129</v>
      </c>
    </row>
    <row r="3008" spans="1:10">
      <c r="A3008">
        <f>_xlfn.XLOOKUP(C3008,macros!Y:Y,macros!L:L)</f>
        <v>0</v>
      </c>
      <c r="B3008">
        <f>_xlfn.XLOOKUP(H3008,'sets &amp; selections ( - 10%)'!Z:Z,'sets &amp; selections ( - 10%)'!M:M,0)+_xlfn.XLOOKUP(J3008,'sets &amp; selections ( - 10%)'!Z:Z,'sets &amp; selections ( - 10%)'!M:M,0)</f>
        <v>0</v>
      </c>
      <c r="C3008" s="635" t="s">
        <v>528</v>
      </c>
      <c r="D3008">
        <f t="shared" si="220"/>
        <v>0</v>
      </c>
      <c r="E3008">
        <v>10090</v>
      </c>
      <c r="F3008">
        <f t="shared" si="217"/>
        <v>0</v>
      </c>
      <c r="G3008" t="str">
        <f t="shared" si="218"/>
        <v>BP.VM</v>
      </c>
      <c r="H3008" s="570" t="s">
        <v>125</v>
      </c>
      <c r="J3008" s="570" t="s">
        <v>129</v>
      </c>
    </row>
    <row r="3009" spans="1:10">
      <c r="A3009">
        <f>_xlfn.XLOOKUP(C3009,macros!Y:Y,macros!L:L)</f>
        <v>0</v>
      </c>
      <c r="B3009">
        <f>_xlfn.XLOOKUP(H3009,'sets &amp; selections ( - 10%)'!Z:Z,'sets &amp; selections ( - 10%)'!M:M,0)+_xlfn.XLOOKUP(J3009,'sets &amp; selections ( - 10%)'!Z:Z,'sets &amp; selections ( - 10%)'!M:M,0)</f>
        <v>0</v>
      </c>
      <c r="C3009" s="635" t="s">
        <v>531</v>
      </c>
      <c r="D3009">
        <f t="shared" si="220"/>
        <v>0</v>
      </c>
      <c r="E3009">
        <v>10090</v>
      </c>
      <c r="F3009">
        <f t="shared" si="217"/>
        <v>0</v>
      </c>
      <c r="G3009" t="str">
        <f t="shared" si="218"/>
        <v>BP.VM</v>
      </c>
      <c r="H3009" s="570" t="s">
        <v>125</v>
      </c>
      <c r="J3009" s="570" t="s">
        <v>129</v>
      </c>
    </row>
    <row r="3010" spans="1:10">
      <c r="A3010">
        <f>_xlfn.XLOOKUP(C3010,macros!Y:Y,macros!L:L)</f>
        <v>0</v>
      </c>
      <c r="B3010">
        <f>_xlfn.XLOOKUP(H3010,'sets &amp; selections ( - 10%)'!Z:Z,'sets &amp; selections ( - 10%)'!M:M,0)+_xlfn.XLOOKUP(J3010,'sets &amp; selections ( - 10%)'!Z:Z,'sets &amp; selections ( - 10%)'!M:M,0)</f>
        <v>0</v>
      </c>
      <c r="C3010" s="635" t="s">
        <v>534</v>
      </c>
      <c r="D3010">
        <f t="shared" si="220"/>
        <v>0</v>
      </c>
      <c r="E3010">
        <v>10090</v>
      </c>
      <c r="F3010">
        <f t="shared" si="217"/>
        <v>0</v>
      </c>
      <c r="G3010" t="str">
        <f t="shared" si="218"/>
        <v>BP.VM</v>
      </c>
      <c r="H3010" s="570" t="s">
        <v>125</v>
      </c>
      <c r="J3010" s="570" t="s">
        <v>129</v>
      </c>
    </row>
    <row r="3011" spans="1:10">
      <c r="A3011">
        <f>_xlfn.XLOOKUP(C3011,macros!Y:Y,macros!L:L)</f>
        <v>0</v>
      </c>
      <c r="B3011">
        <f>_xlfn.XLOOKUP(H3011,'sets &amp; selections ( - 10%)'!Z:Z,'sets &amp; selections ( - 10%)'!M:M,0)+_xlfn.XLOOKUP(J3011,'sets &amp; selections ( - 10%)'!Z:Z,'sets &amp; selections ( - 10%)'!M:M,0)</f>
        <v>0</v>
      </c>
      <c r="C3011" s="635" t="s">
        <v>537</v>
      </c>
      <c r="D3011">
        <f t="shared" si="220"/>
        <v>0</v>
      </c>
      <c r="E3011">
        <v>10090</v>
      </c>
      <c r="F3011">
        <f t="shared" ref="F3011:F3074" si="221">IF(B3011&gt;0,10*B3011/D3011,0)</f>
        <v>0</v>
      </c>
      <c r="G3011" t="str">
        <f t="shared" ref="G3011:G3074" si="222">LEFT(C3011,5)</f>
        <v>BP.VM</v>
      </c>
      <c r="H3011" s="570" t="s">
        <v>125</v>
      </c>
      <c r="J3011" s="570" t="s">
        <v>129</v>
      </c>
    </row>
    <row r="3012" spans="1:10">
      <c r="A3012">
        <f>_xlfn.XLOOKUP(C3012,macros!Y:Y,macros!L:L)</f>
        <v>0</v>
      </c>
      <c r="B3012">
        <f>_xlfn.XLOOKUP(H3012,'sets &amp; selections ( - 10%)'!Z:Z,'sets &amp; selections ( - 10%)'!M:M,0)+_xlfn.XLOOKUP(J3012,'sets &amp; selections ( - 10%)'!Z:Z,'sets &amp; selections ( - 10%)'!M:M,0)</f>
        <v>0</v>
      </c>
      <c r="C3012" s="635" t="s">
        <v>540</v>
      </c>
      <c r="D3012">
        <f t="shared" si="220"/>
        <v>0</v>
      </c>
      <c r="E3012">
        <v>10090</v>
      </c>
      <c r="F3012">
        <f t="shared" si="221"/>
        <v>0</v>
      </c>
      <c r="G3012" t="str">
        <f t="shared" si="222"/>
        <v>BP.VM</v>
      </c>
      <c r="H3012" s="570" t="s">
        <v>125</v>
      </c>
      <c r="J3012" s="570" t="s">
        <v>129</v>
      </c>
    </row>
    <row r="3013" spans="1:10">
      <c r="A3013">
        <f>_xlfn.XLOOKUP(C3013,macros!Y:Y,macros!L:L)</f>
        <v>0</v>
      </c>
      <c r="B3013">
        <f>_xlfn.XLOOKUP(H3013,'sets &amp; selections ( - 10%)'!Z:Z,'sets &amp; selections ( - 10%)'!M:M,0)+_xlfn.XLOOKUP(J3013,'sets &amp; selections ( - 10%)'!Z:Z,'sets &amp; selections ( - 10%)'!M:M,0)</f>
        <v>0</v>
      </c>
      <c r="C3013" s="635" t="s">
        <v>543</v>
      </c>
      <c r="D3013">
        <f t="shared" si="220"/>
        <v>0</v>
      </c>
      <c r="E3013">
        <v>10090</v>
      </c>
      <c r="F3013">
        <f t="shared" si="221"/>
        <v>0</v>
      </c>
      <c r="G3013" t="str">
        <f t="shared" si="222"/>
        <v>BP.VM</v>
      </c>
      <c r="H3013" s="570" t="s">
        <v>125</v>
      </c>
      <c r="J3013" s="570" t="s">
        <v>129</v>
      </c>
    </row>
    <row r="3014" spans="1:10">
      <c r="A3014">
        <f>_xlfn.XLOOKUP(C3014,macros!Y:Y,macros!L:L)</f>
        <v>0</v>
      </c>
      <c r="B3014">
        <f>_xlfn.XLOOKUP(H3014,'sets &amp; selections ( - 10%)'!Z:Z,'sets &amp; selections ( - 10%)'!M:M,0)+_xlfn.XLOOKUP(J3014,'sets &amp; selections ( - 10%)'!Z:Z,'sets &amp; selections ( - 10%)'!M:M,0)</f>
        <v>0</v>
      </c>
      <c r="C3014" s="635" t="s">
        <v>546</v>
      </c>
      <c r="D3014">
        <f t="shared" si="220"/>
        <v>0</v>
      </c>
      <c r="E3014">
        <v>10090</v>
      </c>
      <c r="F3014">
        <f t="shared" si="221"/>
        <v>0</v>
      </c>
      <c r="G3014" t="str">
        <f t="shared" si="222"/>
        <v>BP.VM</v>
      </c>
      <c r="H3014" s="570" t="s">
        <v>125</v>
      </c>
      <c r="J3014" s="570" t="s">
        <v>131</v>
      </c>
    </row>
    <row r="3015" spans="1:10">
      <c r="A3015">
        <f>_xlfn.XLOOKUP(C3015,macros!Y:Y,macros!L:L)</f>
        <v>0</v>
      </c>
      <c r="B3015">
        <f>_xlfn.XLOOKUP(H3015,'sets &amp; selections ( - 10%)'!Z:Z,'sets &amp; selections ( - 10%)'!M:M,0)+_xlfn.XLOOKUP(J3015,'sets &amp; selections ( - 10%)'!Z:Z,'sets &amp; selections ( - 10%)'!M:M,0)</f>
        <v>0</v>
      </c>
      <c r="C3015" s="635" t="s">
        <v>549</v>
      </c>
      <c r="D3015">
        <f t="shared" si="220"/>
        <v>0</v>
      </c>
      <c r="E3015">
        <v>10090</v>
      </c>
      <c r="F3015">
        <f t="shared" si="221"/>
        <v>0</v>
      </c>
      <c r="G3015" t="str">
        <f t="shared" si="222"/>
        <v>BP.VM</v>
      </c>
      <c r="H3015" s="570" t="s">
        <v>125</v>
      </c>
      <c r="J3015" s="570" t="s">
        <v>131</v>
      </c>
    </row>
    <row r="3016" spans="1:10">
      <c r="A3016">
        <f>_xlfn.XLOOKUP(C3016,macros!Y:Y,macros!L:L)</f>
        <v>0</v>
      </c>
      <c r="B3016">
        <f>_xlfn.XLOOKUP(H3016,'sets &amp; selections ( - 10%)'!Z:Z,'sets &amp; selections ( - 10%)'!M:M,0)+_xlfn.XLOOKUP(J3016,'sets &amp; selections ( - 10%)'!Z:Z,'sets &amp; selections ( - 10%)'!M:M,0)</f>
        <v>0</v>
      </c>
      <c r="C3016" s="635" t="s">
        <v>552</v>
      </c>
      <c r="D3016">
        <f t="shared" si="220"/>
        <v>0</v>
      </c>
      <c r="E3016">
        <v>10090</v>
      </c>
      <c r="F3016">
        <f t="shared" si="221"/>
        <v>0</v>
      </c>
      <c r="G3016" t="str">
        <f t="shared" si="222"/>
        <v>BP.VM</v>
      </c>
      <c r="H3016" s="570" t="s">
        <v>125</v>
      </c>
      <c r="J3016" s="570" t="s">
        <v>131</v>
      </c>
    </row>
    <row r="3017" spans="1:10">
      <c r="A3017">
        <f>_xlfn.XLOOKUP(C3017,macros!Y:Y,macros!L:L)</f>
        <v>0</v>
      </c>
      <c r="B3017">
        <f>_xlfn.XLOOKUP(H3017,'sets &amp; selections ( - 10%)'!Z:Z,'sets &amp; selections ( - 10%)'!M:M,0)+_xlfn.XLOOKUP(J3017,'sets &amp; selections ( - 10%)'!Z:Z,'sets &amp; selections ( - 10%)'!M:M,0)</f>
        <v>0</v>
      </c>
      <c r="C3017" s="635" t="s">
        <v>555</v>
      </c>
      <c r="D3017">
        <f t="shared" si="220"/>
        <v>0</v>
      </c>
      <c r="E3017">
        <v>10090</v>
      </c>
      <c r="F3017">
        <f t="shared" si="221"/>
        <v>0</v>
      </c>
      <c r="G3017" t="str">
        <f t="shared" si="222"/>
        <v>BP.VM</v>
      </c>
      <c r="H3017" s="570" t="s">
        <v>125</v>
      </c>
      <c r="J3017" s="570" t="s">
        <v>131</v>
      </c>
    </row>
    <row r="3018" spans="1:10">
      <c r="A3018">
        <f>_xlfn.XLOOKUP(C3018,macros!Y:Y,macros!L:L)</f>
        <v>0</v>
      </c>
      <c r="B3018">
        <f>_xlfn.XLOOKUP(H3018,'sets &amp; selections ( - 10%)'!Z:Z,'sets &amp; selections ( - 10%)'!M:M,0)+_xlfn.XLOOKUP(J3018,'sets &amp; selections ( - 10%)'!Z:Z,'sets &amp; selections ( - 10%)'!M:M,0)</f>
        <v>0</v>
      </c>
      <c r="C3018" s="635" t="s">
        <v>557</v>
      </c>
      <c r="D3018">
        <f t="shared" si="220"/>
        <v>0</v>
      </c>
      <c r="E3018">
        <v>10090</v>
      </c>
      <c r="F3018">
        <f t="shared" si="221"/>
        <v>0</v>
      </c>
      <c r="G3018" t="str">
        <f t="shared" si="222"/>
        <v>BP.VM</v>
      </c>
      <c r="H3018" s="570" t="s">
        <v>125</v>
      </c>
      <c r="J3018" s="570" t="s">
        <v>133</v>
      </c>
    </row>
    <row r="3019" spans="1:10">
      <c r="A3019">
        <f>_xlfn.XLOOKUP(C3019,macros!Y:Y,macros!L:L)</f>
        <v>0</v>
      </c>
      <c r="B3019">
        <f>_xlfn.XLOOKUP(H3019,'sets &amp; selections ( - 10%)'!Z:Z,'sets &amp; selections ( - 10%)'!M:M,0)+_xlfn.XLOOKUP(J3019,'sets &amp; selections ( - 10%)'!Z:Z,'sets &amp; selections ( - 10%)'!M:M,0)</f>
        <v>0</v>
      </c>
      <c r="C3019" s="635" t="s">
        <v>560</v>
      </c>
      <c r="D3019">
        <f t="shared" si="220"/>
        <v>0</v>
      </c>
      <c r="E3019">
        <v>10090</v>
      </c>
      <c r="F3019">
        <f t="shared" si="221"/>
        <v>0</v>
      </c>
      <c r="G3019" t="str">
        <f t="shared" si="222"/>
        <v>BP.VM</v>
      </c>
      <c r="H3019" s="570" t="s">
        <v>125</v>
      </c>
      <c r="J3019" s="570" t="s">
        <v>133</v>
      </c>
    </row>
    <row r="3020" spans="1:10">
      <c r="A3020">
        <f>_xlfn.XLOOKUP(C3020,macros!Y:Y,macros!L:L)</f>
        <v>0</v>
      </c>
      <c r="B3020">
        <f>_xlfn.XLOOKUP(H3020,'sets &amp; selections ( - 10%)'!Z:Z,'sets &amp; selections ( - 10%)'!M:M,0)+_xlfn.XLOOKUP(J3020,'sets &amp; selections ( - 10%)'!Z:Z,'sets &amp; selections ( - 10%)'!M:M,0)</f>
        <v>0</v>
      </c>
      <c r="C3020" s="635" t="s">
        <v>563</v>
      </c>
      <c r="D3020">
        <f t="shared" si="220"/>
        <v>0</v>
      </c>
      <c r="E3020">
        <v>10090</v>
      </c>
      <c r="F3020">
        <f t="shared" si="221"/>
        <v>0</v>
      </c>
      <c r="G3020" t="str">
        <f t="shared" si="222"/>
        <v>BP.VM</v>
      </c>
      <c r="H3020" s="570" t="s">
        <v>125</v>
      </c>
      <c r="J3020" s="570" t="s">
        <v>133</v>
      </c>
    </row>
    <row r="3021" spans="1:10">
      <c r="A3021">
        <f>_xlfn.XLOOKUP(C3021,macros!Y:Y,macros!L:L)</f>
        <v>0</v>
      </c>
      <c r="B3021">
        <f>_xlfn.XLOOKUP(H3021,'sets &amp; selections ( - 10%)'!Z:Z,'sets &amp; selections ( - 10%)'!M:M,0)+_xlfn.XLOOKUP(J3021,'sets &amp; selections ( - 10%)'!Z:Z,'sets &amp; selections ( - 10%)'!M:M,0)</f>
        <v>0</v>
      </c>
      <c r="C3021" s="635" t="s">
        <v>566</v>
      </c>
      <c r="D3021">
        <f t="shared" si="220"/>
        <v>0</v>
      </c>
      <c r="E3021">
        <v>10090</v>
      </c>
      <c r="F3021">
        <f t="shared" si="221"/>
        <v>0</v>
      </c>
      <c r="G3021" t="str">
        <f t="shared" si="222"/>
        <v>BP.VM</v>
      </c>
      <c r="H3021" s="570" t="s">
        <v>125</v>
      </c>
      <c r="J3021" s="570" t="s">
        <v>133</v>
      </c>
    </row>
    <row r="3022" spans="1:10">
      <c r="A3022">
        <f>_xlfn.XLOOKUP(C3022,macros!Y:Y,macros!L:L)</f>
        <v>0</v>
      </c>
      <c r="B3022">
        <f>_xlfn.XLOOKUP(H3022,'sets &amp; selections ( - 10%)'!Z:Z,'sets &amp; selections ( - 10%)'!M:M,0)+_xlfn.XLOOKUP(J3022,'sets &amp; selections ( - 10%)'!Z:Z,'sets &amp; selections ( - 10%)'!M:M,0)</f>
        <v>0</v>
      </c>
      <c r="C3022" s="635" t="s">
        <v>568</v>
      </c>
      <c r="D3022">
        <f t="shared" si="220"/>
        <v>0</v>
      </c>
      <c r="E3022">
        <v>10090</v>
      </c>
      <c r="F3022">
        <f t="shared" si="221"/>
        <v>0</v>
      </c>
      <c r="G3022" t="str">
        <f t="shared" si="222"/>
        <v>BP.VM</v>
      </c>
      <c r="H3022" s="570" t="s">
        <v>125</v>
      </c>
      <c r="J3022" s="570" t="s">
        <v>133</v>
      </c>
    </row>
    <row r="3023" spans="1:10">
      <c r="A3023">
        <f>_xlfn.XLOOKUP(C3023,macros!Y:Y,macros!L:L)</f>
        <v>0</v>
      </c>
      <c r="B3023">
        <f>_xlfn.XLOOKUP(H3023,'sets &amp; selections ( - 10%)'!Z:Z,'sets &amp; selections ( - 10%)'!M:M,0)+_xlfn.XLOOKUP(J3023,'sets &amp; selections ( - 10%)'!Z:Z,'sets &amp; selections ( - 10%)'!M:M,0)</f>
        <v>0</v>
      </c>
      <c r="C3023" s="635" t="s">
        <v>571</v>
      </c>
      <c r="D3023">
        <f t="shared" si="220"/>
        <v>0</v>
      </c>
      <c r="E3023">
        <v>10090</v>
      </c>
      <c r="F3023">
        <f t="shared" si="221"/>
        <v>0</v>
      </c>
      <c r="G3023" t="str">
        <f t="shared" si="222"/>
        <v>BP.VM</v>
      </c>
      <c r="H3023" s="570" t="s">
        <v>125</v>
      </c>
      <c r="J3023" s="570" t="s">
        <v>133</v>
      </c>
    </row>
    <row r="3024" spans="1:10">
      <c r="A3024">
        <f>_xlfn.XLOOKUP(C3024,macros!Y:Y,macros!L:L)</f>
        <v>0</v>
      </c>
      <c r="B3024">
        <f>_xlfn.XLOOKUP(H3024,'sets &amp; selections ( - 10%)'!Z:Z,'sets &amp; selections ( - 10%)'!M:M,0)+_xlfn.XLOOKUP(J3024,'sets &amp; selections ( - 10%)'!Z:Z,'sets &amp; selections ( - 10%)'!M:M,0)</f>
        <v>0</v>
      </c>
      <c r="C3024" s="635" t="s">
        <v>573</v>
      </c>
      <c r="D3024">
        <f t="shared" si="220"/>
        <v>0</v>
      </c>
      <c r="E3024">
        <v>10090</v>
      </c>
      <c r="F3024">
        <f t="shared" si="221"/>
        <v>0</v>
      </c>
      <c r="G3024" t="str">
        <f t="shared" si="222"/>
        <v>BP.VM</v>
      </c>
      <c r="H3024" s="570" t="s">
        <v>125</v>
      </c>
      <c r="J3024" s="570" t="s">
        <v>133</v>
      </c>
    </row>
    <row r="3025" spans="1:10">
      <c r="A3025">
        <f>_xlfn.XLOOKUP(C3025,macros!Y:Y,macros!L:L)</f>
        <v>0</v>
      </c>
      <c r="B3025">
        <f>_xlfn.XLOOKUP(H3025,'sets &amp; selections ( - 10%)'!Z:Z,'sets &amp; selections ( - 10%)'!M:M,0)+_xlfn.XLOOKUP(J3025,'sets &amp; selections ( - 10%)'!Z:Z,'sets &amp; selections ( - 10%)'!M:M,0)</f>
        <v>0</v>
      </c>
      <c r="C3025" s="635" t="s">
        <v>575</v>
      </c>
      <c r="D3025">
        <f t="shared" si="220"/>
        <v>0</v>
      </c>
      <c r="E3025">
        <v>10090</v>
      </c>
      <c r="F3025">
        <f t="shared" si="221"/>
        <v>0</v>
      </c>
      <c r="G3025" t="str">
        <f t="shared" si="222"/>
        <v>BP.VM</v>
      </c>
      <c r="H3025" s="570" t="s">
        <v>125</v>
      </c>
      <c r="J3025" s="570" t="s">
        <v>133</v>
      </c>
    </row>
    <row r="3026" spans="1:10">
      <c r="A3026">
        <f>_xlfn.XLOOKUP(C3026,macros!Y:Y,macros!L:L)</f>
        <v>0</v>
      </c>
      <c r="B3026">
        <f>_xlfn.XLOOKUP(H3026,'sets &amp; selections ( - 10%)'!Z:Z,'sets &amp; selections ( - 10%)'!M:M,0)+_xlfn.XLOOKUP(J3026,'sets &amp; selections ( - 10%)'!Z:Z,'sets &amp; selections ( - 10%)'!M:M,0)</f>
        <v>0</v>
      </c>
      <c r="C3026" s="635" t="s">
        <v>578</v>
      </c>
      <c r="D3026">
        <f t="shared" si="220"/>
        <v>0</v>
      </c>
      <c r="E3026">
        <v>10090</v>
      </c>
      <c r="F3026">
        <f t="shared" si="221"/>
        <v>0</v>
      </c>
      <c r="G3026" t="str">
        <f t="shared" si="222"/>
        <v>BP.VM</v>
      </c>
      <c r="H3026" s="570" t="s">
        <v>125</v>
      </c>
      <c r="J3026" s="570" t="s">
        <v>133</v>
      </c>
    </row>
    <row r="3027" spans="1:10">
      <c r="A3027">
        <f>_xlfn.XLOOKUP(C3027,macros!Y:Y,macros!L:L)</f>
        <v>0</v>
      </c>
      <c r="B3027">
        <f>_xlfn.XLOOKUP(H3027,'sets &amp; selections ( - 10%)'!Z:Z,'sets &amp; selections ( - 10%)'!M:M,0)+_xlfn.XLOOKUP(J3027,'sets &amp; selections ( - 10%)'!Z:Z,'sets &amp; selections ( - 10%)'!M:M,0)</f>
        <v>0</v>
      </c>
      <c r="C3027" s="635" t="s">
        <v>581</v>
      </c>
      <c r="D3027">
        <f t="shared" si="220"/>
        <v>0</v>
      </c>
      <c r="E3027">
        <v>10090</v>
      </c>
      <c r="F3027">
        <f t="shared" si="221"/>
        <v>0</v>
      </c>
      <c r="G3027" t="str">
        <f t="shared" si="222"/>
        <v>BP.VM</v>
      </c>
      <c r="H3027" s="570" t="s">
        <v>125</v>
      </c>
      <c r="J3027" s="570" t="s">
        <v>133</v>
      </c>
    </row>
    <row r="3028" spans="1:10">
      <c r="A3028">
        <f>_xlfn.XLOOKUP(C3028,macros!Y:Y,macros!L:L)</f>
        <v>0</v>
      </c>
      <c r="B3028">
        <f>_xlfn.XLOOKUP(H3028,'sets &amp; selections ( - 10%)'!Z:Z,'sets &amp; selections ( - 10%)'!M:M,0)+_xlfn.XLOOKUP(J3028,'sets &amp; selections ( - 10%)'!Z:Z,'sets &amp; selections ( - 10%)'!M:M,0)</f>
        <v>0</v>
      </c>
      <c r="C3028" s="635" t="s">
        <v>583</v>
      </c>
      <c r="D3028">
        <f t="shared" si="220"/>
        <v>0</v>
      </c>
      <c r="E3028">
        <v>10090</v>
      </c>
      <c r="F3028">
        <f t="shared" si="221"/>
        <v>0</v>
      </c>
      <c r="G3028" t="str">
        <f t="shared" si="222"/>
        <v>BP.VM</v>
      </c>
      <c r="H3028" s="570" t="s">
        <v>125</v>
      </c>
      <c r="J3028" s="570" t="s">
        <v>133</v>
      </c>
    </row>
    <row r="3029" spans="1:10">
      <c r="A3029">
        <f>_xlfn.XLOOKUP(C3029,macros!Y:Y,macros!L:L)</f>
        <v>0</v>
      </c>
      <c r="B3029">
        <f>_xlfn.XLOOKUP(H3029,'sets &amp; selections ( - 10%)'!Z:Z,'sets &amp; selections ( - 10%)'!M:M,0)+_xlfn.XLOOKUP(J3029,'sets &amp; selections ( - 10%)'!Z:Z,'sets &amp; selections ( - 10%)'!M:M,0)</f>
        <v>0</v>
      </c>
      <c r="C3029" s="635" t="s">
        <v>586</v>
      </c>
      <c r="D3029">
        <f t="shared" si="220"/>
        <v>0</v>
      </c>
      <c r="E3029">
        <v>10090</v>
      </c>
      <c r="F3029">
        <f t="shared" si="221"/>
        <v>0</v>
      </c>
      <c r="G3029" t="str">
        <f t="shared" si="222"/>
        <v>BP.VM</v>
      </c>
      <c r="H3029" s="570" t="s">
        <v>125</v>
      </c>
      <c r="J3029" s="570" t="s">
        <v>133</v>
      </c>
    </row>
    <row r="3030" spans="1:10">
      <c r="A3030">
        <f>_xlfn.XLOOKUP(C3030,macros!Y:Y,macros!L:L)</f>
        <v>0</v>
      </c>
      <c r="B3030">
        <f>_xlfn.XLOOKUP(H3030,'sets &amp; selections ( - 10%)'!Z:Z,'sets &amp; selections ( - 10%)'!M:M,0)+_xlfn.XLOOKUP(J3030,'sets &amp; selections ( - 10%)'!Z:Z,'sets &amp; selections ( - 10%)'!M:M,0)</f>
        <v>0</v>
      </c>
      <c r="C3030" s="635" t="s">
        <v>589</v>
      </c>
      <c r="D3030">
        <f t="shared" si="220"/>
        <v>0</v>
      </c>
      <c r="E3030">
        <v>10139</v>
      </c>
      <c r="F3030">
        <f t="shared" si="221"/>
        <v>0</v>
      </c>
      <c r="G3030" t="str">
        <f t="shared" si="222"/>
        <v>BP.VM</v>
      </c>
      <c r="H3030" s="570" t="s">
        <v>136</v>
      </c>
      <c r="J3030" s="570" t="s">
        <v>138</v>
      </c>
    </row>
    <row r="3031" spans="1:10">
      <c r="A3031">
        <f>_xlfn.XLOOKUP(C3031,macros!Y:Y,macros!L:L)</f>
        <v>0</v>
      </c>
      <c r="B3031">
        <f>_xlfn.XLOOKUP(H3031,'sets &amp; selections ( - 10%)'!Z:Z,'sets &amp; selections ( - 10%)'!M:M,0)+_xlfn.XLOOKUP(J3031,'sets &amp; selections ( - 10%)'!Z:Z,'sets &amp; selections ( - 10%)'!M:M,0)</f>
        <v>0</v>
      </c>
      <c r="C3031" s="635" t="s">
        <v>590</v>
      </c>
      <c r="D3031">
        <f t="shared" si="220"/>
        <v>0</v>
      </c>
      <c r="E3031">
        <v>10139</v>
      </c>
      <c r="F3031">
        <f t="shared" si="221"/>
        <v>0</v>
      </c>
      <c r="G3031" t="str">
        <f t="shared" si="222"/>
        <v>BP.VM</v>
      </c>
      <c r="H3031" s="570" t="s">
        <v>136</v>
      </c>
      <c r="J3031" s="570" t="s">
        <v>138</v>
      </c>
    </row>
    <row r="3032" spans="1:10">
      <c r="A3032">
        <f>_xlfn.XLOOKUP(C3032,macros!Y:Y,macros!L:L)</f>
        <v>0</v>
      </c>
      <c r="B3032">
        <f>_xlfn.XLOOKUP(H3032,'sets &amp; selections ( - 10%)'!Z:Z,'sets &amp; selections ( - 10%)'!M:M,0)+_xlfn.XLOOKUP(J3032,'sets &amp; selections ( - 10%)'!Z:Z,'sets &amp; selections ( - 10%)'!M:M,0)</f>
        <v>0</v>
      </c>
      <c r="C3032" s="635" t="s">
        <v>591</v>
      </c>
      <c r="D3032">
        <f t="shared" si="220"/>
        <v>0</v>
      </c>
      <c r="E3032">
        <v>10139</v>
      </c>
      <c r="F3032">
        <f t="shared" si="221"/>
        <v>0</v>
      </c>
      <c r="G3032" t="str">
        <f t="shared" si="222"/>
        <v>BP.VM</v>
      </c>
      <c r="H3032" s="570" t="s">
        <v>136</v>
      </c>
      <c r="J3032" s="570" t="s">
        <v>138</v>
      </c>
    </row>
    <row r="3033" spans="1:10">
      <c r="A3033">
        <f>_xlfn.XLOOKUP(C3033,macros!Y:Y,macros!L:L)</f>
        <v>0</v>
      </c>
      <c r="B3033">
        <f>_xlfn.XLOOKUP(H3033,'sets &amp; selections ( - 10%)'!Z:Z,'sets &amp; selections ( - 10%)'!M:M,0)+_xlfn.XLOOKUP(J3033,'sets &amp; selections ( - 10%)'!Z:Z,'sets &amp; selections ( - 10%)'!M:M,0)</f>
        <v>0</v>
      </c>
      <c r="C3033" s="635" t="s">
        <v>592</v>
      </c>
      <c r="D3033">
        <f t="shared" si="220"/>
        <v>0</v>
      </c>
      <c r="E3033">
        <v>10139</v>
      </c>
      <c r="F3033">
        <f t="shared" si="221"/>
        <v>0</v>
      </c>
      <c r="G3033" t="str">
        <f t="shared" si="222"/>
        <v>BP.VM</v>
      </c>
      <c r="H3033" s="570" t="s">
        <v>136</v>
      </c>
      <c r="J3033" s="570" t="s">
        <v>138</v>
      </c>
    </row>
    <row r="3034" spans="1:10">
      <c r="A3034">
        <f>_xlfn.XLOOKUP(C3034,macros!Y:Y,macros!L:L)</f>
        <v>0</v>
      </c>
      <c r="B3034">
        <f>_xlfn.XLOOKUP(H3034,'sets &amp; selections ( - 10%)'!Z:Z,'sets &amp; selections ( - 10%)'!M:M,0)+_xlfn.XLOOKUP(J3034,'sets &amp; selections ( - 10%)'!Z:Z,'sets &amp; selections ( - 10%)'!M:M,0)</f>
        <v>0</v>
      </c>
      <c r="C3034" s="635" t="s">
        <v>593</v>
      </c>
      <c r="D3034">
        <f t="shared" si="220"/>
        <v>0</v>
      </c>
      <c r="E3034">
        <v>10139</v>
      </c>
      <c r="F3034">
        <f t="shared" si="221"/>
        <v>0</v>
      </c>
      <c r="G3034" t="str">
        <f t="shared" si="222"/>
        <v>BP.VM</v>
      </c>
      <c r="H3034" s="570" t="s">
        <v>136</v>
      </c>
      <c r="J3034" s="570" t="s">
        <v>138</v>
      </c>
    </row>
    <row r="3035" spans="1:10">
      <c r="A3035">
        <f>_xlfn.XLOOKUP(C3035,macros!Y:Y,macros!L:L)</f>
        <v>0</v>
      </c>
      <c r="B3035">
        <f>_xlfn.XLOOKUP(H3035,'sets &amp; selections ( - 10%)'!Z:Z,'sets &amp; selections ( - 10%)'!M:M,0)+_xlfn.XLOOKUP(J3035,'sets &amp; selections ( - 10%)'!Z:Z,'sets &amp; selections ( - 10%)'!M:M,0)</f>
        <v>0</v>
      </c>
      <c r="C3035" s="635" t="s">
        <v>594</v>
      </c>
      <c r="D3035">
        <f t="shared" si="220"/>
        <v>0</v>
      </c>
      <c r="E3035">
        <v>10139</v>
      </c>
      <c r="F3035">
        <f t="shared" si="221"/>
        <v>0</v>
      </c>
      <c r="G3035" t="str">
        <f t="shared" si="222"/>
        <v>BP.VM</v>
      </c>
      <c r="H3035" s="570" t="s">
        <v>136</v>
      </c>
      <c r="J3035" s="570" t="s">
        <v>138</v>
      </c>
    </row>
    <row r="3036" spans="1:10">
      <c r="A3036">
        <f>_xlfn.XLOOKUP(C3036,macros!Y:Y,macros!L:L)</f>
        <v>0</v>
      </c>
      <c r="B3036">
        <f>_xlfn.XLOOKUP(H3036,'sets &amp; selections ( - 10%)'!Z:Z,'sets &amp; selections ( - 10%)'!M:M,0)+_xlfn.XLOOKUP(J3036,'sets &amp; selections ( - 10%)'!Z:Z,'sets &amp; selections ( - 10%)'!M:M,0)</f>
        <v>0</v>
      </c>
      <c r="C3036" s="635" t="s">
        <v>595</v>
      </c>
      <c r="D3036">
        <f t="shared" si="220"/>
        <v>0</v>
      </c>
      <c r="E3036">
        <v>10139</v>
      </c>
      <c r="F3036">
        <f t="shared" si="221"/>
        <v>0</v>
      </c>
      <c r="G3036" t="str">
        <f t="shared" si="222"/>
        <v>BP.VM</v>
      </c>
      <c r="H3036" s="570" t="s">
        <v>136</v>
      </c>
      <c r="J3036" s="570" t="s">
        <v>140</v>
      </c>
    </row>
    <row r="3037" spans="1:10">
      <c r="A3037">
        <f>_xlfn.XLOOKUP(C3037,macros!Y:Y,macros!L:L)</f>
        <v>0</v>
      </c>
      <c r="B3037">
        <f>_xlfn.XLOOKUP(H3037,'sets &amp; selections ( - 10%)'!Z:Z,'sets &amp; selections ( - 10%)'!M:M,0)+_xlfn.XLOOKUP(J3037,'sets &amp; selections ( - 10%)'!Z:Z,'sets &amp; selections ( - 10%)'!M:M,0)</f>
        <v>0</v>
      </c>
      <c r="C3037" s="635" t="s">
        <v>596</v>
      </c>
      <c r="D3037">
        <f t="shared" si="220"/>
        <v>0</v>
      </c>
      <c r="E3037">
        <v>10139</v>
      </c>
      <c r="F3037">
        <f t="shared" si="221"/>
        <v>0</v>
      </c>
      <c r="G3037" t="str">
        <f t="shared" si="222"/>
        <v>BP.VM</v>
      </c>
      <c r="H3037" s="570" t="s">
        <v>136</v>
      </c>
      <c r="J3037" s="570" t="s">
        <v>140</v>
      </c>
    </row>
    <row r="3038" spans="1:10">
      <c r="A3038">
        <f>_xlfn.XLOOKUP(C3038,macros!Y:Y,macros!L:L)</f>
        <v>0</v>
      </c>
      <c r="B3038">
        <f>_xlfn.XLOOKUP(H3038,'sets &amp; selections ( - 10%)'!Z:Z,'sets &amp; selections ( - 10%)'!M:M,0)+_xlfn.XLOOKUP(J3038,'sets &amp; selections ( - 10%)'!Z:Z,'sets &amp; selections ( - 10%)'!M:M,0)</f>
        <v>0</v>
      </c>
      <c r="C3038" s="635" t="s">
        <v>597</v>
      </c>
      <c r="D3038">
        <f t="shared" si="220"/>
        <v>0</v>
      </c>
      <c r="E3038">
        <v>10139</v>
      </c>
      <c r="F3038">
        <f t="shared" si="221"/>
        <v>0</v>
      </c>
      <c r="G3038" t="str">
        <f t="shared" si="222"/>
        <v>BP.VM</v>
      </c>
      <c r="H3038" s="570" t="s">
        <v>136</v>
      </c>
      <c r="J3038" s="570" t="s">
        <v>140</v>
      </c>
    </row>
    <row r="3039" spans="1:10">
      <c r="A3039">
        <f>_xlfn.XLOOKUP(C3039,macros!Y:Y,macros!L:L)</f>
        <v>0</v>
      </c>
      <c r="B3039">
        <f>_xlfn.XLOOKUP(H3039,'sets &amp; selections ( - 10%)'!Z:Z,'sets &amp; selections ( - 10%)'!M:M,0)+_xlfn.XLOOKUP(J3039,'sets &amp; selections ( - 10%)'!Z:Z,'sets &amp; selections ( - 10%)'!M:M,0)</f>
        <v>0</v>
      </c>
      <c r="C3039" s="635" t="s">
        <v>598</v>
      </c>
      <c r="D3039">
        <f t="shared" si="220"/>
        <v>0</v>
      </c>
      <c r="E3039">
        <v>10139</v>
      </c>
      <c r="F3039">
        <f t="shared" si="221"/>
        <v>0</v>
      </c>
      <c r="G3039" t="str">
        <f t="shared" si="222"/>
        <v>BP.VM</v>
      </c>
      <c r="H3039" s="570" t="s">
        <v>136</v>
      </c>
      <c r="J3039" s="570" t="s">
        <v>140</v>
      </c>
    </row>
    <row r="3040" spans="1:10">
      <c r="A3040">
        <f>_xlfn.XLOOKUP(C3040,macros!Y:Y,macros!L:L)</f>
        <v>0</v>
      </c>
      <c r="B3040">
        <f>_xlfn.XLOOKUP(H3040,'sets &amp; selections ( - 10%)'!Z:Z,'sets &amp; selections ( - 10%)'!M:M,0)+_xlfn.XLOOKUP(J3040,'sets &amp; selections ( - 10%)'!Z:Z,'sets &amp; selections ( - 10%)'!M:M,0)</f>
        <v>0</v>
      </c>
      <c r="C3040" s="635" t="s">
        <v>599</v>
      </c>
      <c r="D3040">
        <f t="shared" si="220"/>
        <v>0</v>
      </c>
      <c r="E3040">
        <v>10139</v>
      </c>
      <c r="F3040">
        <f t="shared" si="221"/>
        <v>0</v>
      </c>
      <c r="G3040" t="str">
        <f t="shared" si="222"/>
        <v>BP.VM</v>
      </c>
      <c r="H3040" s="570" t="s">
        <v>136</v>
      </c>
      <c r="J3040" s="570" t="s">
        <v>140</v>
      </c>
    </row>
    <row r="3041" spans="1:10">
      <c r="A3041">
        <f>_xlfn.XLOOKUP(C3041,macros!Y:Y,macros!L:L)</f>
        <v>0</v>
      </c>
      <c r="B3041">
        <f>_xlfn.XLOOKUP(H3041,'sets &amp; selections ( - 10%)'!Z:Z,'sets &amp; selections ( - 10%)'!M:M,0)+_xlfn.XLOOKUP(J3041,'sets &amp; selections ( - 10%)'!Z:Z,'sets &amp; selections ( - 10%)'!M:M,0)</f>
        <v>0</v>
      </c>
      <c r="C3041" s="635" t="s">
        <v>600</v>
      </c>
      <c r="D3041">
        <f t="shared" si="220"/>
        <v>0</v>
      </c>
      <c r="E3041">
        <v>10139</v>
      </c>
      <c r="F3041">
        <f t="shared" si="221"/>
        <v>0</v>
      </c>
      <c r="G3041" t="str">
        <f t="shared" si="222"/>
        <v>BP.VM</v>
      </c>
      <c r="H3041" s="570" t="s">
        <v>136</v>
      </c>
      <c r="J3041" s="570" t="s">
        <v>140</v>
      </c>
    </row>
    <row r="3042" spans="1:10">
      <c r="A3042">
        <f>_xlfn.XLOOKUP(C3042,macros!Y:Y,macros!L:L)</f>
        <v>0</v>
      </c>
      <c r="B3042">
        <f>_xlfn.XLOOKUP(H3042,'sets &amp; selections ( - 10%)'!Z:Z,'sets &amp; selections ( - 10%)'!M:M,0)+_xlfn.XLOOKUP(J3042,'sets &amp; selections ( - 10%)'!Z:Z,'sets &amp; selections ( - 10%)'!M:M,0)</f>
        <v>0</v>
      </c>
      <c r="C3042" s="635" t="s">
        <v>601</v>
      </c>
      <c r="D3042">
        <f t="shared" si="220"/>
        <v>0</v>
      </c>
      <c r="E3042">
        <v>10139</v>
      </c>
      <c r="F3042">
        <f t="shared" si="221"/>
        <v>0</v>
      </c>
      <c r="G3042" t="str">
        <f t="shared" si="222"/>
        <v>BP.VM</v>
      </c>
      <c r="H3042" s="570" t="s">
        <v>136</v>
      </c>
      <c r="J3042" s="570" t="s">
        <v>140</v>
      </c>
    </row>
    <row r="3043" spans="1:10">
      <c r="A3043">
        <f>_xlfn.XLOOKUP(C3043,macros!Y:Y,macros!L:L)</f>
        <v>0</v>
      </c>
      <c r="B3043">
        <f>_xlfn.XLOOKUP(H3043,'sets &amp; selections ( - 10%)'!Z:Z,'sets &amp; selections ( - 10%)'!M:M,0)+_xlfn.XLOOKUP(J3043,'sets &amp; selections ( - 10%)'!Z:Z,'sets &amp; selections ( - 10%)'!M:M,0)</f>
        <v>0</v>
      </c>
      <c r="C3043" s="635" t="s">
        <v>602</v>
      </c>
      <c r="D3043">
        <f t="shared" si="220"/>
        <v>0</v>
      </c>
      <c r="E3043">
        <v>10139</v>
      </c>
      <c r="F3043">
        <f t="shared" si="221"/>
        <v>0</v>
      </c>
      <c r="G3043" t="str">
        <f t="shared" si="222"/>
        <v>BP.VM</v>
      </c>
      <c r="H3043" s="570" t="s">
        <v>136</v>
      </c>
      <c r="J3043" s="570" t="s">
        <v>142</v>
      </c>
    </row>
    <row r="3044" spans="1:10">
      <c r="A3044">
        <f>_xlfn.XLOOKUP(C3044,macros!Y:Y,macros!L:L)</f>
        <v>0</v>
      </c>
      <c r="B3044">
        <f>_xlfn.XLOOKUP(H3044,'sets &amp; selections ( - 10%)'!Z:Z,'sets &amp; selections ( - 10%)'!M:M,0)+_xlfn.XLOOKUP(J3044,'sets &amp; selections ( - 10%)'!Z:Z,'sets &amp; selections ( - 10%)'!M:M,0)</f>
        <v>0</v>
      </c>
      <c r="C3044" s="635" t="s">
        <v>603</v>
      </c>
      <c r="D3044">
        <f t="shared" si="220"/>
        <v>0</v>
      </c>
      <c r="E3044">
        <v>10139</v>
      </c>
      <c r="F3044">
        <f t="shared" si="221"/>
        <v>0</v>
      </c>
      <c r="G3044" t="str">
        <f t="shared" si="222"/>
        <v>BP.VM</v>
      </c>
      <c r="H3044" s="570" t="s">
        <v>136</v>
      </c>
      <c r="J3044" s="570" t="s">
        <v>142</v>
      </c>
    </row>
    <row r="3045" spans="1:10">
      <c r="A3045">
        <f>_xlfn.XLOOKUP(C3045,macros!Y:Y,macros!L:L)</f>
        <v>0</v>
      </c>
      <c r="B3045">
        <f>_xlfn.XLOOKUP(H3045,'sets &amp; selections ( - 10%)'!Z:Z,'sets &amp; selections ( - 10%)'!M:M,0)+_xlfn.XLOOKUP(J3045,'sets &amp; selections ( - 10%)'!Z:Z,'sets &amp; selections ( - 10%)'!M:M,0)</f>
        <v>0</v>
      </c>
      <c r="C3045" s="635" t="s">
        <v>604</v>
      </c>
      <c r="D3045">
        <f t="shared" si="220"/>
        <v>0</v>
      </c>
      <c r="E3045">
        <v>10139</v>
      </c>
      <c r="F3045">
        <f t="shared" si="221"/>
        <v>0</v>
      </c>
      <c r="G3045" t="str">
        <f t="shared" si="222"/>
        <v>BP.VM</v>
      </c>
      <c r="H3045" s="570" t="s">
        <v>136</v>
      </c>
      <c r="J3045" s="570" t="s">
        <v>142</v>
      </c>
    </row>
    <row r="3046" spans="1:10">
      <c r="A3046">
        <f>_xlfn.XLOOKUP(C3046,macros!Y:Y,macros!L:L)</f>
        <v>0</v>
      </c>
      <c r="B3046">
        <f>_xlfn.XLOOKUP(H3046,'sets &amp; selections ( - 10%)'!Z:Z,'sets &amp; selections ( - 10%)'!M:M,0)+_xlfn.XLOOKUP(J3046,'sets &amp; selections ( - 10%)'!Z:Z,'sets &amp; selections ( - 10%)'!M:M,0)</f>
        <v>0</v>
      </c>
      <c r="C3046" s="635" t="s">
        <v>605</v>
      </c>
      <c r="D3046">
        <f t="shared" si="220"/>
        <v>0</v>
      </c>
      <c r="E3046">
        <v>10139</v>
      </c>
      <c r="F3046">
        <f t="shared" si="221"/>
        <v>0</v>
      </c>
      <c r="G3046" t="str">
        <f t="shared" si="222"/>
        <v>BP.VM</v>
      </c>
      <c r="H3046" s="570" t="s">
        <v>136</v>
      </c>
      <c r="J3046" s="570" t="s">
        <v>142</v>
      </c>
    </row>
    <row r="3047" spans="1:10">
      <c r="A3047">
        <f>_xlfn.XLOOKUP(C3047,macros!Y:Y,macros!L:L)</f>
        <v>0</v>
      </c>
      <c r="B3047">
        <f>_xlfn.XLOOKUP(H3047,'sets &amp; selections ( - 10%)'!Z:Z,'sets &amp; selections ( - 10%)'!M:M,0)+_xlfn.XLOOKUP(J3047,'sets &amp; selections ( - 10%)'!Z:Z,'sets &amp; selections ( - 10%)'!M:M,0)</f>
        <v>0</v>
      </c>
      <c r="C3047" s="635" t="s">
        <v>606</v>
      </c>
      <c r="D3047">
        <f t="shared" si="220"/>
        <v>0</v>
      </c>
      <c r="E3047">
        <v>10139</v>
      </c>
      <c r="F3047">
        <f t="shared" si="221"/>
        <v>0</v>
      </c>
      <c r="G3047" t="str">
        <f t="shared" si="222"/>
        <v>BP.VM</v>
      </c>
      <c r="H3047" s="570" t="s">
        <v>136</v>
      </c>
      <c r="J3047" s="570" t="s">
        <v>144</v>
      </c>
    </row>
    <row r="3048" spans="1:10">
      <c r="A3048">
        <f>_xlfn.XLOOKUP(C3048,macros!Y:Y,macros!L:L)</f>
        <v>0</v>
      </c>
      <c r="B3048">
        <f>_xlfn.XLOOKUP(H3048,'sets &amp; selections ( - 10%)'!Z:Z,'sets &amp; selections ( - 10%)'!M:M,0)+_xlfn.XLOOKUP(J3048,'sets &amp; selections ( - 10%)'!Z:Z,'sets &amp; selections ( - 10%)'!M:M,0)</f>
        <v>0</v>
      </c>
      <c r="C3048" s="635" t="s">
        <v>607</v>
      </c>
      <c r="D3048">
        <f t="shared" si="220"/>
        <v>0</v>
      </c>
      <c r="E3048">
        <v>10139</v>
      </c>
      <c r="F3048">
        <f t="shared" si="221"/>
        <v>0</v>
      </c>
      <c r="G3048" t="str">
        <f t="shared" si="222"/>
        <v>BP.VM</v>
      </c>
      <c r="H3048" s="570" t="s">
        <v>136</v>
      </c>
      <c r="J3048" s="570" t="s">
        <v>144</v>
      </c>
    </row>
    <row r="3049" spans="1:10">
      <c r="A3049">
        <f>_xlfn.XLOOKUP(C3049,macros!Y:Y,macros!L:L)</f>
        <v>0</v>
      </c>
      <c r="B3049">
        <f>_xlfn.XLOOKUP(H3049,'sets &amp; selections ( - 10%)'!Z:Z,'sets &amp; selections ( - 10%)'!M:M,0)+_xlfn.XLOOKUP(J3049,'sets &amp; selections ( - 10%)'!Z:Z,'sets &amp; selections ( - 10%)'!M:M,0)</f>
        <v>0</v>
      </c>
      <c r="C3049" s="635" t="s">
        <v>608</v>
      </c>
      <c r="D3049">
        <f t="shared" si="220"/>
        <v>0</v>
      </c>
      <c r="E3049">
        <v>10139</v>
      </c>
      <c r="F3049">
        <f t="shared" si="221"/>
        <v>0</v>
      </c>
      <c r="G3049" t="str">
        <f t="shared" si="222"/>
        <v>BP.VM</v>
      </c>
      <c r="H3049" s="570" t="s">
        <v>136</v>
      </c>
      <c r="J3049" s="570" t="s">
        <v>144</v>
      </c>
    </row>
    <row r="3050" spans="1:10">
      <c r="A3050">
        <f>_xlfn.XLOOKUP(C3050,macros!Y:Y,macros!L:L)</f>
        <v>0</v>
      </c>
      <c r="B3050">
        <f>_xlfn.XLOOKUP(H3050,'sets &amp; selections ( - 10%)'!Z:Z,'sets &amp; selections ( - 10%)'!M:M,0)+_xlfn.XLOOKUP(J3050,'sets &amp; selections ( - 10%)'!Z:Z,'sets &amp; selections ( - 10%)'!M:M,0)</f>
        <v>0</v>
      </c>
      <c r="C3050" s="635" t="s">
        <v>609</v>
      </c>
      <c r="D3050">
        <f t="shared" si="220"/>
        <v>0</v>
      </c>
      <c r="E3050">
        <v>10139</v>
      </c>
      <c r="F3050">
        <f t="shared" si="221"/>
        <v>0</v>
      </c>
      <c r="G3050" t="str">
        <f t="shared" si="222"/>
        <v>BP.VM</v>
      </c>
      <c r="H3050" s="570" t="s">
        <v>136</v>
      </c>
      <c r="J3050" s="570" t="s">
        <v>144</v>
      </c>
    </row>
    <row r="3051" spans="1:10">
      <c r="A3051">
        <f>_xlfn.XLOOKUP(C3051,macros!Y:Y,macros!L:L)</f>
        <v>0</v>
      </c>
      <c r="B3051">
        <f>_xlfn.XLOOKUP(H3051,'sets &amp; selections ( - 10%)'!Z:Z,'sets &amp; selections ( - 10%)'!M:M,0)+_xlfn.XLOOKUP(J3051,'sets &amp; selections ( - 10%)'!Z:Z,'sets &amp; selections ( - 10%)'!M:M,0)</f>
        <v>0</v>
      </c>
      <c r="C3051" s="635" t="s">
        <v>610</v>
      </c>
      <c r="D3051">
        <f t="shared" si="220"/>
        <v>0</v>
      </c>
      <c r="E3051">
        <v>10139</v>
      </c>
      <c r="F3051">
        <f t="shared" si="221"/>
        <v>0</v>
      </c>
      <c r="G3051" t="str">
        <f t="shared" si="222"/>
        <v>BP.VM</v>
      </c>
      <c r="H3051" s="570" t="s">
        <v>136</v>
      </c>
      <c r="J3051" s="570" t="s">
        <v>144</v>
      </c>
    </row>
    <row r="3052" spans="1:10">
      <c r="A3052">
        <f>_xlfn.XLOOKUP(C3052,macros!Y:Y,macros!L:L)</f>
        <v>0</v>
      </c>
      <c r="B3052">
        <f>_xlfn.XLOOKUP(H3052,'sets &amp; selections ( - 10%)'!Z:Z,'sets &amp; selections ( - 10%)'!M:M,0)+_xlfn.XLOOKUP(J3052,'sets &amp; selections ( - 10%)'!Z:Z,'sets &amp; selections ( - 10%)'!M:M,0)</f>
        <v>0</v>
      </c>
      <c r="C3052" s="635" t="s">
        <v>611</v>
      </c>
      <c r="D3052">
        <f t="shared" si="220"/>
        <v>0</v>
      </c>
      <c r="E3052">
        <v>10139</v>
      </c>
      <c r="F3052">
        <f t="shared" si="221"/>
        <v>0</v>
      </c>
      <c r="G3052" t="str">
        <f t="shared" si="222"/>
        <v>BP.VM</v>
      </c>
      <c r="H3052" s="570" t="s">
        <v>136</v>
      </c>
      <c r="J3052" s="570" t="s">
        <v>144</v>
      </c>
    </row>
    <row r="3053" spans="1:10">
      <c r="A3053">
        <f>_xlfn.XLOOKUP(C3053,macros!Y:Y,macros!L:L)</f>
        <v>0</v>
      </c>
      <c r="B3053">
        <f>_xlfn.XLOOKUP(H3053,'sets &amp; selections ( - 10%)'!Z:Z,'sets &amp; selections ( - 10%)'!M:M,0)+_xlfn.XLOOKUP(J3053,'sets &amp; selections ( - 10%)'!Z:Z,'sets &amp; selections ( - 10%)'!M:M,0)</f>
        <v>0</v>
      </c>
      <c r="C3053" s="635" t="s">
        <v>612</v>
      </c>
      <c r="D3053">
        <f t="shared" si="220"/>
        <v>0</v>
      </c>
      <c r="E3053">
        <v>10139</v>
      </c>
      <c r="F3053">
        <f t="shared" si="221"/>
        <v>0</v>
      </c>
      <c r="G3053" t="str">
        <f t="shared" si="222"/>
        <v>BP.VM</v>
      </c>
      <c r="H3053" s="570" t="s">
        <v>136</v>
      </c>
      <c r="J3053" s="570" t="s">
        <v>144</v>
      </c>
    </row>
    <row r="3054" spans="1:10">
      <c r="A3054">
        <f>_xlfn.XLOOKUP(C3054,macros!Y:Y,macros!L:L)</f>
        <v>0</v>
      </c>
      <c r="B3054">
        <f>_xlfn.XLOOKUP(H3054,'sets &amp; selections ( - 10%)'!Z:Z,'sets &amp; selections ( - 10%)'!M:M,0)+_xlfn.XLOOKUP(J3054,'sets &amp; selections ( - 10%)'!Z:Z,'sets &amp; selections ( - 10%)'!M:M,0)</f>
        <v>0</v>
      </c>
      <c r="C3054" s="635" t="s">
        <v>613</v>
      </c>
      <c r="D3054">
        <f t="shared" ref="D3054" si="223">SUM(A3054:B3054)</f>
        <v>0</v>
      </c>
      <c r="E3054">
        <v>10139</v>
      </c>
      <c r="F3054">
        <f t="shared" si="221"/>
        <v>0</v>
      </c>
      <c r="G3054" t="str">
        <f t="shared" si="222"/>
        <v>BP.VM</v>
      </c>
      <c r="H3054" s="570" t="s">
        <v>136</v>
      </c>
      <c r="J3054" s="570" t="s">
        <v>144</v>
      </c>
    </row>
    <row r="3055" spans="1:10">
      <c r="A3055">
        <f>_xlfn.XLOOKUP(C3055,macros!Y:Y,macros!L:L)</f>
        <v>0</v>
      </c>
      <c r="B3055">
        <f>_xlfn.XLOOKUP(H3055,'sets &amp; selections ( - 10%)'!Z:Z,'sets &amp; selections ( - 10%)'!M:M,0)+_xlfn.XLOOKUP(J3055,'sets &amp; selections ( - 10%)'!Z:Z,'sets &amp; selections ( - 10%)'!M:M,0)</f>
        <v>0</v>
      </c>
      <c r="C3055" s="635" t="s">
        <v>614</v>
      </c>
      <c r="D3055">
        <f t="shared" ref="D3055:D3111" si="224">SUM(A3055:B3055)</f>
        <v>0</v>
      </c>
      <c r="E3055">
        <v>10139</v>
      </c>
      <c r="F3055">
        <f t="shared" si="221"/>
        <v>0</v>
      </c>
      <c r="G3055" t="str">
        <f t="shared" si="222"/>
        <v>BP.VM</v>
      </c>
      <c r="H3055" s="570" t="s">
        <v>136</v>
      </c>
      <c r="J3055" s="570" t="s">
        <v>144</v>
      </c>
    </row>
    <row r="3056" spans="1:10">
      <c r="A3056">
        <f>_xlfn.XLOOKUP(C3056,macros!Y:Y,macros!L:L)</f>
        <v>0</v>
      </c>
      <c r="B3056">
        <f>_xlfn.XLOOKUP(H3056,'sets &amp; selections ( - 10%)'!Z:Z,'sets &amp; selections ( - 10%)'!M:M,0)+_xlfn.XLOOKUP(J3056,'sets &amp; selections ( - 10%)'!Z:Z,'sets &amp; selections ( - 10%)'!M:M,0)</f>
        <v>0</v>
      </c>
      <c r="C3056" s="635" t="s">
        <v>615</v>
      </c>
      <c r="D3056">
        <f t="shared" si="224"/>
        <v>0</v>
      </c>
      <c r="E3056">
        <v>10139</v>
      </c>
      <c r="F3056">
        <f t="shared" si="221"/>
        <v>0</v>
      </c>
      <c r="G3056" t="str">
        <f t="shared" si="222"/>
        <v>BP.VM</v>
      </c>
      <c r="H3056" s="570" t="s">
        <v>136</v>
      </c>
      <c r="J3056" s="570" t="s">
        <v>144</v>
      </c>
    </row>
    <row r="3057" spans="1:10">
      <c r="A3057">
        <f>_xlfn.XLOOKUP(C3057,macros!Y:Y,macros!L:L)</f>
        <v>0</v>
      </c>
      <c r="B3057">
        <f>_xlfn.XLOOKUP(H3057,'sets &amp; selections ( - 10%)'!Z:Z,'sets &amp; selections ( - 10%)'!M:M,0)+_xlfn.XLOOKUP(J3057,'sets &amp; selections ( - 10%)'!Z:Z,'sets &amp; selections ( - 10%)'!M:M,0)</f>
        <v>0</v>
      </c>
      <c r="C3057" s="635" t="s">
        <v>616</v>
      </c>
      <c r="D3057">
        <f t="shared" si="224"/>
        <v>0</v>
      </c>
      <c r="E3057">
        <v>10139</v>
      </c>
      <c r="F3057">
        <f t="shared" si="221"/>
        <v>0</v>
      </c>
      <c r="G3057" t="str">
        <f t="shared" si="222"/>
        <v>BP.VM</v>
      </c>
      <c r="H3057" s="570" t="s">
        <v>136</v>
      </c>
      <c r="J3057" s="570" t="s">
        <v>144</v>
      </c>
    </row>
    <row r="3058" spans="1:10">
      <c r="A3058">
        <f>_xlfn.XLOOKUP(C3058,macros!Y:Y,macros!L:L)</f>
        <v>0</v>
      </c>
      <c r="B3058">
        <f>_xlfn.XLOOKUP(H3058,'sets &amp; selections ( - 10%)'!Z:Z,'sets &amp; selections ( - 10%)'!M:M,0)+_xlfn.XLOOKUP(J3058,'sets &amp; selections ( - 10%)'!Z:Z,'sets &amp; selections ( - 10%)'!M:M,0)</f>
        <v>0</v>
      </c>
      <c r="C3058" s="635" t="s">
        <v>617</v>
      </c>
      <c r="D3058">
        <f t="shared" si="224"/>
        <v>0</v>
      </c>
      <c r="E3058">
        <v>10139</v>
      </c>
      <c r="F3058">
        <f t="shared" si="221"/>
        <v>0</v>
      </c>
      <c r="G3058" t="str">
        <f t="shared" si="222"/>
        <v>BP.VM</v>
      </c>
      <c r="H3058" s="570" t="s">
        <v>136</v>
      </c>
      <c r="J3058" s="570" t="s">
        <v>144</v>
      </c>
    </row>
    <row r="3059" spans="1:10">
      <c r="A3059">
        <f>_xlfn.XLOOKUP(C3059,macros!Y:Y,macros!M:M)</f>
        <v>0</v>
      </c>
      <c r="B3059">
        <f>_xlfn.XLOOKUP(H3059,'sets &amp; selections ( - 10%)'!Z:Z,'sets &amp; selections ( - 10%)'!N:N,0)+_xlfn.XLOOKUP(J3059,'sets &amp; selections ( - 10%)'!Z:Z,'sets &amp; selections ( - 10%)'!N:N,0)</f>
        <v>0</v>
      </c>
      <c r="C3059" s="635" t="s">
        <v>507</v>
      </c>
      <c r="D3059">
        <f t="shared" si="224"/>
        <v>0</v>
      </c>
      <c r="E3059">
        <v>10091</v>
      </c>
      <c r="F3059">
        <f t="shared" si="221"/>
        <v>0</v>
      </c>
      <c r="G3059" t="str">
        <f t="shared" si="222"/>
        <v>BP.VM</v>
      </c>
      <c r="H3059" s="570" t="s">
        <v>125</v>
      </c>
      <c r="J3059" s="570" t="s">
        <v>127</v>
      </c>
    </row>
    <row r="3060" spans="1:10">
      <c r="A3060">
        <f>_xlfn.XLOOKUP(C3060,macros!Y:Y,macros!M:M)</f>
        <v>0</v>
      </c>
      <c r="B3060">
        <f>_xlfn.XLOOKUP(H3060,'sets &amp; selections ( - 10%)'!Z:Z,'sets &amp; selections ( - 10%)'!N:N,0)+_xlfn.XLOOKUP(J3060,'sets &amp; selections ( - 10%)'!Z:Z,'sets &amp; selections ( - 10%)'!N:N,0)</f>
        <v>0</v>
      </c>
      <c r="C3060" s="635" t="s">
        <v>510</v>
      </c>
      <c r="D3060">
        <f t="shared" si="224"/>
        <v>0</v>
      </c>
      <c r="E3060">
        <v>10091</v>
      </c>
      <c r="F3060">
        <f t="shared" si="221"/>
        <v>0</v>
      </c>
      <c r="G3060" t="str">
        <f t="shared" si="222"/>
        <v>BP.VM</v>
      </c>
      <c r="H3060" s="570" t="s">
        <v>125</v>
      </c>
      <c r="J3060" s="570" t="s">
        <v>127</v>
      </c>
    </row>
    <row r="3061" spans="1:10">
      <c r="A3061">
        <f>_xlfn.XLOOKUP(C3061,macros!Y:Y,macros!M:M)</f>
        <v>0</v>
      </c>
      <c r="B3061">
        <f>_xlfn.XLOOKUP(H3061,'sets &amp; selections ( - 10%)'!Z:Z,'sets &amp; selections ( - 10%)'!N:N,0)+_xlfn.XLOOKUP(J3061,'sets &amp; selections ( - 10%)'!Z:Z,'sets &amp; selections ( - 10%)'!N:N,0)</f>
        <v>0</v>
      </c>
      <c r="C3061" s="635" t="s">
        <v>513</v>
      </c>
      <c r="D3061">
        <f t="shared" si="224"/>
        <v>0</v>
      </c>
      <c r="E3061">
        <v>10091</v>
      </c>
      <c r="F3061">
        <f t="shared" si="221"/>
        <v>0</v>
      </c>
      <c r="G3061" t="str">
        <f t="shared" si="222"/>
        <v>BP.VM</v>
      </c>
      <c r="H3061" s="570" t="s">
        <v>125</v>
      </c>
      <c r="J3061" s="570" t="s">
        <v>127</v>
      </c>
    </row>
    <row r="3062" spans="1:10">
      <c r="A3062">
        <f>_xlfn.XLOOKUP(C3062,macros!Y:Y,macros!M:M)</f>
        <v>0</v>
      </c>
      <c r="B3062">
        <f>_xlfn.XLOOKUP(H3062,'sets &amp; selections ( - 10%)'!Z:Z,'sets &amp; selections ( - 10%)'!N:N,0)+_xlfn.XLOOKUP(J3062,'sets &amp; selections ( - 10%)'!Z:Z,'sets &amp; selections ( - 10%)'!N:N,0)</f>
        <v>0</v>
      </c>
      <c r="C3062" s="635" t="s">
        <v>516</v>
      </c>
      <c r="D3062">
        <f t="shared" si="224"/>
        <v>0</v>
      </c>
      <c r="E3062">
        <v>10091</v>
      </c>
      <c r="F3062">
        <f t="shared" si="221"/>
        <v>0</v>
      </c>
      <c r="G3062" t="str">
        <f t="shared" si="222"/>
        <v>BP.VM</v>
      </c>
      <c r="H3062" s="570" t="s">
        <v>125</v>
      </c>
      <c r="J3062" s="570" t="s">
        <v>127</v>
      </c>
    </row>
    <row r="3063" spans="1:10">
      <c r="A3063">
        <f>_xlfn.XLOOKUP(C3063,macros!Y:Y,macros!M:M)</f>
        <v>0</v>
      </c>
      <c r="B3063">
        <f>_xlfn.XLOOKUP(H3063,'sets &amp; selections ( - 10%)'!Z:Z,'sets &amp; selections ( - 10%)'!N:N,0)+_xlfn.XLOOKUP(J3063,'sets &amp; selections ( - 10%)'!Z:Z,'sets &amp; selections ( - 10%)'!N:N,0)</f>
        <v>0</v>
      </c>
      <c r="C3063" s="635" t="s">
        <v>519</v>
      </c>
      <c r="D3063">
        <f t="shared" si="224"/>
        <v>0</v>
      </c>
      <c r="E3063">
        <v>10091</v>
      </c>
      <c r="F3063">
        <f t="shared" si="221"/>
        <v>0</v>
      </c>
      <c r="G3063" t="str">
        <f t="shared" si="222"/>
        <v>BP.VM</v>
      </c>
      <c r="H3063" s="570" t="s">
        <v>125</v>
      </c>
      <c r="J3063" s="570" t="s">
        <v>127</v>
      </c>
    </row>
    <row r="3064" spans="1:10">
      <c r="A3064">
        <f>_xlfn.XLOOKUP(C3064,macros!Y:Y,macros!M:M)</f>
        <v>0</v>
      </c>
      <c r="B3064">
        <f>_xlfn.XLOOKUP(H3064,'sets &amp; selections ( - 10%)'!Z:Z,'sets &amp; selections ( - 10%)'!N:N,0)+_xlfn.XLOOKUP(J3064,'sets &amp; selections ( - 10%)'!Z:Z,'sets &amp; selections ( - 10%)'!N:N,0)</f>
        <v>0</v>
      </c>
      <c r="C3064" s="635" t="s">
        <v>522</v>
      </c>
      <c r="D3064">
        <f t="shared" si="224"/>
        <v>0</v>
      </c>
      <c r="E3064">
        <v>10091</v>
      </c>
      <c r="F3064">
        <f t="shared" si="221"/>
        <v>0</v>
      </c>
      <c r="G3064" t="str">
        <f t="shared" si="222"/>
        <v>BP.VM</v>
      </c>
      <c r="H3064" s="570" t="s">
        <v>125</v>
      </c>
      <c r="J3064" s="570" t="s">
        <v>127</v>
      </c>
    </row>
    <row r="3065" spans="1:10">
      <c r="A3065">
        <f>_xlfn.XLOOKUP(C3065,macros!Y:Y,macros!M:M)</f>
        <v>0</v>
      </c>
      <c r="B3065">
        <f>_xlfn.XLOOKUP(H3065,'sets &amp; selections ( - 10%)'!Z:Z,'sets &amp; selections ( - 10%)'!N:N,0)+_xlfn.XLOOKUP(J3065,'sets &amp; selections ( - 10%)'!Z:Z,'sets &amp; selections ( - 10%)'!N:N,0)</f>
        <v>0</v>
      </c>
      <c r="C3065" s="635" t="s">
        <v>525</v>
      </c>
      <c r="D3065">
        <f t="shared" si="224"/>
        <v>0</v>
      </c>
      <c r="E3065">
        <v>10091</v>
      </c>
      <c r="F3065">
        <f t="shared" si="221"/>
        <v>0</v>
      </c>
      <c r="G3065" t="str">
        <f t="shared" si="222"/>
        <v>BP.VM</v>
      </c>
      <c r="H3065" s="570" t="s">
        <v>125</v>
      </c>
      <c r="J3065" s="570" t="s">
        <v>129</v>
      </c>
    </row>
    <row r="3066" spans="1:10">
      <c r="A3066">
        <f>_xlfn.XLOOKUP(C3066,macros!Y:Y,macros!M:M)</f>
        <v>0</v>
      </c>
      <c r="B3066">
        <f>_xlfn.XLOOKUP(H3066,'sets &amp; selections ( - 10%)'!Z:Z,'sets &amp; selections ( - 10%)'!N:N,0)+_xlfn.XLOOKUP(J3066,'sets &amp; selections ( - 10%)'!Z:Z,'sets &amp; selections ( - 10%)'!N:N,0)</f>
        <v>0</v>
      </c>
      <c r="C3066" s="635" t="s">
        <v>528</v>
      </c>
      <c r="D3066">
        <f t="shared" si="224"/>
        <v>0</v>
      </c>
      <c r="E3066">
        <v>10091</v>
      </c>
      <c r="F3066">
        <f t="shared" si="221"/>
        <v>0</v>
      </c>
      <c r="G3066" t="str">
        <f t="shared" si="222"/>
        <v>BP.VM</v>
      </c>
      <c r="H3066" s="570" t="s">
        <v>125</v>
      </c>
      <c r="J3066" s="570" t="s">
        <v>129</v>
      </c>
    </row>
    <row r="3067" spans="1:10">
      <c r="A3067">
        <f>_xlfn.XLOOKUP(C3067,macros!Y:Y,macros!M:M)</f>
        <v>0</v>
      </c>
      <c r="B3067">
        <f>_xlfn.XLOOKUP(H3067,'sets &amp; selections ( - 10%)'!Z:Z,'sets &amp; selections ( - 10%)'!N:N,0)+_xlfn.XLOOKUP(J3067,'sets &amp; selections ( - 10%)'!Z:Z,'sets &amp; selections ( - 10%)'!N:N,0)</f>
        <v>0</v>
      </c>
      <c r="C3067" s="635" t="s">
        <v>531</v>
      </c>
      <c r="D3067">
        <f t="shared" si="224"/>
        <v>0</v>
      </c>
      <c r="E3067">
        <v>10091</v>
      </c>
      <c r="F3067">
        <f t="shared" si="221"/>
        <v>0</v>
      </c>
      <c r="G3067" t="str">
        <f t="shared" si="222"/>
        <v>BP.VM</v>
      </c>
      <c r="H3067" s="570" t="s">
        <v>125</v>
      </c>
      <c r="J3067" s="570" t="s">
        <v>129</v>
      </c>
    </row>
    <row r="3068" spans="1:10">
      <c r="A3068">
        <f>_xlfn.XLOOKUP(C3068,macros!Y:Y,macros!M:M)</f>
        <v>0</v>
      </c>
      <c r="B3068">
        <f>_xlfn.XLOOKUP(H3068,'sets &amp; selections ( - 10%)'!Z:Z,'sets &amp; selections ( - 10%)'!N:N,0)+_xlfn.XLOOKUP(J3068,'sets &amp; selections ( - 10%)'!Z:Z,'sets &amp; selections ( - 10%)'!N:N,0)</f>
        <v>0</v>
      </c>
      <c r="C3068" s="635" t="s">
        <v>534</v>
      </c>
      <c r="D3068">
        <f t="shared" si="224"/>
        <v>0</v>
      </c>
      <c r="E3068">
        <v>10091</v>
      </c>
      <c r="F3068">
        <f t="shared" si="221"/>
        <v>0</v>
      </c>
      <c r="G3068" t="str">
        <f t="shared" si="222"/>
        <v>BP.VM</v>
      </c>
      <c r="H3068" s="570" t="s">
        <v>125</v>
      </c>
      <c r="J3068" s="570" t="s">
        <v>129</v>
      </c>
    </row>
    <row r="3069" spans="1:10">
      <c r="A3069">
        <f>_xlfn.XLOOKUP(C3069,macros!Y:Y,macros!M:M)</f>
        <v>0</v>
      </c>
      <c r="B3069">
        <f>_xlfn.XLOOKUP(H3069,'sets &amp; selections ( - 10%)'!Z:Z,'sets &amp; selections ( - 10%)'!N:N,0)+_xlfn.XLOOKUP(J3069,'sets &amp; selections ( - 10%)'!Z:Z,'sets &amp; selections ( - 10%)'!N:N,0)</f>
        <v>0</v>
      </c>
      <c r="C3069" s="635" t="s">
        <v>537</v>
      </c>
      <c r="D3069">
        <f t="shared" si="224"/>
        <v>0</v>
      </c>
      <c r="E3069">
        <v>10091</v>
      </c>
      <c r="F3069">
        <f t="shared" si="221"/>
        <v>0</v>
      </c>
      <c r="G3069" t="str">
        <f t="shared" si="222"/>
        <v>BP.VM</v>
      </c>
      <c r="H3069" s="570" t="s">
        <v>125</v>
      </c>
      <c r="J3069" s="570" t="s">
        <v>129</v>
      </c>
    </row>
    <row r="3070" spans="1:10">
      <c r="A3070">
        <f>_xlfn.XLOOKUP(C3070,macros!Y:Y,macros!M:M)</f>
        <v>0</v>
      </c>
      <c r="B3070">
        <f>_xlfn.XLOOKUP(H3070,'sets &amp; selections ( - 10%)'!Z:Z,'sets &amp; selections ( - 10%)'!N:N,0)+_xlfn.XLOOKUP(J3070,'sets &amp; selections ( - 10%)'!Z:Z,'sets &amp; selections ( - 10%)'!N:N,0)</f>
        <v>0</v>
      </c>
      <c r="C3070" s="635" t="s">
        <v>540</v>
      </c>
      <c r="D3070">
        <f t="shared" si="224"/>
        <v>0</v>
      </c>
      <c r="E3070">
        <v>10091</v>
      </c>
      <c r="F3070">
        <f t="shared" si="221"/>
        <v>0</v>
      </c>
      <c r="G3070" t="str">
        <f t="shared" si="222"/>
        <v>BP.VM</v>
      </c>
      <c r="H3070" s="570" t="s">
        <v>125</v>
      </c>
      <c r="J3070" s="570" t="s">
        <v>129</v>
      </c>
    </row>
    <row r="3071" spans="1:10">
      <c r="A3071">
        <f>_xlfn.XLOOKUP(C3071,macros!Y:Y,macros!M:M)</f>
        <v>0</v>
      </c>
      <c r="B3071">
        <f>_xlfn.XLOOKUP(H3071,'sets &amp; selections ( - 10%)'!Z:Z,'sets &amp; selections ( - 10%)'!N:N,0)+_xlfn.XLOOKUP(J3071,'sets &amp; selections ( - 10%)'!Z:Z,'sets &amp; selections ( - 10%)'!N:N,0)</f>
        <v>0</v>
      </c>
      <c r="C3071" s="635" t="s">
        <v>543</v>
      </c>
      <c r="D3071">
        <f t="shared" si="224"/>
        <v>0</v>
      </c>
      <c r="E3071">
        <v>10091</v>
      </c>
      <c r="F3071">
        <f t="shared" si="221"/>
        <v>0</v>
      </c>
      <c r="G3071" t="str">
        <f t="shared" si="222"/>
        <v>BP.VM</v>
      </c>
      <c r="H3071" s="570" t="s">
        <v>125</v>
      </c>
      <c r="J3071" s="570" t="s">
        <v>129</v>
      </c>
    </row>
    <row r="3072" spans="1:10">
      <c r="A3072">
        <f>_xlfn.XLOOKUP(C3072,macros!Y:Y,macros!M:M)</f>
        <v>0</v>
      </c>
      <c r="B3072">
        <f>_xlfn.XLOOKUP(H3072,'sets &amp; selections ( - 10%)'!Z:Z,'sets &amp; selections ( - 10%)'!N:N,0)+_xlfn.XLOOKUP(J3072,'sets &amp; selections ( - 10%)'!Z:Z,'sets &amp; selections ( - 10%)'!N:N,0)</f>
        <v>0</v>
      </c>
      <c r="C3072" s="635" t="s">
        <v>546</v>
      </c>
      <c r="D3072">
        <f t="shared" si="224"/>
        <v>0</v>
      </c>
      <c r="E3072">
        <v>10091</v>
      </c>
      <c r="F3072">
        <f t="shared" si="221"/>
        <v>0</v>
      </c>
      <c r="G3072" t="str">
        <f t="shared" si="222"/>
        <v>BP.VM</v>
      </c>
      <c r="H3072" s="570" t="s">
        <v>125</v>
      </c>
      <c r="J3072" s="570" t="s">
        <v>131</v>
      </c>
    </row>
    <row r="3073" spans="1:10">
      <c r="A3073">
        <f>_xlfn.XLOOKUP(C3073,macros!Y:Y,macros!M:M)</f>
        <v>0</v>
      </c>
      <c r="B3073">
        <f>_xlfn.XLOOKUP(H3073,'sets &amp; selections ( - 10%)'!Z:Z,'sets &amp; selections ( - 10%)'!N:N,0)+_xlfn.XLOOKUP(J3073,'sets &amp; selections ( - 10%)'!Z:Z,'sets &amp; selections ( - 10%)'!N:N,0)</f>
        <v>0</v>
      </c>
      <c r="C3073" s="635" t="s">
        <v>549</v>
      </c>
      <c r="D3073">
        <f t="shared" si="224"/>
        <v>0</v>
      </c>
      <c r="E3073">
        <v>10091</v>
      </c>
      <c r="F3073">
        <f t="shared" si="221"/>
        <v>0</v>
      </c>
      <c r="G3073" t="str">
        <f t="shared" si="222"/>
        <v>BP.VM</v>
      </c>
      <c r="H3073" s="570" t="s">
        <v>125</v>
      </c>
      <c r="J3073" s="570" t="s">
        <v>131</v>
      </c>
    </row>
    <row r="3074" spans="1:10">
      <c r="A3074">
        <f>_xlfn.XLOOKUP(C3074,macros!Y:Y,macros!M:M)</f>
        <v>0</v>
      </c>
      <c r="B3074">
        <f>_xlfn.XLOOKUP(H3074,'sets &amp; selections ( - 10%)'!Z:Z,'sets &amp; selections ( - 10%)'!N:N,0)+_xlfn.XLOOKUP(J3074,'sets &amp; selections ( - 10%)'!Z:Z,'sets &amp; selections ( - 10%)'!N:N,0)</f>
        <v>0</v>
      </c>
      <c r="C3074" s="635" t="s">
        <v>552</v>
      </c>
      <c r="D3074">
        <f t="shared" si="224"/>
        <v>0</v>
      </c>
      <c r="E3074">
        <v>10091</v>
      </c>
      <c r="F3074">
        <f t="shared" si="221"/>
        <v>0</v>
      </c>
      <c r="G3074" t="str">
        <f t="shared" si="222"/>
        <v>BP.VM</v>
      </c>
      <c r="H3074" s="570" t="s">
        <v>125</v>
      </c>
      <c r="J3074" s="570" t="s">
        <v>131</v>
      </c>
    </row>
    <row r="3075" spans="1:10">
      <c r="A3075">
        <f>_xlfn.XLOOKUP(C3075,macros!Y:Y,macros!M:M)</f>
        <v>0</v>
      </c>
      <c r="B3075">
        <f>_xlfn.XLOOKUP(H3075,'sets &amp; selections ( - 10%)'!Z:Z,'sets &amp; selections ( - 10%)'!N:N,0)+_xlfn.XLOOKUP(J3075,'sets &amp; selections ( - 10%)'!Z:Z,'sets &amp; selections ( - 10%)'!N:N,0)</f>
        <v>0</v>
      </c>
      <c r="C3075" s="635" t="s">
        <v>555</v>
      </c>
      <c r="D3075">
        <f t="shared" si="224"/>
        <v>0</v>
      </c>
      <c r="E3075">
        <v>10091</v>
      </c>
      <c r="F3075">
        <f t="shared" ref="F3075:F3138" si="225">IF(B3075&gt;0,10*B3075/D3075,0)</f>
        <v>0</v>
      </c>
      <c r="G3075" t="str">
        <f t="shared" ref="G3075:G3138" si="226">LEFT(C3075,5)</f>
        <v>BP.VM</v>
      </c>
      <c r="H3075" s="570" t="s">
        <v>125</v>
      </c>
      <c r="J3075" s="570" t="s">
        <v>131</v>
      </c>
    </row>
    <row r="3076" spans="1:10">
      <c r="A3076">
        <f>_xlfn.XLOOKUP(C3076,macros!Y:Y,macros!M:M)</f>
        <v>0</v>
      </c>
      <c r="B3076">
        <f>_xlfn.XLOOKUP(H3076,'sets &amp; selections ( - 10%)'!Z:Z,'sets &amp; selections ( - 10%)'!N:N,0)+_xlfn.XLOOKUP(J3076,'sets &amp; selections ( - 10%)'!Z:Z,'sets &amp; selections ( - 10%)'!N:N,0)</f>
        <v>0</v>
      </c>
      <c r="C3076" s="635" t="s">
        <v>557</v>
      </c>
      <c r="D3076">
        <f t="shared" si="224"/>
        <v>0</v>
      </c>
      <c r="E3076">
        <v>10091</v>
      </c>
      <c r="F3076">
        <f t="shared" si="225"/>
        <v>0</v>
      </c>
      <c r="G3076" t="str">
        <f t="shared" si="226"/>
        <v>BP.VM</v>
      </c>
      <c r="H3076" s="570" t="s">
        <v>125</v>
      </c>
      <c r="J3076" s="570" t="s">
        <v>133</v>
      </c>
    </row>
    <row r="3077" spans="1:10">
      <c r="A3077">
        <f>_xlfn.XLOOKUP(C3077,macros!Y:Y,macros!M:M)</f>
        <v>0</v>
      </c>
      <c r="B3077">
        <f>_xlfn.XLOOKUP(H3077,'sets &amp; selections ( - 10%)'!Z:Z,'sets &amp; selections ( - 10%)'!N:N,0)+_xlfn.XLOOKUP(J3077,'sets &amp; selections ( - 10%)'!Z:Z,'sets &amp; selections ( - 10%)'!N:N,0)</f>
        <v>0</v>
      </c>
      <c r="C3077" s="635" t="s">
        <v>560</v>
      </c>
      <c r="D3077">
        <f t="shared" si="224"/>
        <v>0</v>
      </c>
      <c r="E3077">
        <v>10091</v>
      </c>
      <c r="F3077">
        <f t="shared" si="225"/>
        <v>0</v>
      </c>
      <c r="G3077" t="str">
        <f t="shared" si="226"/>
        <v>BP.VM</v>
      </c>
      <c r="H3077" s="570" t="s">
        <v>125</v>
      </c>
      <c r="J3077" s="570" t="s">
        <v>133</v>
      </c>
    </row>
    <row r="3078" spans="1:10">
      <c r="A3078">
        <f>_xlfn.XLOOKUP(C3078,macros!Y:Y,macros!M:M)</f>
        <v>0</v>
      </c>
      <c r="B3078">
        <f>_xlfn.XLOOKUP(H3078,'sets &amp; selections ( - 10%)'!Z:Z,'sets &amp; selections ( - 10%)'!N:N,0)+_xlfn.XLOOKUP(J3078,'sets &amp; selections ( - 10%)'!Z:Z,'sets &amp; selections ( - 10%)'!N:N,0)</f>
        <v>0</v>
      </c>
      <c r="C3078" s="635" t="s">
        <v>563</v>
      </c>
      <c r="D3078">
        <f t="shared" si="224"/>
        <v>0</v>
      </c>
      <c r="E3078">
        <v>10091</v>
      </c>
      <c r="F3078">
        <f t="shared" si="225"/>
        <v>0</v>
      </c>
      <c r="G3078" t="str">
        <f t="shared" si="226"/>
        <v>BP.VM</v>
      </c>
      <c r="H3078" s="570" t="s">
        <v>125</v>
      </c>
      <c r="J3078" s="570" t="s">
        <v>133</v>
      </c>
    </row>
    <row r="3079" spans="1:10">
      <c r="A3079">
        <f>_xlfn.XLOOKUP(C3079,macros!Y:Y,macros!M:M)</f>
        <v>0</v>
      </c>
      <c r="B3079">
        <f>_xlfn.XLOOKUP(H3079,'sets &amp; selections ( - 10%)'!Z:Z,'sets &amp; selections ( - 10%)'!N:N,0)+_xlfn.XLOOKUP(J3079,'sets &amp; selections ( - 10%)'!Z:Z,'sets &amp; selections ( - 10%)'!N:N,0)</f>
        <v>0</v>
      </c>
      <c r="C3079" s="635" t="s">
        <v>566</v>
      </c>
      <c r="D3079">
        <f t="shared" si="224"/>
        <v>0</v>
      </c>
      <c r="E3079">
        <v>10091</v>
      </c>
      <c r="F3079">
        <f t="shared" si="225"/>
        <v>0</v>
      </c>
      <c r="G3079" t="str">
        <f t="shared" si="226"/>
        <v>BP.VM</v>
      </c>
      <c r="H3079" s="570" t="s">
        <v>125</v>
      </c>
      <c r="J3079" s="570" t="s">
        <v>133</v>
      </c>
    </row>
    <row r="3080" spans="1:10">
      <c r="A3080">
        <f>_xlfn.XLOOKUP(C3080,macros!Y:Y,macros!M:M)</f>
        <v>0</v>
      </c>
      <c r="B3080">
        <f>_xlfn.XLOOKUP(H3080,'sets &amp; selections ( - 10%)'!Z:Z,'sets &amp; selections ( - 10%)'!N:N,0)+_xlfn.XLOOKUP(J3080,'sets &amp; selections ( - 10%)'!Z:Z,'sets &amp; selections ( - 10%)'!N:N,0)</f>
        <v>0</v>
      </c>
      <c r="C3080" s="635" t="s">
        <v>568</v>
      </c>
      <c r="D3080">
        <f t="shared" si="224"/>
        <v>0</v>
      </c>
      <c r="E3080">
        <v>10091</v>
      </c>
      <c r="F3080">
        <f t="shared" si="225"/>
        <v>0</v>
      </c>
      <c r="G3080" t="str">
        <f t="shared" si="226"/>
        <v>BP.VM</v>
      </c>
      <c r="H3080" s="570" t="s">
        <v>125</v>
      </c>
      <c r="J3080" s="570" t="s">
        <v>133</v>
      </c>
    </row>
    <row r="3081" spans="1:10">
      <c r="A3081">
        <f>_xlfn.XLOOKUP(C3081,macros!Y:Y,macros!M:M)</f>
        <v>0</v>
      </c>
      <c r="B3081">
        <f>_xlfn.XLOOKUP(H3081,'sets &amp; selections ( - 10%)'!Z:Z,'sets &amp; selections ( - 10%)'!N:N,0)+_xlfn.XLOOKUP(J3081,'sets &amp; selections ( - 10%)'!Z:Z,'sets &amp; selections ( - 10%)'!N:N,0)</f>
        <v>0</v>
      </c>
      <c r="C3081" s="635" t="s">
        <v>571</v>
      </c>
      <c r="D3081">
        <f t="shared" si="224"/>
        <v>0</v>
      </c>
      <c r="E3081">
        <v>10091</v>
      </c>
      <c r="F3081">
        <f t="shared" si="225"/>
        <v>0</v>
      </c>
      <c r="G3081" t="str">
        <f t="shared" si="226"/>
        <v>BP.VM</v>
      </c>
      <c r="H3081" s="570" t="s">
        <v>125</v>
      </c>
      <c r="J3081" s="570" t="s">
        <v>133</v>
      </c>
    </row>
    <row r="3082" spans="1:10">
      <c r="A3082">
        <f>_xlfn.XLOOKUP(C3082,macros!Y:Y,macros!M:M)</f>
        <v>0</v>
      </c>
      <c r="B3082">
        <f>_xlfn.XLOOKUP(H3082,'sets &amp; selections ( - 10%)'!Z:Z,'sets &amp; selections ( - 10%)'!N:N,0)+_xlfn.XLOOKUP(J3082,'sets &amp; selections ( - 10%)'!Z:Z,'sets &amp; selections ( - 10%)'!N:N,0)</f>
        <v>0</v>
      </c>
      <c r="C3082" s="635" t="s">
        <v>573</v>
      </c>
      <c r="D3082">
        <f t="shared" si="224"/>
        <v>0</v>
      </c>
      <c r="E3082">
        <v>10091</v>
      </c>
      <c r="F3082">
        <f t="shared" si="225"/>
        <v>0</v>
      </c>
      <c r="G3082" t="str">
        <f t="shared" si="226"/>
        <v>BP.VM</v>
      </c>
      <c r="H3082" s="570" t="s">
        <v>125</v>
      </c>
      <c r="J3082" s="570" t="s">
        <v>133</v>
      </c>
    </row>
    <row r="3083" spans="1:10">
      <c r="A3083">
        <f>_xlfn.XLOOKUP(C3083,macros!Y:Y,macros!M:M)</f>
        <v>0</v>
      </c>
      <c r="B3083">
        <f>_xlfn.XLOOKUP(H3083,'sets &amp; selections ( - 10%)'!Z:Z,'sets &amp; selections ( - 10%)'!N:N,0)+_xlfn.XLOOKUP(J3083,'sets &amp; selections ( - 10%)'!Z:Z,'sets &amp; selections ( - 10%)'!N:N,0)</f>
        <v>0</v>
      </c>
      <c r="C3083" s="635" t="s">
        <v>575</v>
      </c>
      <c r="D3083">
        <f t="shared" si="224"/>
        <v>0</v>
      </c>
      <c r="E3083">
        <v>10091</v>
      </c>
      <c r="F3083">
        <f t="shared" si="225"/>
        <v>0</v>
      </c>
      <c r="G3083" t="str">
        <f t="shared" si="226"/>
        <v>BP.VM</v>
      </c>
      <c r="H3083" s="570" t="s">
        <v>125</v>
      </c>
      <c r="J3083" s="570" t="s">
        <v>133</v>
      </c>
    </row>
    <row r="3084" spans="1:10">
      <c r="A3084">
        <f>_xlfn.XLOOKUP(C3084,macros!Y:Y,macros!M:M)</f>
        <v>0</v>
      </c>
      <c r="B3084">
        <f>_xlfn.XLOOKUP(H3084,'sets &amp; selections ( - 10%)'!Z:Z,'sets &amp; selections ( - 10%)'!N:N,0)+_xlfn.XLOOKUP(J3084,'sets &amp; selections ( - 10%)'!Z:Z,'sets &amp; selections ( - 10%)'!N:N,0)</f>
        <v>0</v>
      </c>
      <c r="C3084" s="635" t="s">
        <v>578</v>
      </c>
      <c r="D3084">
        <f t="shared" si="224"/>
        <v>0</v>
      </c>
      <c r="E3084">
        <v>10091</v>
      </c>
      <c r="F3084">
        <f t="shared" si="225"/>
        <v>0</v>
      </c>
      <c r="G3084" t="str">
        <f t="shared" si="226"/>
        <v>BP.VM</v>
      </c>
      <c r="H3084" s="570" t="s">
        <v>125</v>
      </c>
      <c r="J3084" s="570" t="s">
        <v>133</v>
      </c>
    </row>
    <row r="3085" spans="1:10">
      <c r="A3085">
        <f>_xlfn.XLOOKUP(C3085,macros!Y:Y,macros!M:M)</f>
        <v>0</v>
      </c>
      <c r="B3085">
        <f>_xlfn.XLOOKUP(H3085,'sets &amp; selections ( - 10%)'!Z:Z,'sets &amp; selections ( - 10%)'!N:N,0)+_xlfn.XLOOKUP(J3085,'sets &amp; selections ( - 10%)'!Z:Z,'sets &amp; selections ( - 10%)'!N:N,0)</f>
        <v>0</v>
      </c>
      <c r="C3085" s="635" t="s">
        <v>581</v>
      </c>
      <c r="D3085">
        <f t="shared" si="224"/>
        <v>0</v>
      </c>
      <c r="E3085">
        <v>10091</v>
      </c>
      <c r="F3085">
        <f t="shared" si="225"/>
        <v>0</v>
      </c>
      <c r="G3085" t="str">
        <f t="shared" si="226"/>
        <v>BP.VM</v>
      </c>
      <c r="H3085" s="570" t="s">
        <v>125</v>
      </c>
      <c r="J3085" s="570" t="s">
        <v>133</v>
      </c>
    </row>
    <row r="3086" spans="1:10">
      <c r="A3086">
        <f>_xlfn.XLOOKUP(C3086,macros!Y:Y,macros!M:M)</f>
        <v>0</v>
      </c>
      <c r="B3086">
        <f>_xlfn.XLOOKUP(H3086,'sets &amp; selections ( - 10%)'!Z:Z,'sets &amp; selections ( - 10%)'!N:N,0)+_xlfn.XLOOKUP(J3086,'sets &amp; selections ( - 10%)'!Z:Z,'sets &amp; selections ( - 10%)'!N:N,0)</f>
        <v>0</v>
      </c>
      <c r="C3086" s="635" t="s">
        <v>583</v>
      </c>
      <c r="D3086">
        <f t="shared" si="224"/>
        <v>0</v>
      </c>
      <c r="E3086">
        <v>10091</v>
      </c>
      <c r="F3086">
        <f t="shared" si="225"/>
        <v>0</v>
      </c>
      <c r="G3086" t="str">
        <f t="shared" si="226"/>
        <v>BP.VM</v>
      </c>
      <c r="H3086" s="570" t="s">
        <v>125</v>
      </c>
      <c r="J3086" s="570" t="s">
        <v>133</v>
      </c>
    </row>
    <row r="3087" spans="1:10">
      <c r="A3087">
        <f>_xlfn.XLOOKUP(C3087,macros!Y:Y,macros!M:M)</f>
        <v>0</v>
      </c>
      <c r="B3087">
        <f>_xlfn.XLOOKUP(H3087,'sets &amp; selections ( - 10%)'!Z:Z,'sets &amp; selections ( - 10%)'!N:N,0)+_xlfn.XLOOKUP(J3087,'sets &amp; selections ( - 10%)'!Z:Z,'sets &amp; selections ( - 10%)'!N:N,0)</f>
        <v>0</v>
      </c>
      <c r="C3087" s="635" t="s">
        <v>586</v>
      </c>
      <c r="D3087">
        <f t="shared" si="224"/>
        <v>0</v>
      </c>
      <c r="E3087">
        <v>10091</v>
      </c>
      <c r="F3087">
        <f t="shared" si="225"/>
        <v>0</v>
      </c>
      <c r="G3087" t="str">
        <f t="shared" si="226"/>
        <v>BP.VM</v>
      </c>
      <c r="H3087" s="570" t="s">
        <v>125</v>
      </c>
      <c r="J3087" s="570" t="s">
        <v>133</v>
      </c>
    </row>
    <row r="3088" spans="1:10">
      <c r="A3088">
        <f>_xlfn.XLOOKUP(C3088,macros!Y:Y,macros!M:M)</f>
        <v>0</v>
      </c>
      <c r="B3088">
        <f>_xlfn.XLOOKUP(H3088,'sets &amp; selections ( - 10%)'!Z:Z,'sets &amp; selections ( - 10%)'!N:N,0)+_xlfn.XLOOKUP(J3088,'sets &amp; selections ( - 10%)'!Z:Z,'sets &amp; selections ( - 10%)'!N:N,0)</f>
        <v>0</v>
      </c>
      <c r="C3088" s="635" t="s">
        <v>589</v>
      </c>
      <c r="D3088">
        <f t="shared" si="224"/>
        <v>0</v>
      </c>
      <c r="E3088">
        <v>10131</v>
      </c>
      <c r="F3088">
        <f t="shared" si="225"/>
        <v>0</v>
      </c>
      <c r="G3088" t="str">
        <f t="shared" si="226"/>
        <v>BP.VM</v>
      </c>
      <c r="H3088" s="570" t="s">
        <v>136</v>
      </c>
      <c r="J3088" s="570" t="s">
        <v>138</v>
      </c>
    </row>
    <row r="3089" spans="1:10">
      <c r="A3089">
        <f>_xlfn.XLOOKUP(C3089,macros!Y:Y,macros!M:M)</f>
        <v>0</v>
      </c>
      <c r="B3089">
        <f>_xlfn.XLOOKUP(H3089,'sets &amp; selections ( - 10%)'!Z:Z,'sets &amp; selections ( - 10%)'!N:N,0)+_xlfn.XLOOKUP(J3089,'sets &amp; selections ( - 10%)'!Z:Z,'sets &amp; selections ( - 10%)'!N:N,0)</f>
        <v>0</v>
      </c>
      <c r="C3089" s="635" t="s">
        <v>590</v>
      </c>
      <c r="D3089">
        <f t="shared" si="224"/>
        <v>0</v>
      </c>
      <c r="E3089">
        <v>10131</v>
      </c>
      <c r="F3089">
        <f t="shared" si="225"/>
        <v>0</v>
      </c>
      <c r="G3089" t="str">
        <f t="shared" si="226"/>
        <v>BP.VM</v>
      </c>
      <c r="H3089" s="570" t="s">
        <v>136</v>
      </c>
      <c r="J3089" s="570" t="s">
        <v>138</v>
      </c>
    </row>
    <row r="3090" spans="1:10">
      <c r="A3090">
        <f>_xlfn.XLOOKUP(C3090,macros!Y:Y,macros!M:M)</f>
        <v>0</v>
      </c>
      <c r="B3090">
        <f>_xlfn.XLOOKUP(H3090,'sets &amp; selections ( - 10%)'!Z:Z,'sets &amp; selections ( - 10%)'!N:N,0)+_xlfn.XLOOKUP(J3090,'sets &amp; selections ( - 10%)'!Z:Z,'sets &amp; selections ( - 10%)'!N:N,0)</f>
        <v>0</v>
      </c>
      <c r="C3090" s="635" t="s">
        <v>591</v>
      </c>
      <c r="D3090">
        <f t="shared" si="224"/>
        <v>0</v>
      </c>
      <c r="E3090">
        <v>10131</v>
      </c>
      <c r="F3090">
        <f t="shared" si="225"/>
        <v>0</v>
      </c>
      <c r="G3090" t="str">
        <f t="shared" si="226"/>
        <v>BP.VM</v>
      </c>
      <c r="H3090" s="570" t="s">
        <v>136</v>
      </c>
      <c r="J3090" s="570" t="s">
        <v>138</v>
      </c>
    </row>
    <row r="3091" spans="1:10">
      <c r="A3091">
        <f>_xlfn.XLOOKUP(C3091,macros!Y:Y,macros!M:M)</f>
        <v>0</v>
      </c>
      <c r="B3091">
        <f>_xlfn.XLOOKUP(H3091,'sets &amp; selections ( - 10%)'!Z:Z,'sets &amp; selections ( - 10%)'!N:N,0)+_xlfn.XLOOKUP(J3091,'sets &amp; selections ( - 10%)'!Z:Z,'sets &amp; selections ( - 10%)'!N:N,0)</f>
        <v>0</v>
      </c>
      <c r="C3091" s="635" t="s">
        <v>592</v>
      </c>
      <c r="D3091">
        <f t="shared" si="224"/>
        <v>0</v>
      </c>
      <c r="E3091">
        <v>10131</v>
      </c>
      <c r="F3091">
        <f t="shared" si="225"/>
        <v>0</v>
      </c>
      <c r="G3091" t="str">
        <f t="shared" si="226"/>
        <v>BP.VM</v>
      </c>
      <c r="H3091" s="570" t="s">
        <v>136</v>
      </c>
      <c r="J3091" s="570" t="s">
        <v>138</v>
      </c>
    </row>
    <row r="3092" spans="1:10">
      <c r="A3092">
        <f>_xlfn.XLOOKUP(C3092,macros!Y:Y,macros!M:M)</f>
        <v>0</v>
      </c>
      <c r="B3092">
        <f>_xlfn.XLOOKUP(H3092,'sets &amp; selections ( - 10%)'!Z:Z,'sets &amp; selections ( - 10%)'!N:N,0)+_xlfn.XLOOKUP(J3092,'sets &amp; selections ( - 10%)'!Z:Z,'sets &amp; selections ( - 10%)'!N:N,0)</f>
        <v>0</v>
      </c>
      <c r="C3092" s="635" t="s">
        <v>593</v>
      </c>
      <c r="D3092">
        <f t="shared" si="224"/>
        <v>0</v>
      </c>
      <c r="E3092">
        <v>10131</v>
      </c>
      <c r="F3092">
        <f t="shared" si="225"/>
        <v>0</v>
      </c>
      <c r="G3092" t="str">
        <f t="shared" si="226"/>
        <v>BP.VM</v>
      </c>
      <c r="H3092" s="570" t="s">
        <v>136</v>
      </c>
      <c r="J3092" s="570" t="s">
        <v>138</v>
      </c>
    </row>
    <row r="3093" spans="1:10">
      <c r="A3093">
        <f>_xlfn.XLOOKUP(C3093,macros!Y:Y,macros!M:M)</f>
        <v>0</v>
      </c>
      <c r="B3093">
        <f>_xlfn.XLOOKUP(H3093,'sets &amp; selections ( - 10%)'!Z:Z,'sets &amp; selections ( - 10%)'!N:N,0)+_xlfn.XLOOKUP(J3093,'sets &amp; selections ( - 10%)'!Z:Z,'sets &amp; selections ( - 10%)'!N:N,0)</f>
        <v>0</v>
      </c>
      <c r="C3093" s="635" t="s">
        <v>594</v>
      </c>
      <c r="D3093">
        <f t="shared" si="224"/>
        <v>0</v>
      </c>
      <c r="E3093">
        <v>10131</v>
      </c>
      <c r="F3093">
        <f t="shared" si="225"/>
        <v>0</v>
      </c>
      <c r="G3093" t="str">
        <f t="shared" si="226"/>
        <v>BP.VM</v>
      </c>
      <c r="H3093" s="570" t="s">
        <v>136</v>
      </c>
      <c r="J3093" s="570" t="s">
        <v>138</v>
      </c>
    </row>
    <row r="3094" spans="1:10">
      <c r="A3094">
        <f>_xlfn.XLOOKUP(C3094,macros!Y:Y,macros!M:M)</f>
        <v>0</v>
      </c>
      <c r="B3094">
        <f>_xlfn.XLOOKUP(H3094,'sets &amp; selections ( - 10%)'!Z:Z,'sets &amp; selections ( - 10%)'!N:N,0)+_xlfn.XLOOKUP(J3094,'sets &amp; selections ( - 10%)'!Z:Z,'sets &amp; selections ( - 10%)'!N:N,0)</f>
        <v>0</v>
      </c>
      <c r="C3094" s="635" t="s">
        <v>595</v>
      </c>
      <c r="D3094">
        <f t="shared" si="224"/>
        <v>0</v>
      </c>
      <c r="E3094">
        <v>10131</v>
      </c>
      <c r="F3094">
        <f t="shared" si="225"/>
        <v>0</v>
      </c>
      <c r="G3094" t="str">
        <f t="shared" si="226"/>
        <v>BP.VM</v>
      </c>
      <c r="H3094" s="570" t="s">
        <v>136</v>
      </c>
      <c r="J3094" s="570" t="s">
        <v>140</v>
      </c>
    </row>
    <row r="3095" spans="1:10">
      <c r="A3095">
        <f>_xlfn.XLOOKUP(C3095,macros!Y:Y,macros!M:M)</f>
        <v>0</v>
      </c>
      <c r="B3095">
        <f>_xlfn.XLOOKUP(H3095,'sets &amp; selections ( - 10%)'!Z:Z,'sets &amp; selections ( - 10%)'!N:N,0)+_xlfn.XLOOKUP(J3095,'sets &amp; selections ( - 10%)'!Z:Z,'sets &amp; selections ( - 10%)'!N:N,0)</f>
        <v>0</v>
      </c>
      <c r="C3095" s="635" t="s">
        <v>596</v>
      </c>
      <c r="D3095">
        <f t="shared" si="224"/>
        <v>0</v>
      </c>
      <c r="E3095">
        <v>10131</v>
      </c>
      <c r="F3095">
        <f t="shared" si="225"/>
        <v>0</v>
      </c>
      <c r="G3095" t="str">
        <f t="shared" si="226"/>
        <v>BP.VM</v>
      </c>
      <c r="H3095" s="570" t="s">
        <v>136</v>
      </c>
      <c r="J3095" s="570" t="s">
        <v>140</v>
      </c>
    </row>
    <row r="3096" spans="1:10">
      <c r="A3096">
        <f>_xlfn.XLOOKUP(C3096,macros!Y:Y,macros!M:M)</f>
        <v>0</v>
      </c>
      <c r="B3096">
        <f>_xlfn.XLOOKUP(H3096,'sets &amp; selections ( - 10%)'!Z:Z,'sets &amp; selections ( - 10%)'!N:N,0)+_xlfn.XLOOKUP(J3096,'sets &amp; selections ( - 10%)'!Z:Z,'sets &amp; selections ( - 10%)'!N:N,0)</f>
        <v>0</v>
      </c>
      <c r="C3096" s="635" t="s">
        <v>597</v>
      </c>
      <c r="D3096">
        <f t="shared" si="224"/>
        <v>0</v>
      </c>
      <c r="E3096">
        <v>10131</v>
      </c>
      <c r="F3096">
        <f t="shared" si="225"/>
        <v>0</v>
      </c>
      <c r="G3096" t="str">
        <f t="shared" si="226"/>
        <v>BP.VM</v>
      </c>
      <c r="H3096" s="570" t="s">
        <v>136</v>
      </c>
      <c r="J3096" s="570" t="s">
        <v>140</v>
      </c>
    </row>
    <row r="3097" spans="1:10">
      <c r="A3097">
        <f>_xlfn.XLOOKUP(C3097,macros!Y:Y,macros!M:M)</f>
        <v>0</v>
      </c>
      <c r="B3097">
        <f>_xlfn.XLOOKUP(H3097,'sets &amp; selections ( - 10%)'!Z:Z,'sets &amp; selections ( - 10%)'!N:N,0)+_xlfn.XLOOKUP(J3097,'sets &amp; selections ( - 10%)'!Z:Z,'sets &amp; selections ( - 10%)'!N:N,0)</f>
        <v>0</v>
      </c>
      <c r="C3097" s="635" t="s">
        <v>598</v>
      </c>
      <c r="D3097">
        <f t="shared" si="224"/>
        <v>0</v>
      </c>
      <c r="E3097">
        <v>10131</v>
      </c>
      <c r="F3097">
        <f t="shared" si="225"/>
        <v>0</v>
      </c>
      <c r="G3097" t="str">
        <f t="shared" si="226"/>
        <v>BP.VM</v>
      </c>
      <c r="H3097" s="570" t="s">
        <v>136</v>
      </c>
      <c r="J3097" s="570" t="s">
        <v>140</v>
      </c>
    </row>
    <row r="3098" spans="1:10">
      <c r="A3098">
        <f>_xlfn.XLOOKUP(C3098,macros!Y:Y,macros!M:M)</f>
        <v>0</v>
      </c>
      <c r="B3098">
        <f>_xlfn.XLOOKUP(H3098,'sets &amp; selections ( - 10%)'!Z:Z,'sets &amp; selections ( - 10%)'!N:N,0)+_xlfn.XLOOKUP(J3098,'sets &amp; selections ( - 10%)'!Z:Z,'sets &amp; selections ( - 10%)'!N:N,0)</f>
        <v>0</v>
      </c>
      <c r="C3098" s="635" t="s">
        <v>599</v>
      </c>
      <c r="D3098">
        <f t="shared" si="224"/>
        <v>0</v>
      </c>
      <c r="E3098">
        <v>10131</v>
      </c>
      <c r="F3098">
        <f t="shared" si="225"/>
        <v>0</v>
      </c>
      <c r="G3098" t="str">
        <f t="shared" si="226"/>
        <v>BP.VM</v>
      </c>
      <c r="H3098" s="570" t="s">
        <v>136</v>
      </c>
      <c r="J3098" s="570" t="s">
        <v>140</v>
      </c>
    </row>
    <row r="3099" spans="1:10">
      <c r="A3099">
        <f>_xlfn.XLOOKUP(C3099,macros!Y:Y,macros!M:M)</f>
        <v>0</v>
      </c>
      <c r="B3099">
        <f>_xlfn.XLOOKUP(H3099,'sets &amp; selections ( - 10%)'!Z:Z,'sets &amp; selections ( - 10%)'!N:N,0)+_xlfn.XLOOKUP(J3099,'sets &amp; selections ( - 10%)'!Z:Z,'sets &amp; selections ( - 10%)'!N:N,0)</f>
        <v>0</v>
      </c>
      <c r="C3099" s="635" t="s">
        <v>600</v>
      </c>
      <c r="D3099">
        <f t="shared" si="224"/>
        <v>0</v>
      </c>
      <c r="E3099">
        <v>10131</v>
      </c>
      <c r="F3099">
        <f t="shared" si="225"/>
        <v>0</v>
      </c>
      <c r="G3099" t="str">
        <f t="shared" si="226"/>
        <v>BP.VM</v>
      </c>
      <c r="H3099" s="570" t="s">
        <v>136</v>
      </c>
      <c r="J3099" s="570" t="s">
        <v>140</v>
      </c>
    </row>
    <row r="3100" spans="1:10">
      <c r="A3100">
        <f>_xlfn.XLOOKUP(C3100,macros!Y:Y,macros!M:M)</f>
        <v>0</v>
      </c>
      <c r="B3100">
        <f>_xlfn.XLOOKUP(H3100,'sets &amp; selections ( - 10%)'!Z:Z,'sets &amp; selections ( - 10%)'!N:N,0)+_xlfn.XLOOKUP(J3100,'sets &amp; selections ( - 10%)'!Z:Z,'sets &amp; selections ( - 10%)'!N:N,0)</f>
        <v>0</v>
      </c>
      <c r="C3100" s="635" t="s">
        <v>601</v>
      </c>
      <c r="D3100">
        <f t="shared" si="224"/>
        <v>0</v>
      </c>
      <c r="E3100">
        <v>10131</v>
      </c>
      <c r="F3100">
        <f t="shared" si="225"/>
        <v>0</v>
      </c>
      <c r="G3100" t="str">
        <f t="shared" si="226"/>
        <v>BP.VM</v>
      </c>
      <c r="H3100" s="570" t="s">
        <v>136</v>
      </c>
      <c r="J3100" s="570" t="s">
        <v>140</v>
      </c>
    </row>
    <row r="3101" spans="1:10">
      <c r="A3101">
        <f>_xlfn.XLOOKUP(C3101,macros!Y:Y,macros!M:M)</f>
        <v>0</v>
      </c>
      <c r="B3101">
        <f>_xlfn.XLOOKUP(H3101,'sets &amp; selections ( - 10%)'!Z:Z,'sets &amp; selections ( - 10%)'!N:N,0)+_xlfn.XLOOKUP(J3101,'sets &amp; selections ( - 10%)'!Z:Z,'sets &amp; selections ( - 10%)'!N:N,0)</f>
        <v>0</v>
      </c>
      <c r="C3101" s="635" t="s">
        <v>602</v>
      </c>
      <c r="D3101">
        <f t="shared" si="224"/>
        <v>0</v>
      </c>
      <c r="E3101">
        <v>10131</v>
      </c>
      <c r="F3101">
        <f t="shared" si="225"/>
        <v>0</v>
      </c>
      <c r="G3101" t="str">
        <f t="shared" si="226"/>
        <v>BP.VM</v>
      </c>
      <c r="H3101" s="570" t="s">
        <v>136</v>
      </c>
      <c r="J3101" s="570" t="s">
        <v>142</v>
      </c>
    </row>
    <row r="3102" spans="1:10">
      <c r="A3102">
        <f>_xlfn.XLOOKUP(C3102,macros!Y:Y,macros!M:M)</f>
        <v>0</v>
      </c>
      <c r="B3102">
        <f>_xlfn.XLOOKUP(H3102,'sets &amp; selections ( - 10%)'!Z:Z,'sets &amp; selections ( - 10%)'!N:N,0)+_xlfn.XLOOKUP(J3102,'sets &amp; selections ( - 10%)'!Z:Z,'sets &amp; selections ( - 10%)'!N:N,0)</f>
        <v>0</v>
      </c>
      <c r="C3102" s="635" t="s">
        <v>603</v>
      </c>
      <c r="D3102">
        <f t="shared" si="224"/>
        <v>0</v>
      </c>
      <c r="E3102">
        <v>10131</v>
      </c>
      <c r="F3102">
        <f t="shared" si="225"/>
        <v>0</v>
      </c>
      <c r="G3102" t="str">
        <f t="shared" si="226"/>
        <v>BP.VM</v>
      </c>
      <c r="H3102" s="570" t="s">
        <v>136</v>
      </c>
      <c r="J3102" s="570" t="s">
        <v>142</v>
      </c>
    </row>
    <row r="3103" spans="1:10">
      <c r="A3103">
        <f>_xlfn.XLOOKUP(C3103,macros!Y:Y,macros!M:M)</f>
        <v>0</v>
      </c>
      <c r="B3103">
        <f>_xlfn.XLOOKUP(H3103,'sets &amp; selections ( - 10%)'!Z:Z,'sets &amp; selections ( - 10%)'!N:N,0)+_xlfn.XLOOKUP(J3103,'sets &amp; selections ( - 10%)'!Z:Z,'sets &amp; selections ( - 10%)'!N:N,0)</f>
        <v>0</v>
      </c>
      <c r="C3103" s="635" t="s">
        <v>604</v>
      </c>
      <c r="D3103">
        <f t="shared" si="224"/>
        <v>0</v>
      </c>
      <c r="E3103">
        <v>10131</v>
      </c>
      <c r="F3103">
        <f t="shared" si="225"/>
        <v>0</v>
      </c>
      <c r="G3103" t="str">
        <f t="shared" si="226"/>
        <v>BP.VM</v>
      </c>
      <c r="H3103" s="570" t="s">
        <v>136</v>
      </c>
      <c r="J3103" s="570" t="s">
        <v>142</v>
      </c>
    </row>
    <row r="3104" spans="1:10">
      <c r="A3104">
        <f>_xlfn.XLOOKUP(C3104,macros!Y:Y,macros!M:M)</f>
        <v>0</v>
      </c>
      <c r="B3104">
        <f>_xlfn.XLOOKUP(H3104,'sets &amp; selections ( - 10%)'!Z:Z,'sets &amp; selections ( - 10%)'!N:N,0)+_xlfn.XLOOKUP(J3104,'sets &amp; selections ( - 10%)'!Z:Z,'sets &amp; selections ( - 10%)'!N:N,0)</f>
        <v>0</v>
      </c>
      <c r="C3104" s="635" t="s">
        <v>605</v>
      </c>
      <c r="D3104">
        <f t="shared" si="224"/>
        <v>0</v>
      </c>
      <c r="E3104">
        <v>10131</v>
      </c>
      <c r="F3104">
        <f t="shared" si="225"/>
        <v>0</v>
      </c>
      <c r="G3104" t="str">
        <f t="shared" si="226"/>
        <v>BP.VM</v>
      </c>
      <c r="H3104" s="570" t="s">
        <v>136</v>
      </c>
      <c r="J3104" s="570" t="s">
        <v>142</v>
      </c>
    </row>
    <row r="3105" spans="1:10">
      <c r="A3105">
        <f>_xlfn.XLOOKUP(C3105,macros!Y:Y,macros!M:M)</f>
        <v>0</v>
      </c>
      <c r="B3105">
        <f>_xlfn.XLOOKUP(H3105,'sets &amp; selections ( - 10%)'!Z:Z,'sets &amp; selections ( - 10%)'!N:N,0)+_xlfn.XLOOKUP(J3105,'sets &amp; selections ( - 10%)'!Z:Z,'sets &amp; selections ( - 10%)'!N:N,0)</f>
        <v>0</v>
      </c>
      <c r="C3105" s="635" t="s">
        <v>606</v>
      </c>
      <c r="D3105">
        <f t="shared" si="224"/>
        <v>0</v>
      </c>
      <c r="E3105">
        <v>10131</v>
      </c>
      <c r="F3105">
        <f t="shared" si="225"/>
        <v>0</v>
      </c>
      <c r="G3105" t="str">
        <f t="shared" si="226"/>
        <v>BP.VM</v>
      </c>
      <c r="H3105" s="570" t="s">
        <v>136</v>
      </c>
      <c r="J3105" s="570" t="s">
        <v>144</v>
      </c>
    </row>
    <row r="3106" spans="1:10">
      <c r="A3106">
        <f>_xlfn.XLOOKUP(C3106,macros!Y:Y,macros!M:M)</f>
        <v>0</v>
      </c>
      <c r="B3106">
        <f>_xlfn.XLOOKUP(H3106,'sets &amp; selections ( - 10%)'!Z:Z,'sets &amp; selections ( - 10%)'!N:N,0)+_xlfn.XLOOKUP(J3106,'sets &amp; selections ( - 10%)'!Z:Z,'sets &amp; selections ( - 10%)'!N:N,0)</f>
        <v>0</v>
      </c>
      <c r="C3106" s="635" t="s">
        <v>607</v>
      </c>
      <c r="D3106">
        <f t="shared" si="224"/>
        <v>0</v>
      </c>
      <c r="E3106">
        <v>10131</v>
      </c>
      <c r="F3106">
        <f t="shared" si="225"/>
        <v>0</v>
      </c>
      <c r="G3106" t="str">
        <f t="shared" si="226"/>
        <v>BP.VM</v>
      </c>
      <c r="H3106" s="570" t="s">
        <v>136</v>
      </c>
      <c r="J3106" s="570" t="s">
        <v>144</v>
      </c>
    </row>
    <row r="3107" spans="1:10">
      <c r="A3107">
        <f>_xlfn.XLOOKUP(C3107,macros!Y:Y,macros!M:M)</f>
        <v>0</v>
      </c>
      <c r="B3107">
        <f>_xlfn.XLOOKUP(H3107,'sets &amp; selections ( - 10%)'!Z:Z,'sets &amp; selections ( - 10%)'!N:N,0)+_xlfn.XLOOKUP(J3107,'sets &amp; selections ( - 10%)'!Z:Z,'sets &amp; selections ( - 10%)'!N:N,0)</f>
        <v>0</v>
      </c>
      <c r="C3107" s="635" t="s">
        <v>608</v>
      </c>
      <c r="D3107">
        <f t="shared" si="224"/>
        <v>0</v>
      </c>
      <c r="E3107">
        <v>10131</v>
      </c>
      <c r="F3107">
        <f t="shared" si="225"/>
        <v>0</v>
      </c>
      <c r="G3107" t="str">
        <f t="shared" si="226"/>
        <v>BP.VM</v>
      </c>
      <c r="H3107" s="570" t="s">
        <v>136</v>
      </c>
      <c r="J3107" s="570" t="s">
        <v>144</v>
      </c>
    </row>
    <row r="3108" spans="1:10">
      <c r="A3108">
        <f>_xlfn.XLOOKUP(C3108,macros!Y:Y,macros!M:M)</f>
        <v>0</v>
      </c>
      <c r="B3108">
        <f>_xlfn.XLOOKUP(H3108,'sets &amp; selections ( - 10%)'!Z:Z,'sets &amp; selections ( - 10%)'!N:N,0)+_xlfn.XLOOKUP(J3108,'sets &amp; selections ( - 10%)'!Z:Z,'sets &amp; selections ( - 10%)'!N:N,0)</f>
        <v>0</v>
      </c>
      <c r="C3108" s="635" t="s">
        <v>609</v>
      </c>
      <c r="D3108">
        <f t="shared" si="224"/>
        <v>0</v>
      </c>
      <c r="E3108">
        <v>10131</v>
      </c>
      <c r="F3108">
        <f t="shared" si="225"/>
        <v>0</v>
      </c>
      <c r="G3108" t="str">
        <f t="shared" si="226"/>
        <v>BP.VM</v>
      </c>
      <c r="H3108" s="570" t="s">
        <v>136</v>
      </c>
      <c r="J3108" s="570" t="s">
        <v>144</v>
      </c>
    </row>
    <row r="3109" spans="1:10">
      <c r="A3109">
        <f>_xlfn.XLOOKUP(C3109,macros!Y:Y,macros!M:M)</f>
        <v>0</v>
      </c>
      <c r="B3109">
        <f>_xlfn.XLOOKUP(H3109,'sets &amp; selections ( - 10%)'!Z:Z,'sets &amp; selections ( - 10%)'!N:N,0)+_xlfn.XLOOKUP(J3109,'sets &amp; selections ( - 10%)'!Z:Z,'sets &amp; selections ( - 10%)'!N:N,0)</f>
        <v>0</v>
      </c>
      <c r="C3109" s="635" t="s">
        <v>610</v>
      </c>
      <c r="D3109">
        <f t="shared" si="224"/>
        <v>0</v>
      </c>
      <c r="E3109">
        <v>10131</v>
      </c>
      <c r="F3109">
        <f t="shared" si="225"/>
        <v>0</v>
      </c>
      <c r="G3109" t="str">
        <f t="shared" si="226"/>
        <v>BP.VM</v>
      </c>
      <c r="H3109" s="570" t="s">
        <v>136</v>
      </c>
      <c r="J3109" s="570" t="s">
        <v>144</v>
      </c>
    </row>
    <row r="3110" spans="1:10">
      <c r="A3110">
        <f>_xlfn.XLOOKUP(C3110,macros!Y:Y,macros!M:M)</f>
        <v>0</v>
      </c>
      <c r="B3110">
        <f>_xlfn.XLOOKUP(H3110,'sets &amp; selections ( - 10%)'!Z:Z,'sets &amp; selections ( - 10%)'!N:N,0)+_xlfn.XLOOKUP(J3110,'sets &amp; selections ( - 10%)'!Z:Z,'sets &amp; selections ( - 10%)'!N:N,0)</f>
        <v>0</v>
      </c>
      <c r="C3110" s="635" t="s">
        <v>611</v>
      </c>
      <c r="D3110">
        <f t="shared" si="224"/>
        <v>0</v>
      </c>
      <c r="E3110">
        <v>10131</v>
      </c>
      <c r="F3110">
        <f t="shared" si="225"/>
        <v>0</v>
      </c>
      <c r="G3110" t="str">
        <f t="shared" si="226"/>
        <v>BP.VM</v>
      </c>
      <c r="H3110" s="570" t="s">
        <v>136</v>
      </c>
      <c r="J3110" s="570" t="s">
        <v>144</v>
      </c>
    </row>
    <row r="3111" spans="1:10">
      <c r="A3111">
        <f>_xlfn.XLOOKUP(C3111,macros!Y:Y,macros!M:M)</f>
        <v>0</v>
      </c>
      <c r="B3111">
        <f>_xlfn.XLOOKUP(H3111,'sets &amp; selections ( - 10%)'!Z:Z,'sets &amp; selections ( - 10%)'!N:N,0)+_xlfn.XLOOKUP(J3111,'sets &amp; selections ( - 10%)'!Z:Z,'sets &amp; selections ( - 10%)'!N:N,0)</f>
        <v>0</v>
      </c>
      <c r="C3111" s="635" t="s">
        <v>612</v>
      </c>
      <c r="D3111">
        <f t="shared" si="224"/>
        <v>0</v>
      </c>
      <c r="E3111">
        <v>10131</v>
      </c>
      <c r="F3111">
        <f t="shared" si="225"/>
        <v>0</v>
      </c>
      <c r="G3111" t="str">
        <f t="shared" si="226"/>
        <v>BP.VM</v>
      </c>
      <c r="H3111" s="570" t="s">
        <v>136</v>
      </c>
      <c r="J3111" s="570" t="s">
        <v>144</v>
      </c>
    </row>
    <row r="3112" spans="1:10">
      <c r="A3112">
        <f>_xlfn.XLOOKUP(C3112,macros!Y:Y,macros!M:M)</f>
        <v>0</v>
      </c>
      <c r="B3112">
        <f>_xlfn.XLOOKUP(H3112,'sets &amp; selections ( - 10%)'!Z:Z,'sets &amp; selections ( - 10%)'!N:N,0)+_xlfn.XLOOKUP(J3112,'sets &amp; selections ( - 10%)'!Z:Z,'sets &amp; selections ( - 10%)'!N:N,0)</f>
        <v>0</v>
      </c>
      <c r="C3112" s="635" t="s">
        <v>613</v>
      </c>
      <c r="D3112">
        <f t="shared" ref="D3112" si="227">SUM(A3112:B3112)</f>
        <v>0</v>
      </c>
      <c r="E3112">
        <v>10131</v>
      </c>
      <c r="F3112">
        <f t="shared" si="225"/>
        <v>0</v>
      </c>
      <c r="G3112" t="str">
        <f t="shared" si="226"/>
        <v>BP.VM</v>
      </c>
      <c r="H3112" s="570" t="s">
        <v>136</v>
      </c>
      <c r="J3112" s="570" t="s">
        <v>144</v>
      </c>
    </row>
    <row r="3113" spans="1:10">
      <c r="A3113">
        <f>_xlfn.XLOOKUP(C3113,macros!Y:Y,macros!M:M)</f>
        <v>0</v>
      </c>
      <c r="B3113">
        <f>_xlfn.XLOOKUP(H3113,'sets &amp; selections ( - 10%)'!Z:Z,'sets &amp; selections ( - 10%)'!N:N,0)+_xlfn.XLOOKUP(J3113,'sets &amp; selections ( - 10%)'!Z:Z,'sets &amp; selections ( - 10%)'!N:N,0)</f>
        <v>0</v>
      </c>
      <c r="C3113" s="635" t="s">
        <v>614</v>
      </c>
      <c r="D3113">
        <f t="shared" ref="D3113:D3169" si="228">SUM(A3113:B3113)</f>
        <v>0</v>
      </c>
      <c r="E3113">
        <v>10131</v>
      </c>
      <c r="F3113">
        <f t="shared" si="225"/>
        <v>0</v>
      </c>
      <c r="G3113" t="str">
        <f t="shared" si="226"/>
        <v>BP.VM</v>
      </c>
      <c r="H3113" s="570" t="s">
        <v>136</v>
      </c>
      <c r="J3113" s="570" t="s">
        <v>144</v>
      </c>
    </row>
    <row r="3114" spans="1:10">
      <c r="A3114">
        <f>_xlfn.XLOOKUP(C3114,macros!Y:Y,macros!M:M)</f>
        <v>0</v>
      </c>
      <c r="B3114">
        <f>_xlfn.XLOOKUP(H3114,'sets &amp; selections ( - 10%)'!Z:Z,'sets &amp; selections ( - 10%)'!N:N,0)+_xlfn.XLOOKUP(J3114,'sets &amp; selections ( - 10%)'!Z:Z,'sets &amp; selections ( - 10%)'!N:N,0)</f>
        <v>0</v>
      </c>
      <c r="C3114" s="635" t="s">
        <v>615</v>
      </c>
      <c r="D3114">
        <f t="shared" si="228"/>
        <v>0</v>
      </c>
      <c r="E3114">
        <v>10131</v>
      </c>
      <c r="F3114">
        <f t="shared" si="225"/>
        <v>0</v>
      </c>
      <c r="G3114" t="str">
        <f t="shared" si="226"/>
        <v>BP.VM</v>
      </c>
      <c r="H3114" s="570" t="s">
        <v>136</v>
      </c>
      <c r="J3114" s="570" t="s">
        <v>144</v>
      </c>
    </row>
    <row r="3115" spans="1:10">
      <c r="A3115">
        <f>_xlfn.XLOOKUP(C3115,macros!Y:Y,macros!M:M)</f>
        <v>0</v>
      </c>
      <c r="B3115">
        <f>_xlfn.XLOOKUP(H3115,'sets &amp; selections ( - 10%)'!Z:Z,'sets &amp; selections ( - 10%)'!N:N,0)+_xlfn.XLOOKUP(J3115,'sets &amp; selections ( - 10%)'!Z:Z,'sets &amp; selections ( - 10%)'!N:N,0)</f>
        <v>0</v>
      </c>
      <c r="C3115" s="635" t="s">
        <v>616</v>
      </c>
      <c r="D3115">
        <f t="shared" si="228"/>
        <v>0</v>
      </c>
      <c r="E3115">
        <v>10131</v>
      </c>
      <c r="F3115">
        <f t="shared" si="225"/>
        <v>0</v>
      </c>
      <c r="G3115" t="str">
        <f t="shared" si="226"/>
        <v>BP.VM</v>
      </c>
      <c r="H3115" s="570" t="s">
        <v>136</v>
      </c>
      <c r="J3115" s="570" t="s">
        <v>144</v>
      </c>
    </row>
    <row r="3116" spans="1:10">
      <c r="A3116">
        <f>_xlfn.XLOOKUP(C3116,macros!Y:Y,macros!M:M)</f>
        <v>0</v>
      </c>
      <c r="B3116">
        <f>_xlfn.XLOOKUP(H3116,'sets &amp; selections ( - 10%)'!Z:Z,'sets &amp; selections ( - 10%)'!N:N,0)+_xlfn.XLOOKUP(J3116,'sets &amp; selections ( - 10%)'!Z:Z,'sets &amp; selections ( - 10%)'!N:N,0)</f>
        <v>0</v>
      </c>
      <c r="C3116" s="635" t="s">
        <v>617</v>
      </c>
      <c r="D3116">
        <f t="shared" si="228"/>
        <v>0</v>
      </c>
      <c r="E3116">
        <v>10131</v>
      </c>
      <c r="F3116">
        <f t="shared" si="225"/>
        <v>0</v>
      </c>
      <c r="G3116" t="str">
        <f t="shared" si="226"/>
        <v>BP.VM</v>
      </c>
      <c r="H3116" s="570" t="s">
        <v>136</v>
      </c>
      <c r="J3116" s="570" t="s">
        <v>144</v>
      </c>
    </row>
    <row r="3117" spans="1:10">
      <c r="A3117" t="str">
        <f>_xlfn.XLOOKUP(C3117,macros!Y:Y,macros!N:N)</f>
        <v>-</v>
      </c>
      <c r="B3117">
        <f>_xlfn.XLOOKUP(H3117,'sets &amp; selections ( - 10%)'!Z:Z,'sets &amp; selections ( - 10%)'!O:O,0)+_xlfn.XLOOKUP(J3117,'sets &amp; selections ( - 10%)'!Z:Z,'sets &amp; selections ( - 10%)'!O:O,0)</f>
        <v>0</v>
      </c>
      <c r="C3117" s="635" t="s">
        <v>507</v>
      </c>
      <c r="D3117">
        <f t="shared" si="228"/>
        <v>0</v>
      </c>
      <c r="E3117">
        <v>10093</v>
      </c>
      <c r="F3117">
        <f t="shared" si="225"/>
        <v>0</v>
      </c>
      <c r="G3117" t="str">
        <f t="shared" si="226"/>
        <v>BP.VM</v>
      </c>
      <c r="H3117" s="570" t="s">
        <v>125</v>
      </c>
      <c r="J3117" s="570" t="s">
        <v>127</v>
      </c>
    </row>
    <row r="3118" spans="1:10">
      <c r="A3118" t="str">
        <f>_xlfn.XLOOKUP(C3118,macros!Y:Y,macros!N:N)</f>
        <v>-</v>
      </c>
      <c r="B3118">
        <f>_xlfn.XLOOKUP(H3118,'sets &amp; selections ( - 10%)'!Z:Z,'sets &amp; selections ( - 10%)'!O:O,0)+_xlfn.XLOOKUP(J3118,'sets &amp; selections ( - 10%)'!Z:Z,'sets &amp; selections ( - 10%)'!O:O,0)</f>
        <v>0</v>
      </c>
      <c r="C3118" s="635" t="s">
        <v>510</v>
      </c>
      <c r="D3118">
        <f t="shared" si="228"/>
        <v>0</v>
      </c>
      <c r="E3118">
        <v>10093</v>
      </c>
      <c r="F3118">
        <f t="shared" si="225"/>
        <v>0</v>
      </c>
      <c r="G3118" t="str">
        <f t="shared" si="226"/>
        <v>BP.VM</v>
      </c>
      <c r="H3118" s="570" t="s">
        <v>125</v>
      </c>
      <c r="J3118" s="570" t="s">
        <v>127</v>
      </c>
    </row>
    <row r="3119" spans="1:10">
      <c r="A3119" t="str">
        <f>_xlfn.XLOOKUP(C3119,macros!Y:Y,macros!N:N)</f>
        <v>-</v>
      </c>
      <c r="B3119">
        <f>_xlfn.XLOOKUP(H3119,'sets &amp; selections ( - 10%)'!Z:Z,'sets &amp; selections ( - 10%)'!O:O,0)+_xlfn.XLOOKUP(J3119,'sets &amp; selections ( - 10%)'!Z:Z,'sets &amp; selections ( - 10%)'!O:O,0)</f>
        <v>0</v>
      </c>
      <c r="C3119" s="635" t="s">
        <v>513</v>
      </c>
      <c r="D3119">
        <f t="shared" si="228"/>
        <v>0</v>
      </c>
      <c r="E3119">
        <v>10093</v>
      </c>
      <c r="F3119">
        <f t="shared" si="225"/>
        <v>0</v>
      </c>
      <c r="G3119" t="str">
        <f t="shared" si="226"/>
        <v>BP.VM</v>
      </c>
      <c r="H3119" s="570" t="s">
        <v>125</v>
      </c>
      <c r="J3119" s="570" t="s">
        <v>127</v>
      </c>
    </row>
    <row r="3120" spans="1:10">
      <c r="A3120" t="str">
        <f>_xlfn.XLOOKUP(C3120,macros!Y:Y,macros!N:N)</f>
        <v>-</v>
      </c>
      <c r="B3120">
        <f>_xlfn.XLOOKUP(H3120,'sets &amp; selections ( - 10%)'!Z:Z,'sets &amp; selections ( - 10%)'!O:O,0)+_xlfn.XLOOKUP(J3120,'sets &amp; selections ( - 10%)'!Z:Z,'sets &amp; selections ( - 10%)'!O:O,0)</f>
        <v>0</v>
      </c>
      <c r="C3120" s="635" t="s">
        <v>516</v>
      </c>
      <c r="D3120">
        <f t="shared" si="228"/>
        <v>0</v>
      </c>
      <c r="E3120">
        <v>10093</v>
      </c>
      <c r="F3120">
        <f t="shared" si="225"/>
        <v>0</v>
      </c>
      <c r="G3120" t="str">
        <f t="shared" si="226"/>
        <v>BP.VM</v>
      </c>
      <c r="H3120" s="570" t="s">
        <v>125</v>
      </c>
      <c r="J3120" s="570" t="s">
        <v>127</v>
      </c>
    </row>
    <row r="3121" spans="1:10">
      <c r="A3121" t="str">
        <f>_xlfn.XLOOKUP(C3121,macros!Y:Y,macros!N:N)</f>
        <v>-</v>
      </c>
      <c r="B3121">
        <f>_xlfn.XLOOKUP(H3121,'sets &amp; selections ( - 10%)'!Z:Z,'sets &amp; selections ( - 10%)'!O:O,0)+_xlfn.XLOOKUP(J3121,'sets &amp; selections ( - 10%)'!Z:Z,'sets &amp; selections ( - 10%)'!O:O,0)</f>
        <v>0</v>
      </c>
      <c r="C3121" s="635" t="s">
        <v>519</v>
      </c>
      <c r="D3121">
        <f t="shared" si="228"/>
        <v>0</v>
      </c>
      <c r="E3121">
        <v>10093</v>
      </c>
      <c r="F3121">
        <f t="shared" si="225"/>
        <v>0</v>
      </c>
      <c r="G3121" t="str">
        <f t="shared" si="226"/>
        <v>BP.VM</v>
      </c>
      <c r="H3121" s="570" t="s">
        <v>125</v>
      </c>
      <c r="J3121" s="570" t="s">
        <v>127</v>
      </c>
    </row>
    <row r="3122" spans="1:10">
      <c r="A3122" t="str">
        <f>_xlfn.XLOOKUP(C3122,macros!Y:Y,macros!N:N)</f>
        <v>-</v>
      </c>
      <c r="B3122">
        <f>_xlfn.XLOOKUP(H3122,'sets &amp; selections ( - 10%)'!Z:Z,'sets &amp; selections ( - 10%)'!O:O,0)+_xlfn.XLOOKUP(J3122,'sets &amp; selections ( - 10%)'!Z:Z,'sets &amp; selections ( - 10%)'!O:O,0)</f>
        <v>0</v>
      </c>
      <c r="C3122" s="635" t="s">
        <v>522</v>
      </c>
      <c r="D3122">
        <f t="shared" si="228"/>
        <v>0</v>
      </c>
      <c r="E3122">
        <v>10093</v>
      </c>
      <c r="F3122">
        <f t="shared" si="225"/>
        <v>0</v>
      </c>
      <c r="G3122" t="str">
        <f t="shared" si="226"/>
        <v>BP.VM</v>
      </c>
      <c r="H3122" s="570" t="s">
        <v>125</v>
      </c>
      <c r="J3122" s="570" t="s">
        <v>127</v>
      </c>
    </row>
    <row r="3123" spans="1:10">
      <c r="A3123" t="str">
        <f>_xlfn.XLOOKUP(C3123,macros!Y:Y,macros!N:N)</f>
        <v>-</v>
      </c>
      <c r="B3123">
        <f>_xlfn.XLOOKUP(H3123,'sets &amp; selections ( - 10%)'!Z:Z,'sets &amp; selections ( - 10%)'!O:O,0)+_xlfn.XLOOKUP(J3123,'sets &amp; selections ( - 10%)'!Z:Z,'sets &amp; selections ( - 10%)'!O:O,0)</f>
        <v>0</v>
      </c>
      <c r="C3123" s="635" t="s">
        <v>525</v>
      </c>
      <c r="D3123">
        <f t="shared" si="228"/>
        <v>0</v>
      </c>
      <c r="E3123">
        <v>10093</v>
      </c>
      <c r="F3123">
        <f t="shared" si="225"/>
        <v>0</v>
      </c>
      <c r="G3123" t="str">
        <f t="shared" si="226"/>
        <v>BP.VM</v>
      </c>
      <c r="H3123" s="570" t="s">
        <v>125</v>
      </c>
      <c r="J3123" s="570" t="s">
        <v>129</v>
      </c>
    </row>
    <row r="3124" spans="1:10">
      <c r="A3124" t="str">
        <f>_xlfn.XLOOKUP(C3124,macros!Y:Y,macros!N:N)</f>
        <v>-</v>
      </c>
      <c r="B3124">
        <f>_xlfn.XLOOKUP(H3124,'sets &amp; selections ( - 10%)'!Z:Z,'sets &amp; selections ( - 10%)'!O:O,0)+_xlfn.XLOOKUP(J3124,'sets &amp; selections ( - 10%)'!Z:Z,'sets &amp; selections ( - 10%)'!O:O,0)</f>
        <v>0</v>
      </c>
      <c r="C3124" s="635" t="s">
        <v>528</v>
      </c>
      <c r="D3124">
        <f t="shared" si="228"/>
        <v>0</v>
      </c>
      <c r="E3124">
        <v>10093</v>
      </c>
      <c r="F3124">
        <f t="shared" si="225"/>
        <v>0</v>
      </c>
      <c r="G3124" t="str">
        <f t="shared" si="226"/>
        <v>BP.VM</v>
      </c>
      <c r="H3124" s="570" t="s">
        <v>125</v>
      </c>
      <c r="J3124" s="570" t="s">
        <v>129</v>
      </c>
    </row>
    <row r="3125" spans="1:10">
      <c r="A3125" t="str">
        <f>_xlfn.XLOOKUP(C3125,macros!Y:Y,macros!N:N)</f>
        <v>-</v>
      </c>
      <c r="B3125">
        <f>_xlfn.XLOOKUP(H3125,'sets &amp; selections ( - 10%)'!Z:Z,'sets &amp; selections ( - 10%)'!O:O,0)+_xlfn.XLOOKUP(J3125,'sets &amp; selections ( - 10%)'!Z:Z,'sets &amp; selections ( - 10%)'!O:O,0)</f>
        <v>0</v>
      </c>
      <c r="C3125" s="635" t="s">
        <v>531</v>
      </c>
      <c r="D3125">
        <f t="shared" si="228"/>
        <v>0</v>
      </c>
      <c r="E3125">
        <v>10093</v>
      </c>
      <c r="F3125">
        <f t="shared" si="225"/>
        <v>0</v>
      </c>
      <c r="G3125" t="str">
        <f t="shared" si="226"/>
        <v>BP.VM</v>
      </c>
      <c r="H3125" s="570" t="s">
        <v>125</v>
      </c>
      <c r="J3125" s="570" t="s">
        <v>129</v>
      </c>
    </row>
    <row r="3126" spans="1:10">
      <c r="A3126" t="str">
        <f>_xlfn.XLOOKUP(C3126,macros!Y:Y,macros!N:N)</f>
        <v>-</v>
      </c>
      <c r="B3126">
        <f>_xlfn.XLOOKUP(H3126,'sets &amp; selections ( - 10%)'!Z:Z,'sets &amp; selections ( - 10%)'!O:O,0)+_xlfn.XLOOKUP(J3126,'sets &amp; selections ( - 10%)'!Z:Z,'sets &amp; selections ( - 10%)'!O:O,0)</f>
        <v>0</v>
      </c>
      <c r="C3126" s="635" t="s">
        <v>534</v>
      </c>
      <c r="D3126">
        <f t="shared" si="228"/>
        <v>0</v>
      </c>
      <c r="E3126">
        <v>10093</v>
      </c>
      <c r="F3126">
        <f t="shared" si="225"/>
        <v>0</v>
      </c>
      <c r="G3126" t="str">
        <f t="shared" si="226"/>
        <v>BP.VM</v>
      </c>
      <c r="H3126" s="570" t="s">
        <v>125</v>
      </c>
      <c r="J3126" s="570" t="s">
        <v>129</v>
      </c>
    </row>
    <row r="3127" spans="1:10">
      <c r="A3127" t="str">
        <f>_xlfn.XLOOKUP(C3127,macros!Y:Y,macros!N:N)</f>
        <v>-</v>
      </c>
      <c r="B3127">
        <f>_xlfn.XLOOKUP(H3127,'sets &amp; selections ( - 10%)'!Z:Z,'sets &amp; selections ( - 10%)'!O:O,0)+_xlfn.XLOOKUP(J3127,'sets &amp; selections ( - 10%)'!Z:Z,'sets &amp; selections ( - 10%)'!O:O,0)</f>
        <v>0</v>
      </c>
      <c r="C3127" s="635" t="s">
        <v>537</v>
      </c>
      <c r="D3127">
        <f t="shared" si="228"/>
        <v>0</v>
      </c>
      <c r="E3127">
        <v>10093</v>
      </c>
      <c r="F3127">
        <f t="shared" si="225"/>
        <v>0</v>
      </c>
      <c r="G3127" t="str">
        <f t="shared" si="226"/>
        <v>BP.VM</v>
      </c>
      <c r="H3127" s="570" t="s">
        <v>125</v>
      </c>
      <c r="J3127" s="570" t="s">
        <v>129</v>
      </c>
    </row>
    <row r="3128" spans="1:10">
      <c r="A3128" t="str">
        <f>_xlfn.XLOOKUP(C3128,macros!Y:Y,macros!N:N)</f>
        <v>-</v>
      </c>
      <c r="B3128">
        <f>_xlfn.XLOOKUP(H3128,'sets &amp; selections ( - 10%)'!Z:Z,'sets &amp; selections ( - 10%)'!O:O,0)+_xlfn.XLOOKUP(J3128,'sets &amp; selections ( - 10%)'!Z:Z,'sets &amp; selections ( - 10%)'!O:O,0)</f>
        <v>0</v>
      </c>
      <c r="C3128" s="635" t="s">
        <v>540</v>
      </c>
      <c r="D3128">
        <f t="shared" si="228"/>
        <v>0</v>
      </c>
      <c r="E3128">
        <v>10093</v>
      </c>
      <c r="F3128">
        <f t="shared" si="225"/>
        <v>0</v>
      </c>
      <c r="G3128" t="str">
        <f t="shared" si="226"/>
        <v>BP.VM</v>
      </c>
      <c r="H3128" s="570" t="s">
        <v>125</v>
      </c>
      <c r="J3128" s="570" t="s">
        <v>129</v>
      </c>
    </row>
    <row r="3129" spans="1:10">
      <c r="A3129" t="str">
        <f>_xlfn.XLOOKUP(C3129,macros!Y:Y,macros!N:N)</f>
        <v>-</v>
      </c>
      <c r="B3129">
        <f>_xlfn.XLOOKUP(H3129,'sets &amp; selections ( - 10%)'!Z:Z,'sets &amp; selections ( - 10%)'!O:O,0)+_xlfn.XLOOKUP(J3129,'sets &amp; selections ( - 10%)'!Z:Z,'sets &amp; selections ( - 10%)'!O:O,0)</f>
        <v>0</v>
      </c>
      <c r="C3129" s="635" t="s">
        <v>543</v>
      </c>
      <c r="D3129">
        <f t="shared" si="228"/>
        <v>0</v>
      </c>
      <c r="E3129">
        <v>10093</v>
      </c>
      <c r="F3129">
        <f t="shared" si="225"/>
        <v>0</v>
      </c>
      <c r="G3129" t="str">
        <f t="shared" si="226"/>
        <v>BP.VM</v>
      </c>
      <c r="H3129" s="570" t="s">
        <v>125</v>
      </c>
      <c r="J3129" s="570" t="s">
        <v>129</v>
      </c>
    </row>
    <row r="3130" spans="1:10">
      <c r="A3130" t="str">
        <f>_xlfn.XLOOKUP(C3130,macros!Y:Y,macros!N:N)</f>
        <v>-</v>
      </c>
      <c r="B3130">
        <f>_xlfn.XLOOKUP(H3130,'sets &amp; selections ( - 10%)'!Z:Z,'sets &amp; selections ( - 10%)'!O:O,0)+_xlfn.XLOOKUP(J3130,'sets &amp; selections ( - 10%)'!Z:Z,'sets &amp; selections ( - 10%)'!O:O,0)</f>
        <v>0</v>
      </c>
      <c r="C3130" s="635" t="s">
        <v>546</v>
      </c>
      <c r="D3130">
        <f t="shared" si="228"/>
        <v>0</v>
      </c>
      <c r="E3130">
        <v>10093</v>
      </c>
      <c r="F3130">
        <f t="shared" si="225"/>
        <v>0</v>
      </c>
      <c r="G3130" t="str">
        <f t="shared" si="226"/>
        <v>BP.VM</v>
      </c>
      <c r="H3130" s="570" t="s">
        <v>125</v>
      </c>
      <c r="J3130" s="570" t="s">
        <v>131</v>
      </c>
    </row>
    <row r="3131" spans="1:10">
      <c r="A3131" t="str">
        <f>_xlfn.XLOOKUP(C3131,macros!Y:Y,macros!N:N)</f>
        <v>-</v>
      </c>
      <c r="B3131">
        <f>_xlfn.XLOOKUP(H3131,'sets &amp; selections ( - 10%)'!Z:Z,'sets &amp; selections ( - 10%)'!O:O,0)+_xlfn.XLOOKUP(J3131,'sets &amp; selections ( - 10%)'!Z:Z,'sets &amp; selections ( - 10%)'!O:O,0)</f>
        <v>0</v>
      </c>
      <c r="C3131" s="635" t="s">
        <v>549</v>
      </c>
      <c r="D3131">
        <f t="shared" si="228"/>
        <v>0</v>
      </c>
      <c r="E3131">
        <v>10093</v>
      </c>
      <c r="F3131">
        <f t="shared" si="225"/>
        <v>0</v>
      </c>
      <c r="G3131" t="str">
        <f t="shared" si="226"/>
        <v>BP.VM</v>
      </c>
      <c r="H3131" s="570" t="s">
        <v>125</v>
      </c>
      <c r="J3131" s="570" t="s">
        <v>131</v>
      </c>
    </row>
    <row r="3132" spans="1:10">
      <c r="A3132" t="str">
        <f>_xlfn.XLOOKUP(C3132,macros!Y:Y,macros!N:N)</f>
        <v>-</v>
      </c>
      <c r="B3132">
        <f>_xlfn.XLOOKUP(H3132,'sets &amp; selections ( - 10%)'!Z:Z,'sets &amp; selections ( - 10%)'!O:O,0)+_xlfn.XLOOKUP(J3132,'sets &amp; selections ( - 10%)'!Z:Z,'sets &amp; selections ( - 10%)'!O:O,0)</f>
        <v>0</v>
      </c>
      <c r="C3132" s="635" t="s">
        <v>552</v>
      </c>
      <c r="D3132">
        <f t="shared" si="228"/>
        <v>0</v>
      </c>
      <c r="E3132">
        <v>10093</v>
      </c>
      <c r="F3132">
        <f t="shared" si="225"/>
        <v>0</v>
      </c>
      <c r="G3132" t="str">
        <f t="shared" si="226"/>
        <v>BP.VM</v>
      </c>
      <c r="H3132" s="570" t="s">
        <v>125</v>
      </c>
      <c r="J3132" s="570" t="s">
        <v>131</v>
      </c>
    </row>
    <row r="3133" spans="1:10">
      <c r="A3133" t="str">
        <f>_xlfn.XLOOKUP(C3133,macros!Y:Y,macros!N:N)</f>
        <v>-</v>
      </c>
      <c r="B3133">
        <f>_xlfn.XLOOKUP(H3133,'sets &amp; selections ( - 10%)'!Z:Z,'sets &amp; selections ( - 10%)'!O:O,0)+_xlfn.XLOOKUP(J3133,'sets &amp; selections ( - 10%)'!Z:Z,'sets &amp; selections ( - 10%)'!O:O,0)</f>
        <v>0</v>
      </c>
      <c r="C3133" s="635" t="s">
        <v>555</v>
      </c>
      <c r="D3133">
        <f t="shared" si="228"/>
        <v>0</v>
      </c>
      <c r="E3133">
        <v>10093</v>
      </c>
      <c r="F3133">
        <f t="shared" si="225"/>
        <v>0</v>
      </c>
      <c r="G3133" t="str">
        <f t="shared" si="226"/>
        <v>BP.VM</v>
      </c>
      <c r="H3133" s="570" t="s">
        <v>125</v>
      </c>
      <c r="J3133" s="570" t="s">
        <v>131</v>
      </c>
    </row>
    <row r="3134" spans="1:10">
      <c r="A3134" t="str">
        <f>_xlfn.XLOOKUP(C3134,macros!Y:Y,macros!N:N)</f>
        <v>-</v>
      </c>
      <c r="B3134">
        <f>_xlfn.XLOOKUP(H3134,'sets &amp; selections ( - 10%)'!Z:Z,'sets &amp; selections ( - 10%)'!O:O,0)+_xlfn.XLOOKUP(J3134,'sets &amp; selections ( - 10%)'!Z:Z,'sets &amp; selections ( - 10%)'!O:O,0)</f>
        <v>0</v>
      </c>
      <c r="C3134" s="635" t="s">
        <v>557</v>
      </c>
      <c r="D3134">
        <f t="shared" si="228"/>
        <v>0</v>
      </c>
      <c r="E3134">
        <v>10093</v>
      </c>
      <c r="F3134">
        <f t="shared" si="225"/>
        <v>0</v>
      </c>
      <c r="G3134" t="str">
        <f t="shared" si="226"/>
        <v>BP.VM</v>
      </c>
      <c r="H3134" s="570" t="s">
        <v>125</v>
      </c>
      <c r="J3134" s="570" t="s">
        <v>133</v>
      </c>
    </row>
    <row r="3135" spans="1:10">
      <c r="A3135" t="str">
        <f>_xlfn.XLOOKUP(C3135,macros!Y:Y,macros!N:N)</f>
        <v>-</v>
      </c>
      <c r="B3135">
        <f>_xlfn.XLOOKUP(H3135,'sets &amp; selections ( - 10%)'!Z:Z,'sets &amp; selections ( - 10%)'!O:O,0)+_xlfn.XLOOKUP(J3135,'sets &amp; selections ( - 10%)'!Z:Z,'sets &amp; selections ( - 10%)'!O:O,0)</f>
        <v>0</v>
      </c>
      <c r="C3135" s="635" t="s">
        <v>560</v>
      </c>
      <c r="D3135">
        <f t="shared" si="228"/>
        <v>0</v>
      </c>
      <c r="E3135">
        <v>10093</v>
      </c>
      <c r="F3135">
        <f t="shared" si="225"/>
        <v>0</v>
      </c>
      <c r="G3135" t="str">
        <f t="shared" si="226"/>
        <v>BP.VM</v>
      </c>
      <c r="H3135" s="570" t="s">
        <v>125</v>
      </c>
      <c r="J3135" s="570" t="s">
        <v>133</v>
      </c>
    </row>
    <row r="3136" spans="1:10">
      <c r="A3136" t="str">
        <f>_xlfn.XLOOKUP(C3136,macros!Y:Y,macros!N:N)</f>
        <v>-</v>
      </c>
      <c r="B3136">
        <f>_xlfn.XLOOKUP(H3136,'sets &amp; selections ( - 10%)'!Z:Z,'sets &amp; selections ( - 10%)'!O:O,0)+_xlfn.XLOOKUP(J3136,'sets &amp; selections ( - 10%)'!Z:Z,'sets &amp; selections ( - 10%)'!O:O,0)</f>
        <v>0</v>
      </c>
      <c r="C3136" s="635" t="s">
        <v>563</v>
      </c>
      <c r="D3136">
        <f t="shared" si="228"/>
        <v>0</v>
      </c>
      <c r="E3136">
        <v>10093</v>
      </c>
      <c r="F3136">
        <f t="shared" si="225"/>
        <v>0</v>
      </c>
      <c r="G3136" t="str">
        <f t="shared" si="226"/>
        <v>BP.VM</v>
      </c>
      <c r="H3136" s="570" t="s">
        <v>125</v>
      </c>
      <c r="J3136" s="570" t="s">
        <v>133</v>
      </c>
    </row>
    <row r="3137" spans="1:10">
      <c r="A3137" t="str">
        <f>_xlfn.XLOOKUP(C3137,macros!Y:Y,macros!N:N)</f>
        <v>-</v>
      </c>
      <c r="B3137">
        <f>_xlfn.XLOOKUP(H3137,'sets &amp; selections ( - 10%)'!Z:Z,'sets &amp; selections ( - 10%)'!O:O,0)+_xlfn.XLOOKUP(J3137,'sets &amp; selections ( - 10%)'!Z:Z,'sets &amp; selections ( - 10%)'!O:O,0)</f>
        <v>0</v>
      </c>
      <c r="C3137" s="635" t="s">
        <v>566</v>
      </c>
      <c r="D3137">
        <f t="shared" si="228"/>
        <v>0</v>
      </c>
      <c r="E3137">
        <v>10093</v>
      </c>
      <c r="F3137">
        <f t="shared" si="225"/>
        <v>0</v>
      </c>
      <c r="G3137" t="str">
        <f t="shared" si="226"/>
        <v>BP.VM</v>
      </c>
      <c r="H3137" s="570" t="s">
        <v>125</v>
      </c>
      <c r="J3137" s="570" t="s">
        <v>133</v>
      </c>
    </row>
    <row r="3138" spans="1:10">
      <c r="A3138" t="str">
        <f>_xlfn.XLOOKUP(C3138,macros!Y:Y,macros!N:N)</f>
        <v>-</v>
      </c>
      <c r="B3138">
        <f>_xlfn.XLOOKUP(H3138,'sets &amp; selections ( - 10%)'!Z:Z,'sets &amp; selections ( - 10%)'!O:O,0)+_xlfn.XLOOKUP(J3138,'sets &amp; selections ( - 10%)'!Z:Z,'sets &amp; selections ( - 10%)'!O:O,0)</f>
        <v>0</v>
      </c>
      <c r="C3138" s="635" t="s">
        <v>568</v>
      </c>
      <c r="D3138">
        <f t="shared" si="228"/>
        <v>0</v>
      </c>
      <c r="E3138">
        <v>10093</v>
      </c>
      <c r="F3138">
        <f t="shared" si="225"/>
        <v>0</v>
      </c>
      <c r="G3138" t="str">
        <f t="shared" si="226"/>
        <v>BP.VM</v>
      </c>
      <c r="H3138" s="570" t="s">
        <v>125</v>
      </c>
      <c r="J3138" s="570" t="s">
        <v>133</v>
      </c>
    </row>
    <row r="3139" spans="1:10">
      <c r="A3139" t="str">
        <f>_xlfn.XLOOKUP(C3139,macros!Y:Y,macros!N:N)</f>
        <v>-</v>
      </c>
      <c r="B3139">
        <f>_xlfn.XLOOKUP(H3139,'sets &amp; selections ( - 10%)'!Z:Z,'sets &amp; selections ( - 10%)'!O:O,0)+_xlfn.XLOOKUP(J3139,'sets &amp; selections ( - 10%)'!Z:Z,'sets &amp; selections ( - 10%)'!O:O,0)</f>
        <v>0</v>
      </c>
      <c r="C3139" s="635" t="s">
        <v>571</v>
      </c>
      <c r="D3139">
        <f t="shared" si="228"/>
        <v>0</v>
      </c>
      <c r="E3139">
        <v>10093</v>
      </c>
      <c r="F3139">
        <f t="shared" ref="F3139:F3202" si="229">IF(B3139&gt;0,10*B3139/D3139,0)</f>
        <v>0</v>
      </c>
      <c r="G3139" t="str">
        <f t="shared" ref="G3139:G3202" si="230">LEFT(C3139,5)</f>
        <v>BP.VM</v>
      </c>
      <c r="H3139" s="570" t="s">
        <v>125</v>
      </c>
      <c r="J3139" s="570" t="s">
        <v>133</v>
      </c>
    </row>
    <row r="3140" spans="1:10">
      <c r="A3140" t="str">
        <f>_xlfn.XLOOKUP(C3140,macros!Y:Y,macros!N:N)</f>
        <v>-</v>
      </c>
      <c r="B3140">
        <f>_xlfn.XLOOKUP(H3140,'sets &amp; selections ( - 10%)'!Z:Z,'sets &amp; selections ( - 10%)'!O:O,0)+_xlfn.XLOOKUP(J3140,'sets &amp; selections ( - 10%)'!Z:Z,'sets &amp; selections ( - 10%)'!O:O,0)</f>
        <v>0</v>
      </c>
      <c r="C3140" s="635" t="s">
        <v>573</v>
      </c>
      <c r="D3140">
        <f t="shared" si="228"/>
        <v>0</v>
      </c>
      <c r="E3140">
        <v>10093</v>
      </c>
      <c r="F3140">
        <f t="shared" si="229"/>
        <v>0</v>
      </c>
      <c r="G3140" t="str">
        <f t="shared" si="230"/>
        <v>BP.VM</v>
      </c>
      <c r="H3140" s="570" t="s">
        <v>125</v>
      </c>
      <c r="J3140" s="570" t="s">
        <v>133</v>
      </c>
    </row>
    <row r="3141" spans="1:10">
      <c r="A3141" t="str">
        <f>_xlfn.XLOOKUP(C3141,macros!Y:Y,macros!N:N)</f>
        <v>-</v>
      </c>
      <c r="B3141">
        <f>_xlfn.XLOOKUP(H3141,'sets &amp; selections ( - 10%)'!Z:Z,'sets &amp; selections ( - 10%)'!O:O,0)+_xlfn.XLOOKUP(J3141,'sets &amp; selections ( - 10%)'!Z:Z,'sets &amp; selections ( - 10%)'!O:O,0)</f>
        <v>0</v>
      </c>
      <c r="C3141" s="635" t="s">
        <v>575</v>
      </c>
      <c r="D3141">
        <f t="shared" si="228"/>
        <v>0</v>
      </c>
      <c r="E3141">
        <v>10093</v>
      </c>
      <c r="F3141">
        <f t="shared" si="229"/>
        <v>0</v>
      </c>
      <c r="G3141" t="str">
        <f t="shared" si="230"/>
        <v>BP.VM</v>
      </c>
      <c r="H3141" s="570" t="s">
        <v>125</v>
      </c>
      <c r="J3141" s="570" t="s">
        <v>133</v>
      </c>
    </row>
    <row r="3142" spans="1:10">
      <c r="A3142" t="str">
        <f>_xlfn.XLOOKUP(C3142,macros!Y:Y,macros!N:N)</f>
        <v>-</v>
      </c>
      <c r="B3142">
        <f>_xlfn.XLOOKUP(H3142,'sets &amp; selections ( - 10%)'!Z:Z,'sets &amp; selections ( - 10%)'!O:O,0)+_xlfn.XLOOKUP(J3142,'sets &amp; selections ( - 10%)'!Z:Z,'sets &amp; selections ( - 10%)'!O:O,0)</f>
        <v>0</v>
      </c>
      <c r="C3142" s="635" t="s">
        <v>578</v>
      </c>
      <c r="D3142">
        <f t="shared" si="228"/>
        <v>0</v>
      </c>
      <c r="E3142">
        <v>10093</v>
      </c>
      <c r="F3142">
        <f t="shared" si="229"/>
        <v>0</v>
      </c>
      <c r="G3142" t="str">
        <f t="shared" si="230"/>
        <v>BP.VM</v>
      </c>
      <c r="H3142" s="570" t="s">
        <v>125</v>
      </c>
      <c r="J3142" s="570" t="s">
        <v>133</v>
      </c>
    </row>
    <row r="3143" spans="1:10">
      <c r="A3143" t="str">
        <f>_xlfn.XLOOKUP(C3143,macros!Y:Y,macros!N:N)</f>
        <v>-</v>
      </c>
      <c r="B3143">
        <f>_xlfn.XLOOKUP(H3143,'sets &amp; selections ( - 10%)'!Z:Z,'sets &amp; selections ( - 10%)'!O:O,0)+_xlfn.XLOOKUP(J3143,'sets &amp; selections ( - 10%)'!Z:Z,'sets &amp; selections ( - 10%)'!O:O,0)</f>
        <v>0</v>
      </c>
      <c r="C3143" s="635" t="s">
        <v>581</v>
      </c>
      <c r="D3143">
        <f t="shared" si="228"/>
        <v>0</v>
      </c>
      <c r="E3143">
        <v>10093</v>
      </c>
      <c r="F3143">
        <f t="shared" si="229"/>
        <v>0</v>
      </c>
      <c r="G3143" t="str">
        <f t="shared" si="230"/>
        <v>BP.VM</v>
      </c>
      <c r="H3143" s="570" t="s">
        <v>125</v>
      </c>
      <c r="J3143" s="570" t="s">
        <v>133</v>
      </c>
    </row>
    <row r="3144" spans="1:10">
      <c r="A3144" t="str">
        <f>_xlfn.XLOOKUP(C3144,macros!Y:Y,macros!N:N)</f>
        <v>-</v>
      </c>
      <c r="B3144">
        <f>_xlfn.XLOOKUP(H3144,'sets &amp; selections ( - 10%)'!Z:Z,'sets &amp; selections ( - 10%)'!O:O,0)+_xlfn.XLOOKUP(J3144,'sets &amp; selections ( - 10%)'!Z:Z,'sets &amp; selections ( - 10%)'!O:O,0)</f>
        <v>0</v>
      </c>
      <c r="C3144" s="635" t="s">
        <v>583</v>
      </c>
      <c r="D3144">
        <f t="shared" si="228"/>
        <v>0</v>
      </c>
      <c r="E3144">
        <v>10093</v>
      </c>
      <c r="F3144">
        <f t="shared" si="229"/>
        <v>0</v>
      </c>
      <c r="G3144" t="str">
        <f t="shared" si="230"/>
        <v>BP.VM</v>
      </c>
      <c r="H3144" s="570" t="s">
        <v>125</v>
      </c>
      <c r="J3144" s="570" t="s">
        <v>133</v>
      </c>
    </row>
    <row r="3145" spans="1:10">
      <c r="A3145" t="str">
        <f>_xlfn.XLOOKUP(C3145,macros!Y:Y,macros!N:N)</f>
        <v>-</v>
      </c>
      <c r="B3145">
        <f>_xlfn.XLOOKUP(H3145,'sets &amp; selections ( - 10%)'!Z:Z,'sets &amp; selections ( - 10%)'!O:O,0)+_xlfn.XLOOKUP(J3145,'sets &amp; selections ( - 10%)'!Z:Z,'sets &amp; selections ( - 10%)'!O:O,0)</f>
        <v>0</v>
      </c>
      <c r="C3145" s="635" t="s">
        <v>586</v>
      </c>
      <c r="D3145">
        <f t="shared" si="228"/>
        <v>0</v>
      </c>
      <c r="E3145">
        <v>10093</v>
      </c>
      <c r="F3145">
        <f t="shared" si="229"/>
        <v>0</v>
      </c>
      <c r="G3145" t="str">
        <f t="shared" si="230"/>
        <v>BP.VM</v>
      </c>
      <c r="H3145" s="570" t="s">
        <v>125</v>
      </c>
      <c r="J3145" s="570" t="s">
        <v>133</v>
      </c>
    </row>
    <row r="3146" spans="1:10">
      <c r="A3146" t="str">
        <f>_xlfn.XLOOKUP(C3146,macros!Y:Y,macros!N:N)</f>
        <v>-</v>
      </c>
      <c r="B3146">
        <f>_xlfn.XLOOKUP(H3146,'sets &amp; selections ( - 10%)'!Z:Z,'sets &amp; selections ( - 10%)'!O:O,0)+_xlfn.XLOOKUP(J3146,'sets &amp; selections ( - 10%)'!Z:Z,'sets &amp; selections ( - 10%)'!O:O,0)</f>
        <v>0</v>
      </c>
      <c r="C3146" s="635" t="s">
        <v>589</v>
      </c>
      <c r="D3146">
        <f t="shared" si="228"/>
        <v>0</v>
      </c>
      <c r="E3146">
        <v>10140</v>
      </c>
      <c r="F3146">
        <f t="shared" si="229"/>
        <v>0</v>
      </c>
      <c r="G3146" t="str">
        <f t="shared" si="230"/>
        <v>BP.VM</v>
      </c>
      <c r="H3146" s="570" t="s">
        <v>136</v>
      </c>
      <c r="J3146" s="570" t="s">
        <v>138</v>
      </c>
    </row>
    <row r="3147" spans="1:10">
      <c r="A3147" t="str">
        <f>_xlfn.XLOOKUP(C3147,macros!Y:Y,macros!N:N)</f>
        <v>-</v>
      </c>
      <c r="B3147">
        <f>_xlfn.XLOOKUP(H3147,'sets &amp; selections ( - 10%)'!Z:Z,'sets &amp; selections ( - 10%)'!O:O,0)+_xlfn.XLOOKUP(J3147,'sets &amp; selections ( - 10%)'!Z:Z,'sets &amp; selections ( - 10%)'!O:O,0)</f>
        <v>0</v>
      </c>
      <c r="C3147" s="635" t="s">
        <v>590</v>
      </c>
      <c r="D3147">
        <f t="shared" si="228"/>
        <v>0</v>
      </c>
      <c r="E3147">
        <v>10140</v>
      </c>
      <c r="F3147">
        <f t="shared" si="229"/>
        <v>0</v>
      </c>
      <c r="G3147" t="str">
        <f t="shared" si="230"/>
        <v>BP.VM</v>
      </c>
      <c r="H3147" s="570" t="s">
        <v>136</v>
      </c>
      <c r="J3147" s="570" t="s">
        <v>138</v>
      </c>
    </row>
    <row r="3148" spans="1:10">
      <c r="A3148" t="str">
        <f>_xlfn.XLOOKUP(C3148,macros!Y:Y,macros!N:N)</f>
        <v>-</v>
      </c>
      <c r="B3148">
        <f>_xlfn.XLOOKUP(H3148,'sets &amp; selections ( - 10%)'!Z:Z,'sets &amp; selections ( - 10%)'!O:O,0)+_xlfn.XLOOKUP(J3148,'sets &amp; selections ( - 10%)'!Z:Z,'sets &amp; selections ( - 10%)'!O:O,0)</f>
        <v>0</v>
      </c>
      <c r="C3148" s="635" t="s">
        <v>591</v>
      </c>
      <c r="D3148">
        <f t="shared" si="228"/>
        <v>0</v>
      </c>
      <c r="E3148">
        <v>10140</v>
      </c>
      <c r="F3148">
        <f t="shared" si="229"/>
        <v>0</v>
      </c>
      <c r="G3148" t="str">
        <f t="shared" si="230"/>
        <v>BP.VM</v>
      </c>
      <c r="H3148" s="570" t="s">
        <v>136</v>
      </c>
      <c r="J3148" s="570" t="s">
        <v>138</v>
      </c>
    </row>
    <row r="3149" spans="1:10">
      <c r="A3149" t="str">
        <f>_xlfn.XLOOKUP(C3149,macros!Y:Y,macros!N:N)</f>
        <v>-</v>
      </c>
      <c r="B3149">
        <f>_xlfn.XLOOKUP(H3149,'sets &amp; selections ( - 10%)'!Z:Z,'sets &amp; selections ( - 10%)'!O:O,0)+_xlfn.XLOOKUP(J3149,'sets &amp; selections ( - 10%)'!Z:Z,'sets &amp; selections ( - 10%)'!O:O,0)</f>
        <v>0</v>
      </c>
      <c r="C3149" s="635" t="s">
        <v>592</v>
      </c>
      <c r="D3149">
        <f t="shared" si="228"/>
        <v>0</v>
      </c>
      <c r="E3149">
        <v>10140</v>
      </c>
      <c r="F3149">
        <f t="shared" si="229"/>
        <v>0</v>
      </c>
      <c r="G3149" t="str">
        <f t="shared" si="230"/>
        <v>BP.VM</v>
      </c>
      <c r="H3149" s="570" t="s">
        <v>136</v>
      </c>
      <c r="J3149" s="570" t="s">
        <v>138</v>
      </c>
    </row>
    <row r="3150" spans="1:10">
      <c r="A3150" t="str">
        <f>_xlfn.XLOOKUP(C3150,macros!Y:Y,macros!N:N)</f>
        <v>-</v>
      </c>
      <c r="B3150">
        <f>_xlfn.XLOOKUP(H3150,'sets &amp; selections ( - 10%)'!Z:Z,'sets &amp; selections ( - 10%)'!O:O,0)+_xlfn.XLOOKUP(J3150,'sets &amp; selections ( - 10%)'!Z:Z,'sets &amp; selections ( - 10%)'!O:O,0)</f>
        <v>0</v>
      </c>
      <c r="C3150" s="635" t="s">
        <v>593</v>
      </c>
      <c r="D3150">
        <f t="shared" si="228"/>
        <v>0</v>
      </c>
      <c r="E3150">
        <v>10140</v>
      </c>
      <c r="F3150">
        <f t="shared" si="229"/>
        <v>0</v>
      </c>
      <c r="G3150" t="str">
        <f t="shared" si="230"/>
        <v>BP.VM</v>
      </c>
      <c r="H3150" s="570" t="s">
        <v>136</v>
      </c>
      <c r="J3150" s="570" t="s">
        <v>138</v>
      </c>
    </row>
    <row r="3151" spans="1:10">
      <c r="A3151" t="str">
        <f>_xlfn.XLOOKUP(C3151,macros!Y:Y,macros!N:N)</f>
        <v>-</v>
      </c>
      <c r="B3151">
        <f>_xlfn.XLOOKUP(H3151,'sets &amp; selections ( - 10%)'!Z:Z,'sets &amp; selections ( - 10%)'!O:O,0)+_xlfn.XLOOKUP(J3151,'sets &amp; selections ( - 10%)'!Z:Z,'sets &amp; selections ( - 10%)'!O:O,0)</f>
        <v>0</v>
      </c>
      <c r="C3151" s="635" t="s">
        <v>594</v>
      </c>
      <c r="D3151">
        <f t="shared" si="228"/>
        <v>0</v>
      </c>
      <c r="E3151">
        <v>10140</v>
      </c>
      <c r="F3151">
        <f t="shared" si="229"/>
        <v>0</v>
      </c>
      <c r="G3151" t="str">
        <f t="shared" si="230"/>
        <v>BP.VM</v>
      </c>
      <c r="H3151" s="570" t="s">
        <v>136</v>
      </c>
      <c r="J3151" s="570" t="s">
        <v>138</v>
      </c>
    </row>
    <row r="3152" spans="1:10">
      <c r="A3152" t="str">
        <f>_xlfn.XLOOKUP(C3152,macros!Y:Y,macros!N:N)</f>
        <v>-</v>
      </c>
      <c r="B3152">
        <f>_xlfn.XLOOKUP(H3152,'sets &amp; selections ( - 10%)'!Z:Z,'sets &amp; selections ( - 10%)'!O:O,0)+_xlfn.XLOOKUP(J3152,'sets &amp; selections ( - 10%)'!Z:Z,'sets &amp; selections ( - 10%)'!O:O,0)</f>
        <v>0</v>
      </c>
      <c r="C3152" s="635" t="s">
        <v>595</v>
      </c>
      <c r="D3152">
        <f t="shared" si="228"/>
        <v>0</v>
      </c>
      <c r="E3152">
        <v>10140</v>
      </c>
      <c r="F3152">
        <f t="shared" si="229"/>
        <v>0</v>
      </c>
      <c r="G3152" t="str">
        <f t="shared" si="230"/>
        <v>BP.VM</v>
      </c>
      <c r="H3152" s="570" t="s">
        <v>136</v>
      </c>
      <c r="J3152" s="570" t="s">
        <v>140</v>
      </c>
    </row>
    <row r="3153" spans="1:10">
      <c r="A3153" t="str">
        <f>_xlfn.XLOOKUP(C3153,macros!Y:Y,macros!N:N)</f>
        <v>-</v>
      </c>
      <c r="B3153">
        <f>_xlfn.XLOOKUP(H3153,'sets &amp; selections ( - 10%)'!Z:Z,'sets &amp; selections ( - 10%)'!O:O,0)+_xlfn.XLOOKUP(J3153,'sets &amp; selections ( - 10%)'!Z:Z,'sets &amp; selections ( - 10%)'!O:O,0)</f>
        <v>0</v>
      </c>
      <c r="C3153" s="635" t="s">
        <v>596</v>
      </c>
      <c r="D3153">
        <f t="shared" si="228"/>
        <v>0</v>
      </c>
      <c r="E3153">
        <v>10140</v>
      </c>
      <c r="F3153">
        <f t="shared" si="229"/>
        <v>0</v>
      </c>
      <c r="G3153" t="str">
        <f t="shared" si="230"/>
        <v>BP.VM</v>
      </c>
      <c r="H3153" s="570" t="s">
        <v>136</v>
      </c>
      <c r="J3153" s="570" t="s">
        <v>140</v>
      </c>
    </row>
    <row r="3154" spans="1:10">
      <c r="A3154" t="str">
        <f>_xlfn.XLOOKUP(C3154,macros!Y:Y,macros!N:N)</f>
        <v>-</v>
      </c>
      <c r="B3154">
        <f>_xlfn.XLOOKUP(H3154,'sets &amp; selections ( - 10%)'!Z:Z,'sets &amp; selections ( - 10%)'!O:O,0)+_xlfn.XLOOKUP(J3154,'sets &amp; selections ( - 10%)'!Z:Z,'sets &amp; selections ( - 10%)'!O:O,0)</f>
        <v>0</v>
      </c>
      <c r="C3154" s="635" t="s">
        <v>597</v>
      </c>
      <c r="D3154">
        <f t="shared" si="228"/>
        <v>0</v>
      </c>
      <c r="E3154">
        <v>10140</v>
      </c>
      <c r="F3154">
        <f t="shared" si="229"/>
        <v>0</v>
      </c>
      <c r="G3154" t="str">
        <f t="shared" si="230"/>
        <v>BP.VM</v>
      </c>
      <c r="H3154" s="570" t="s">
        <v>136</v>
      </c>
      <c r="J3154" s="570" t="s">
        <v>140</v>
      </c>
    </row>
    <row r="3155" spans="1:10">
      <c r="A3155" t="str">
        <f>_xlfn.XLOOKUP(C3155,macros!Y:Y,macros!N:N)</f>
        <v>-</v>
      </c>
      <c r="B3155">
        <f>_xlfn.XLOOKUP(H3155,'sets &amp; selections ( - 10%)'!Z:Z,'sets &amp; selections ( - 10%)'!O:O,0)+_xlfn.XLOOKUP(J3155,'sets &amp; selections ( - 10%)'!Z:Z,'sets &amp; selections ( - 10%)'!O:O,0)</f>
        <v>0</v>
      </c>
      <c r="C3155" s="635" t="s">
        <v>598</v>
      </c>
      <c r="D3155">
        <f t="shared" si="228"/>
        <v>0</v>
      </c>
      <c r="E3155">
        <v>10140</v>
      </c>
      <c r="F3155">
        <f t="shared" si="229"/>
        <v>0</v>
      </c>
      <c r="G3155" t="str">
        <f t="shared" si="230"/>
        <v>BP.VM</v>
      </c>
      <c r="H3155" s="570" t="s">
        <v>136</v>
      </c>
      <c r="J3155" s="570" t="s">
        <v>140</v>
      </c>
    </row>
    <row r="3156" spans="1:10">
      <c r="A3156" t="str">
        <f>_xlfn.XLOOKUP(C3156,macros!Y:Y,macros!N:N)</f>
        <v>-</v>
      </c>
      <c r="B3156">
        <f>_xlfn.XLOOKUP(H3156,'sets &amp; selections ( - 10%)'!Z:Z,'sets &amp; selections ( - 10%)'!O:O,0)+_xlfn.XLOOKUP(J3156,'sets &amp; selections ( - 10%)'!Z:Z,'sets &amp; selections ( - 10%)'!O:O,0)</f>
        <v>0</v>
      </c>
      <c r="C3156" s="635" t="s">
        <v>599</v>
      </c>
      <c r="D3156">
        <f t="shared" si="228"/>
        <v>0</v>
      </c>
      <c r="E3156">
        <v>10140</v>
      </c>
      <c r="F3156">
        <f t="shared" si="229"/>
        <v>0</v>
      </c>
      <c r="G3156" t="str">
        <f t="shared" si="230"/>
        <v>BP.VM</v>
      </c>
      <c r="H3156" s="570" t="s">
        <v>136</v>
      </c>
      <c r="J3156" s="570" t="s">
        <v>140</v>
      </c>
    </row>
    <row r="3157" spans="1:10">
      <c r="A3157" t="str">
        <f>_xlfn.XLOOKUP(C3157,macros!Y:Y,macros!N:N)</f>
        <v>-</v>
      </c>
      <c r="B3157">
        <f>_xlfn.XLOOKUP(H3157,'sets &amp; selections ( - 10%)'!Z:Z,'sets &amp; selections ( - 10%)'!O:O,0)+_xlfn.XLOOKUP(J3157,'sets &amp; selections ( - 10%)'!Z:Z,'sets &amp; selections ( - 10%)'!O:O,0)</f>
        <v>0</v>
      </c>
      <c r="C3157" s="635" t="s">
        <v>600</v>
      </c>
      <c r="D3157">
        <f t="shared" si="228"/>
        <v>0</v>
      </c>
      <c r="E3157">
        <v>10140</v>
      </c>
      <c r="F3157">
        <f t="shared" si="229"/>
        <v>0</v>
      </c>
      <c r="G3157" t="str">
        <f t="shared" si="230"/>
        <v>BP.VM</v>
      </c>
      <c r="H3157" s="570" t="s">
        <v>136</v>
      </c>
      <c r="J3157" s="570" t="s">
        <v>140</v>
      </c>
    </row>
    <row r="3158" spans="1:10">
      <c r="A3158" t="str">
        <f>_xlfn.XLOOKUP(C3158,macros!Y:Y,macros!N:N)</f>
        <v>-</v>
      </c>
      <c r="B3158">
        <f>_xlfn.XLOOKUP(H3158,'sets &amp; selections ( - 10%)'!Z:Z,'sets &amp; selections ( - 10%)'!O:O,0)+_xlfn.XLOOKUP(J3158,'sets &amp; selections ( - 10%)'!Z:Z,'sets &amp; selections ( - 10%)'!O:O,0)</f>
        <v>0</v>
      </c>
      <c r="C3158" s="635" t="s">
        <v>601</v>
      </c>
      <c r="D3158">
        <f t="shared" si="228"/>
        <v>0</v>
      </c>
      <c r="E3158">
        <v>10140</v>
      </c>
      <c r="F3158">
        <f t="shared" si="229"/>
        <v>0</v>
      </c>
      <c r="G3158" t="str">
        <f t="shared" si="230"/>
        <v>BP.VM</v>
      </c>
      <c r="H3158" s="570" t="s">
        <v>136</v>
      </c>
      <c r="J3158" s="570" t="s">
        <v>140</v>
      </c>
    </row>
    <row r="3159" spans="1:10">
      <c r="A3159" t="str">
        <f>_xlfn.XLOOKUP(C3159,macros!Y:Y,macros!N:N)</f>
        <v>-</v>
      </c>
      <c r="B3159">
        <f>_xlfn.XLOOKUP(H3159,'sets &amp; selections ( - 10%)'!Z:Z,'sets &amp; selections ( - 10%)'!O:O,0)+_xlfn.XLOOKUP(J3159,'sets &amp; selections ( - 10%)'!Z:Z,'sets &amp; selections ( - 10%)'!O:O,0)</f>
        <v>0</v>
      </c>
      <c r="C3159" s="635" t="s">
        <v>602</v>
      </c>
      <c r="D3159">
        <f t="shared" si="228"/>
        <v>0</v>
      </c>
      <c r="E3159">
        <v>10140</v>
      </c>
      <c r="F3159">
        <f t="shared" si="229"/>
        <v>0</v>
      </c>
      <c r="G3159" t="str">
        <f t="shared" si="230"/>
        <v>BP.VM</v>
      </c>
      <c r="H3159" s="570" t="s">
        <v>136</v>
      </c>
      <c r="J3159" s="570" t="s">
        <v>142</v>
      </c>
    </row>
    <row r="3160" spans="1:10">
      <c r="A3160" t="str">
        <f>_xlfn.XLOOKUP(C3160,macros!Y:Y,macros!N:N)</f>
        <v>-</v>
      </c>
      <c r="B3160">
        <f>_xlfn.XLOOKUP(H3160,'sets &amp; selections ( - 10%)'!Z:Z,'sets &amp; selections ( - 10%)'!O:O,0)+_xlfn.XLOOKUP(J3160,'sets &amp; selections ( - 10%)'!Z:Z,'sets &amp; selections ( - 10%)'!O:O,0)</f>
        <v>0</v>
      </c>
      <c r="C3160" s="635" t="s">
        <v>603</v>
      </c>
      <c r="D3160">
        <f t="shared" si="228"/>
        <v>0</v>
      </c>
      <c r="E3160">
        <v>10140</v>
      </c>
      <c r="F3160">
        <f t="shared" si="229"/>
        <v>0</v>
      </c>
      <c r="G3160" t="str">
        <f t="shared" si="230"/>
        <v>BP.VM</v>
      </c>
      <c r="H3160" s="570" t="s">
        <v>136</v>
      </c>
      <c r="J3160" s="570" t="s">
        <v>142</v>
      </c>
    </row>
    <row r="3161" spans="1:10">
      <c r="A3161" t="str">
        <f>_xlfn.XLOOKUP(C3161,macros!Y:Y,macros!N:N)</f>
        <v>-</v>
      </c>
      <c r="B3161">
        <f>_xlfn.XLOOKUP(H3161,'sets &amp; selections ( - 10%)'!Z:Z,'sets &amp; selections ( - 10%)'!O:O,0)+_xlfn.XLOOKUP(J3161,'sets &amp; selections ( - 10%)'!Z:Z,'sets &amp; selections ( - 10%)'!O:O,0)</f>
        <v>0</v>
      </c>
      <c r="C3161" s="635" t="s">
        <v>604</v>
      </c>
      <c r="D3161">
        <f t="shared" si="228"/>
        <v>0</v>
      </c>
      <c r="E3161">
        <v>10140</v>
      </c>
      <c r="F3161">
        <f t="shared" si="229"/>
        <v>0</v>
      </c>
      <c r="G3161" t="str">
        <f t="shared" si="230"/>
        <v>BP.VM</v>
      </c>
      <c r="H3161" s="570" t="s">
        <v>136</v>
      </c>
      <c r="J3161" s="570" t="s">
        <v>142</v>
      </c>
    </row>
    <row r="3162" spans="1:10">
      <c r="A3162" t="str">
        <f>_xlfn.XLOOKUP(C3162,macros!Y:Y,macros!N:N)</f>
        <v>-</v>
      </c>
      <c r="B3162">
        <f>_xlfn.XLOOKUP(H3162,'sets &amp; selections ( - 10%)'!Z:Z,'sets &amp; selections ( - 10%)'!O:O,0)+_xlfn.XLOOKUP(J3162,'sets &amp; selections ( - 10%)'!Z:Z,'sets &amp; selections ( - 10%)'!O:O,0)</f>
        <v>0</v>
      </c>
      <c r="C3162" s="635" t="s">
        <v>605</v>
      </c>
      <c r="D3162">
        <f t="shared" si="228"/>
        <v>0</v>
      </c>
      <c r="E3162">
        <v>10140</v>
      </c>
      <c r="F3162">
        <f t="shared" si="229"/>
        <v>0</v>
      </c>
      <c r="G3162" t="str">
        <f t="shared" si="230"/>
        <v>BP.VM</v>
      </c>
      <c r="H3162" s="570" t="s">
        <v>136</v>
      </c>
      <c r="J3162" s="570" t="s">
        <v>142</v>
      </c>
    </row>
    <row r="3163" spans="1:10">
      <c r="A3163" t="str">
        <f>_xlfn.XLOOKUP(C3163,macros!Y:Y,macros!N:N)</f>
        <v>-</v>
      </c>
      <c r="B3163">
        <f>_xlfn.XLOOKUP(H3163,'sets &amp; selections ( - 10%)'!Z:Z,'sets &amp; selections ( - 10%)'!O:O,0)+_xlfn.XLOOKUP(J3163,'sets &amp; selections ( - 10%)'!Z:Z,'sets &amp; selections ( - 10%)'!O:O,0)</f>
        <v>0</v>
      </c>
      <c r="C3163" s="635" t="s">
        <v>606</v>
      </c>
      <c r="D3163">
        <f t="shared" si="228"/>
        <v>0</v>
      </c>
      <c r="E3163">
        <v>10140</v>
      </c>
      <c r="F3163">
        <f t="shared" si="229"/>
        <v>0</v>
      </c>
      <c r="G3163" t="str">
        <f t="shared" si="230"/>
        <v>BP.VM</v>
      </c>
      <c r="H3163" s="570" t="s">
        <v>136</v>
      </c>
      <c r="J3163" s="570" t="s">
        <v>144</v>
      </c>
    </row>
    <row r="3164" spans="1:10">
      <c r="A3164" t="str">
        <f>_xlfn.XLOOKUP(C3164,macros!Y:Y,macros!N:N)</f>
        <v>-</v>
      </c>
      <c r="B3164">
        <f>_xlfn.XLOOKUP(H3164,'sets &amp; selections ( - 10%)'!Z:Z,'sets &amp; selections ( - 10%)'!O:O,0)+_xlfn.XLOOKUP(J3164,'sets &amp; selections ( - 10%)'!Z:Z,'sets &amp; selections ( - 10%)'!O:O,0)</f>
        <v>0</v>
      </c>
      <c r="C3164" s="635" t="s">
        <v>607</v>
      </c>
      <c r="D3164">
        <f t="shared" si="228"/>
        <v>0</v>
      </c>
      <c r="E3164">
        <v>10140</v>
      </c>
      <c r="F3164">
        <f t="shared" si="229"/>
        <v>0</v>
      </c>
      <c r="G3164" t="str">
        <f t="shared" si="230"/>
        <v>BP.VM</v>
      </c>
      <c r="H3164" s="570" t="s">
        <v>136</v>
      </c>
      <c r="J3164" s="570" t="s">
        <v>144</v>
      </c>
    </row>
    <row r="3165" spans="1:10">
      <c r="A3165" t="str">
        <f>_xlfn.XLOOKUP(C3165,macros!Y:Y,macros!N:N)</f>
        <v>-</v>
      </c>
      <c r="B3165">
        <f>_xlfn.XLOOKUP(H3165,'sets &amp; selections ( - 10%)'!Z:Z,'sets &amp; selections ( - 10%)'!O:O,0)+_xlfn.XLOOKUP(J3165,'sets &amp; selections ( - 10%)'!Z:Z,'sets &amp; selections ( - 10%)'!O:O,0)</f>
        <v>0</v>
      </c>
      <c r="C3165" s="635" t="s">
        <v>608</v>
      </c>
      <c r="D3165">
        <f t="shared" si="228"/>
        <v>0</v>
      </c>
      <c r="E3165">
        <v>10140</v>
      </c>
      <c r="F3165">
        <f t="shared" si="229"/>
        <v>0</v>
      </c>
      <c r="G3165" t="str">
        <f t="shared" si="230"/>
        <v>BP.VM</v>
      </c>
      <c r="H3165" s="570" t="s">
        <v>136</v>
      </c>
      <c r="J3165" s="570" t="s">
        <v>144</v>
      </c>
    </row>
    <row r="3166" spans="1:10">
      <c r="A3166" t="str">
        <f>_xlfn.XLOOKUP(C3166,macros!Y:Y,macros!N:N)</f>
        <v>-</v>
      </c>
      <c r="B3166">
        <f>_xlfn.XLOOKUP(H3166,'sets &amp; selections ( - 10%)'!Z:Z,'sets &amp; selections ( - 10%)'!O:O,0)+_xlfn.XLOOKUP(J3166,'sets &amp; selections ( - 10%)'!Z:Z,'sets &amp; selections ( - 10%)'!O:O,0)</f>
        <v>0</v>
      </c>
      <c r="C3166" s="635" t="s">
        <v>609</v>
      </c>
      <c r="D3166">
        <f t="shared" si="228"/>
        <v>0</v>
      </c>
      <c r="E3166">
        <v>10140</v>
      </c>
      <c r="F3166">
        <f t="shared" si="229"/>
        <v>0</v>
      </c>
      <c r="G3166" t="str">
        <f t="shared" si="230"/>
        <v>BP.VM</v>
      </c>
      <c r="H3166" s="570" t="s">
        <v>136</v>
      </c>
      <c r="J3166" s="570" t="s">
        <v>144</v>
      </c>
    </row>
    <row r="3167" spans="1:10">
      <c r="A3167" t="str">
        <f>_xlfn.XLOOKUP(C3167,macros!Y:Y,macros!N:N)</f>
        <v>-</v>
      </c>
      <c r="B3167">
        <f>_xlfn.XLOOKUP(H3167,'sets &amp; selections ( - 10%)'!Z:Z,'sets &amp; selections ( - 10%)'!O:O,0)+_xlfn.XLOOKUP(J3167,'sets &amp; selections ( - 10%)'!Z:Z,'sets &amp; selections ( - 10%)'!O:O,0)</f>
        <v>0</v>
      </c>
      <c r="C3167" s="635" t="s">
        <v>610</v>
      </c>
      <c r="D3167">
        <f t="shared" si="228"/>
        <v>0</v>
      </c>
      <c r="E3167">
        <v>10140</v>
      </c>
      <c r="F3167">
        <f t="shared" si="229"/>
        <v>0</v>
      </c>
      <c r="G3167" t="str">
        <f t="shared" si="230"/>
        <v>BP.VM</v>
      </c>
      <c r="H3167" s="570" t="s">
        <v>136</v>
      </c>
      <c r="J3167" s="570" t="s">
        <v>144</v>
      </c>
    </row>
    <row r="3168" spans="1:10">
      <c r="A3168" t="str">
        <f>_xlfn.XLOOKUP(C3168,macros!Y:Y,macros!N:N)</f>
        <v>-</v>
      </c>
      <c r="B3168">
        <f>_xlfn.XLOOKUP(H3168,'sets &amp; selections ( - 10%)'!Z:Z,'sets &amp; selections ( - 10%)'!O:O,0)+_xlfn.XLOOKUP(J3168,'sets &amp; selections ( - 10%)'!Z:Z,'sets &amp; selections ( - 10%)'!O:O,0)</f>
        <v>0</v>
      </c>
      <c r="C3168" s="635" t="s">
        <v>611</v>
      </c>
      <c r="D3168">
        <f t="shared" si="228"/>
        <v>0</v>
      </c>
      <c r="E3168">
        <v>10140</v>
      </c>
      <c r="F3168">
        <f t="shared" si="229"/>
        <v>0</v>
      </c>
      <c r="G3168" t="str">
        <f t="shared" si="230"/>
        <v>BP.VM</v>
      </c>
      <c r="H3168" s="570" t="s">
        <v>136</v>
      </c>
      <c r="J3168" s="570" t="s">
        <v>144</v>
      </c>
    </row>
    <row r="3169" spans="1:10">
      <c r="A3169" t="str">
        <f>_xlfn.XLOOKUP(C3169,macros!Y:Y,macros!N:N)</f>
        <v>-</v>
      </c>
      <c r="B3169">
        <f>_xlfn.XLOOKUP(H3169,'sets &amp; selections ( - 10%)'!Z:Z,'sets &amp; selections ( - 10%)'!O:O,0)+_xlfn.XLOOKUP(J3169,'sets &amp; selections ( - 10%)'!Z:Z,'sets &amp; selections ( - 10%)'!O:O,0)</f>
        <v>0</v>
      </c>
      <c r="C3169" s="635" t="s">
        <v>612</v>
      </c>
      <c r="D3169">
        <f t="shared" si="228"/>
        <v>0</v>
      </c>
      <c r="E3169">
        <v>10140</v>
      </c>
      <c r="F3169">
        <f t="shared" si="229"/>
        <v>0</v>
      </c>
      <c r="G3169" t="str">
        <f t="shared" si="230"/>
        <v>BP.VM</v>
      </c>
      <c r="H3169" s="570" t="s">
        <v>136</v>
      </c>
      <c r="J3169" s="570" t="s">
        <v>144</v>
      </c>
    </row>
    <row r="3170" spans="1:10">
      <c r="A3170" t="str">
        <f>_xlfn.XLOOKUP(C3170,macros!Y:Y,macros!N:N)</f>
        <v>-</v>
      </c>
      <c r="B3170">
        <f>_xlfn.XLOOKUP(H3170,'sets &amp; selections ( - 10%)'!Z:Z,'sets &amp; selections ( - 10%)'!O:O,0)+_xlfn.XLOOKUP(J3170,'sets &amp; selections ( - 10%)'!Z:Z,'sets &amp; selections ( - 10%)'!O:O,0)</f>
        <v>0</v>
      </c>
      <c r="C3170" s="635" t="s">
        <v>613</v>
      </c>
      <c r="D3170">
        <f t="shared" ref="D3170" si="231">SUM(A3170:B3170)</f>
        <v>0</v>
      </c>
      <c r="E3170">
        <v>10140</v>
      </c>
      <c r="F3170">
        <f t="shared" si="229"/>
        <v>0</v>
      </c>
      <c r="G3170" t="str">
        <f t="shared" si="230"/>
        <v>BP.VM</v>
      </c>
      <c r="H3170" s="570" t="s">
        <v>136</v>
      </c>
      <c r="J3170" s="570" t="s">
        <v>144</v>
      </c>
    </row>
    <row r="3171" spans="1:10">
      <c r="A3171" t="str">
        <f>_xlfn.XLOOKUP(C3171,macros!Y:Y,macros!N:N)</f>
        <v>-</v>
      </c>
      <c r="B3171">
        <f>_xlfn.XLOOKUP(H3171,'sets &amp; selections ( - 10%)'!Z:Z,'sets &amp; selections ( - 10%)'!O:O,0)+_xlfn.XLOOKUP(J3171,'sets &amp; selections ( - 10%)'!Z:Z,'sets &amp; selections ( - 10%)'!O:O,0)</f>
        <v>0</v>
      </c>
      <c r="C3171" s="635" t="s">
        <v>614</v>
      </c>
      <c r="D3171">
        <f t="shared" ref="D3171:D3227" si="232">SUM(A3171:B3171)</f>
        <v>0</v>
      </c>
      <c r="E3171">
        <v>10140</v>
      </c>
      <c r="F3171">
        <f t="shared" si="229"/>
        <v>0</v>
      </c>
      <c r="G3171" t="str">
        <f t="shared" si="230"/>
        <v>BP.VM</v>
      </c>
      <c r="H3171" s="570" t="s">
        <v>136</v>
      </c>
      <c r="J3171" s="570" t="s">
        <v>144</v>
      </c>
    </row>
    <row r="3172" spans="1:10">
      <c r="A3172" t="str">
        <f>_xlfn.XLOOKUP(C3172,macros!Y:Y,macros!N:N)</f>
        <v>-</v>
      </c>
      <c r="B3172">
        <f>_xlfn.XLOOKUP(H3172,'sets &amp; selections ( - 10%)'!Z:Z,'sets &amp; selections ( - 10%)'!O:O,0)+_xlfn.XLOOKUP(J3172,'sets &amp; selections ( - 10%)'!Z:Z,'sets &amp; selections ( - 10%)'!O:O,0)</f>
        <v>0</v>
      </c>
      <c r="C3172" s="635" t="s">
        <v>615</v>
      </c>
      <c r="D3172">
        <f t="shared" si="232"/>
        <v>0</v>
      </c>
      <c r="E3172">
        <v>10140</v>
      </c>
      <c r="F3172">
        <f t="shared" si="229"/>
        <v>0</v>
      </c>
      <c r="G3172" t="str">
        <f t="shared" si="230"/>
        <v>BP.VM</v>
      </c>
      <c r="H3172" s="570" t="s">
        <v>136</v>
      </c>
      <c r="J3172" s="570" t="s">
        <v>144</v>
      </c>
    </row>
    <row r="3173" spans="1:10">
      <c r="A3173" t="str">
        <f>_xlfn.XLOOKUP(C3173,macros!Y:Y,macros!N:N)</f>
        <v>-</v>
      </c>
      <c r="B3173">
        <f>_xlfn.XLOOKUP(H3173,'sets &amp; selections ( - 10%)'!Z:Z,'sets &amp; selections ( - 10%)'!O:O,0)+_xlfn.XLOOKUP(J3173,'sets &amp; selections ( - 10%)'!Z:Z,'sets &amp; selections ( - 10%)'!O:O,0)</f>
        <v>0</v>
      </c>
      <c r="C3173" s="635" t="s">
        <v>616</v>
      </c>
      <c r="D3173">
        <f t="shared" si="232"/>
        <v>0</v>
      </c>
      <c r="E3173">
        <v>10140</v>
      </c>
      <c r="F3173">
        <f t="shared" si="229"/>
        <v>0</v>
      </c>
      <c r="G3173" t="str">
        <f t="shared" si="230"/>
        <v>BP.VM</v>
      </c>
      <c r="H3173" s="570" t="s">
        <v>136</v>
      </c>
      <c r="J3173" s="570" t="s">
        <v>144</v>
      </c>
    </row>
    <row r="3174" spans="1:10">
      <c r="A3174" t="str">
        <f>_xlfn.XLOOKUP(C3174,macros!Y:Y,macros!N:N)</f>
        <v>-</v>
      </c>
      <c r="B3174">
        <f>_xlfn.XLOOKUP(H3174,'sets &amp; selections ( - 10%)'!Z:Z,'sets &amp; selections ( - 10%)'!O:O,0)+_xlfn.XLOOKUP(J3174,'sets &amp; selections ( - 10%)'!Z:Z,'sets &amp; selections ( - 10%)'!O:O,0)</f>
        <v>0</v>
      </c>
      <c r="C3174" s="635" t="s">
        <v>617</v>
      </c>
      <c r="D3174">
        <f t="shared" si="232"/>
        <v>0</v>
      </c>
      <c r="E3174">
        <v>10140</v>
      </c>
      <c r="F3174">
        <f t="shared" si="229"/>
        <v>0</v>
      </c>
      <c r="G3174" t="str">
        <f t="shared" si="230"/>
        <v>BP.VM</v>
      </c>
      <c r="H3174" s="570" t="s">
        <v>136</v>
      </c>
      <c r="J3174" s="570" t="s">
        <v>144</v>
      </c>
    </row>
    <row r="3175" spans="1:10">
      <c r="A3175" t="str">
        <f>_xlfn.XLOOKUP(C3175,macros!Y:Y,macros!O:O)</f>
        <v>-</v>
      </c>
      <c r="B3175">
        <f>_xlfn.XLOOKUP(H3175,'sets &amp; selections ( - 10%)'!Z:Z,'sets &amp; selections ( - 10%)'!P:P,0)+_xlfn.XLOOKUP(J3175,'sets &amp; selections ( - 10%)'!Z:Z,'sets &amp; selections ( - 10%)'!P:P,0)</f>
        <v>0</v>
      </c>
      <c r="C3175" s="635" t="s">
        <v>507</v>
      </c>
      <c r="D3175">
        <f t="shared" si="232"/>
        <v>0</v>
      </c>
      <c r="E3175">
        <v>10092</v>
      </c>
      <c r="F3175">
        <f t="shared" si="229"/>
        <v>0</v>
      </c>
      <c r="G3175" t="str">
        <f t="shared" si="230"/>
        <v>BP.VM</v>
      </c>
      <c r="H3175" s="570" t="s">
        <v>125</v>
      </c>
      <c r="J3175" s="570" t="s">
        <v>127</v>
      </c>
    </row>
    <row r="3176" spans="1:10">
      <c r="A3176" t="str">
        <f>_xlfn.XLOOKUP(C3176,macros!Y:Y,macros!O:O)</f>
        <v>-</v>
      </c>
      <c r="B3176">
        <f>_xlfn.XLOOKUP(H3176,'sets &amp; selections ( - 10%)'!Z:Z,'sets &amp; selections ( - 10%)'!P:P,0)+_xlfn.XLOOKUP(J3176,'sets &amp; selections ( - 10%)'!Z:Z,'sets &amp; selections ( - 10%)'!P:P,0)</f>
        <v>0</v>
      </c>
      <c r="C3176" s="635" t="s">
        <v>510</v>
      </c>
      <c r="D3176">
        <f t="shared" si="232"/>
        <v>0</v>
      </c>
      <c r="E3176">
        <v>10092</v>
      </c>
      <c r="F3176">
        <f t="shared" si="229"/>
        <v>0</v>
      </c>
      <c r="G3176" t="str">
        <f t="shared" si="230"/>
        <v>BP.VM</v>
      </c>
      <c r="H3176" s="570" t="s">
        <v>125</v>
      </c>
      <c r="J3176" s="570" t="s">
        <v>127</v>
      </c>
    </row>
    <row r="3177" spans="1:10">
      <c r="A3177" t="str">
        <f>_xlfn.XLOOKUP(C3177,macros!Y:Y,macros!O:O)</f>
        <v>-</v>
      </c>
      <c r="B3177">
        <f>_xlfn.XLOOKUP(H3177,'sets &amp; selections ( - 10%)'!Z:Z,'sets &amp; selections ( - 10%)'!P:P,0)+_xlfn.XLOOKUP(J3177,'sets &amp; selections ( - 10%)'!Z:Z,'sets &amp; selections ( - 10%)'!P:P,0)</f>
        <v>0</v>
      </c>
      <c r="C3177" s="635" t="s">
        <v>513</v>
      </c>
      <c r="D3177">
        <f t="shared" si="232"/>
        <v>0</v>
      </c>
      <c r="E3177">
        <v>10092</v>
      </c>
      <c r="F3177">
        <f t="shared" si="229"/>
        <v>0</v>
      </c>
      <c r="G3177" t="str">
        <f t="shared" si="230"/>
        <v>BP.VM</v>
      </c>
      <c r="H3177" s="570" t="s">
        <v>125</v>
      </c>
      <c r="J3177" s="570" t="s">
        <v>127</v>
      </c>
    </row>
    <row r="3178" spans="1:10">
      <c r="A3178" t="str">
        <f>_xlfn.XLOOKUP(C3178,macros!Y:Y,macros!O:O)</f>
        <v>-</v>
      </c>
      <c r="B3178">
        <f>_xlfn.XLOOKUP(H3178,'sets &amp; selections ( - 10%)'!Z:Z,'sets &amp; selections ( - 10%)'!P:P,0)+_xlfn.XLOOKUP(J3178,'sets &amp; selections ( - 10%)'!Z:Z,'sets &amp; selections ( - 10%)'!P:P,0)</f>
        <v>0</v>
      </c>
      <c r="C3178" s="635" t="s">
        <v>516</v>
      </c>
      <c r="D3178">
        <f t="shared" si="232"/>
        <v>0</v>
      </c>
      <c r="E3178">
        <v>10092</v>
      </c>
      <c r="F3178">
        <f t="shared" si="229"/>
        <v>0</v>
      </c>
      <c r="G3178" t="str">
        <f t="shared" si="230"/>
        <v>BP.VM</v>
      </c>
      <c r="H3178" s="570" t="s">
        <v>125</v>
      </c>
      <c r="J3178" s="570" t="s">
        <v>127</v>
      </c>
    </row>
    <row r="3179" spans="1:10">
      <c r="A3179" t="str">
        <f>_xlfn.XLOOKUP(C3179,macros!Y:Y,macros!O:O)</f>
        <v>-</v>
      </c>
      <c r="B3179">
        <f>_xlfn.XLOOKUP(H3179,'sets &amp; selections ( - 10%)'!Z:Z,'sets &amp; selections ( - 10%)'!P:P,0)+_xlfn.XLOOKUP(J3179,'sets &amp; selections ( - 10%)'!Z:Z,'sets &amp; selections ( - 10%)'!P:P,0)</f>
        <v>0</v>
      </c>
      <c r="C3179" s="635" t="s">
        <v>519</v>
      </c>
      <c r="D3179">
        <f t="shared" si="232"/>
        <v>0</v>
      </c>
      <c r="E3179">
        <v>10092</v>
      </c>
      <c r="F3179">
        <f t="shared" si="229"/>
        <v>0</v>
      </c>
      <c r="G3179" t="str">
        <f t="shared" si="230"/>
        <v>BP.VM</v>
      </c>
      <c r="H3179" s="570" t="s">
        <v>125</v>
      </c>
      <c r="J3179" s="570" t="s">
        <v>127</v>
      </c>
    </row>
    <row r="3180" spans="1:10">
      <c r="A3180" t="str">
        <f>_xlfn.XLOOKUP(C3180,macros!Y:Y,macros!O:O)</f>
        <v>-</v>
      </c>
      <c r="B3180">
        <f>_xlfn.XLOOKUP(H3180,'sets &amp; selections ( - 10%)'!Z:Z,'sets &amp; selections ( - 10%)'!P:P,0)+_xlfn.XLOOKUP(J3180,'sets &amp; selections ( - 10%)'!Z:Z,'sets &amp; selections ( - 10%)'!P:P,0)</f>
        <v>0</v>
      </c>
      <c r="C3180" s="635" t="s">
        <v>522</v>
      </c>
      <c r="D3180">
        <f t="shared" si="232"/>
        <v>0</v>
      </c>
      <c r="E3180">
        <v>10092</v>
      </c>
      <c r="F3180">
        <f t="shared" si="229"/>
        <v>0</v>
      </c>
      <c r="G3180" t="str">
        <f t="shared" si="230"/>
        <v>BP.VM</v>
      </c>
      <c r="H3180" s="570" t="s">
        <v>125</v>
      </c>
      <c r="J3180" s="570" t="s">
        <v>127</v>
      </c>
    </row>
    <row r="3181" spans="1:10">
      <c r="A3181" t="str">
        <f>_xlfn.XLOOKUP(C3181,macros!Y:Y,macros!O:O)</f>
        <v>-</v>
      </c>
      <c r="B3181">
        <f>_xlfn.XLOOKUP(H3181,'sets &amp; selections ( - 10%)'!Z:Z,'sets &amp; selections ( - 10%)'!P:P,0)+_xlfn.XLOOKUP(J3181,'sets &amp; selections ( - 10%)'!Z:Z,'sets &amp; selections ( - 10%)'!P:P,0)</f>
        <v>0</v>
      </c>
      <c r="C3181" s="635" t="s">
        <v>525</v>
      </c>
      <c r="D3181">
        <f t="shared" si="232"/>
        <v>0</v>
      </c>
      <c r="E3181">
        <v>10092</v>
      </c>
      <c r="F3181">
        <f t="shared" si="229"/>
        <v>0</v>
      </c>
      <c r="G3181" t="str">
        <f t="shared" si="230"/>
        <v>BP.VM</v>
      </c>
      <c r="H3181" s="570" t="s">
        <v>125</v>
      </c>
      <c r="J3181" s="570" t="s">
        <v>129</v>
      </c>
    </row>
    <row r="3182" spans="1:10">
      <c r="A3182" t="str">
        <f>_xlfn.XLOOKUP(C3182,macros!Y:Y,macros!O:O)</f>
        <v>-</v>
      </c>
      <c r="B3182">
        <f>_xlfn.XLOOKUP(H3182,'sets &amp; selections ( - 10%)'!Z:Z,'sets &amp; selections ( - 10%)'!P:P,0)+_xlfn.XLOOKUP(J3182,'sets &amp; selections ( - 10%)'!Z:Z,'sets &amp; selections ( - 10%)'!P:P,0)</f>
        <v>0</v>
      </c>
      <c r="C3182" s="635" t="s">
        <v>528</v>
      </c>
      <c r="D3182">
        <f t="shared" si="232"/>
        <v>0</v>
      </c>
      <c r="E3182">
        <v>10092</v>
      </c>
      <c r="F3182">
        <f t="shared" si="229"/>
        <v>0</v>
      </c>
      <c r="G3182" t="str">
        <f t="shared" si="230"/>
        <v>BP.VM</v>
      </c>
      <c r="H3182" s="570" t="s">
        <v>125</v>
      </c>
      <c r="J3182" s="570" t="s">
        <v>129</v>
      </c>
    </row>
    <row r="3183" spans="1:10">
      <c r="A3183" t="str">
        <f>_xlfn.XLOOKUP(C3183,macros!Y:Y,macros!O:O)</f>
        <v>-</v>
      </c>
      <c r="B3183">
        <f>_xlfn.XLOOKUP(H3183,'sets &amp; selections ( - 10%)'!Z:Z,'sets &amp; selections ( - 10%)'!P:P,0)+_xlfn.XLOOKUP(J3183,'sets &amp; selections ( - 10%)'!Z:Z,'sets &amp; selections ( - 10%)'!P:P,0)</f>
        <v>0</v>
      </c>
      <c r="C3183" s="635" t="s">
        <v>531</v>
      </c>
      <c r="D3183">
        <f t="shared" si="232"/>
        <v>0</v>
      </c>
      <c r="E3183">
        <v>10092</v>
      </c>
      <c r="F3183">
        <f t="shared" si="229"/>
        <v>0</v>
      </c>
      <c r="G3183" t="str">
        <f t="shared" si="230"/>
        <v>BP.VM</v>
      </c>
      <c r="H3183" s="570" t="s">
        <v>125</v>
      </c>
      <c r="J3183" s="570" t="s">
        <v>129</v>
      </c>
    </row>
    <row r="3184" spans="1:10">
      <c r="A3184" t="str">
        <f>_xlfn.XLOOKUP(C3184,macros!Y:Y,macros!O:O)</f>
        <v>-</v>
      </c>
      <c r="B3184">
        <f>_xlfn.XLOOKUP(H3184,'sets &amp; selections ( - 10%)'!Z:Z,'sets &amp; selections ( - 10%)'!P:P,0)+_xlfn.XLOOKUP(J3184,'sets &amp; selections ( - 10%)'!Z:Z,'sets &amp; selections ( - 10%)'!P:P,0)</f>
        <v>0</v>
      </c>
      <c r="C3184" s="635" t="s">
        <v>534</v>
      </c>
      <c r="D3184">
        <f t="shared" si="232"/>
        <v>0</v>
      </c>
      <c r="E3184">
        <v>10092</v>
      </c>
      <c r="F3184">
        <f t="shared" si="229"/>
        <v>0</v>
      </c>
      <c r="G3184" t="str">
        <f t="shared" si="230"/>
        <v>BP.VM</v>
      </c>
      <c r="H3184" s="570" t="s">
        <v>125</v>
      </c>
      <c r="J3184" s="570" t="s">
        <v>129</v>
      </c>
    </row>
    <row r="3185" spans="1:10">
      <c r="A3185" t="str">
        <f>_xlfn.XLOOKUP(C3185,macros!Y:Y,macros!O:O)</f>
        <v>-</v>
      </c>
      <c r="B3185">
        <f>_xlfn.XLOOKUP(H3185,'sets &amp; selections ( - 10%)'!Z:Z,'sets &amp; selections ( - 10%)'!P:P,0)+_xlfn.XLOOKUP(J3185,'sets &amp; selections ( - 10%)'!Z:Z,'sets &amp; selections ( - 10%)'!P:P,0)</f>
        <v>0</v>
      </c>
      <c r="C3185" s="635" t="s">
        <v>537</v>
      </c>
      <c r="D3185">
        <f t="shared" si="232"/>
        <v>0</v>
      </c>
      <c r="E3185">
        <v>10092</v>
      </c>
      <c r="F3185">
        <f t="shared" si="229"/>
        <v>0</v>
      </c>
      <c r="G3185" t="str">
        <f t="shared" si="230"/>
        <v>BP.VM</v>
      </c>
      <c r="H3185" s="570" t="s">
        <v>125</v>
      </c>
      <c r="J3185" s="570" t="s">
        <v>129</v>
      </c>
    </row>
    <row r="3186" spans="1:10">
      <c r="A3186" t="str">
        <f>_xlfn.XLOOKUP(C3186,macros!Y:Y,macros!O:O)</f>
        <v>-</v>
      </c>
      <c r="B3186">
        <f>_xlfn.XLOOKUP(H3186,'sets &amp; selections ( - 10%)'!Z:Z,'sets &amp; selections ( - 10%)'!P:P,0)+_xlfn.XLOOKUP(J3186,'sets &amp; selections ( - 10%)'!Z:Z,'sets &amp; selections ( - 10%)'!P:P,0)</f>
        <v>0</v>
      </c>
      <c r="C3186" s="635" t="s">
        <v>540</v>
      </c>
      <c r="D3186">
        <f t="shared" si="232"/>
        <v>0</v>
      </c>
      <c r="E3186">
        <v>10092</v>
      </c>
      <c r="F3186">
        <f t="shared" si="229"/>
        <v>0</v>
      </c>
      <c r="G3186" t="str">
        <f t="shared" si="230"/>
        <v>BP.VM</v>
      </c>
      <c r="H3186" s="570" t="s">
        <v>125</v>
      </c>
      <c r="J3186" s="570" t="s">
        <v>129</v>
      </c>
    </row>
    <row r="3187" spans="1:10">
      <c r="A3187" t="str">
        <f>_xlfn.XLOOKUP(C3187,macros!Y:Y,macros!O:O)</f>
        <v>-</v>
      </c>
      <c r="B3187">
        <f>_xlfn.XLOOKUP(H3187,'sets &amp; selections ( - 10%)'!Z:Z,'sets &amp; selections ( - 10%)'!P:P,0)+_xlfn.XLOOKUP(J3187,'sets &amp; selections ( - 10%)'!Z:Z,'sets &amp; selections ( - 10%)'!P:P,0)</f>
        <v>0</v>
      </c>
      <c r="C3187" s="635" t="s">
        <v>543</v>
      </c>
      <c r="D3187">
        <f t="shared" si="232"/>
        <v>0</v>
      </c>
      <c r="E3187">
        <v>10092</v>
      </c>
      <c r="F3187">
        <f t="shared" si="229"/>
        <v>0</v>
      </c>
      <c r="G3187" t="str">
        <f t="shared" si="230"/>
        <v>BP.VM</v>
      </c>
      <c r="H3187" s="570" t="s">
        <v>125</v>
      </c>
      <c r="J3187" s="570" t="s">
        <v>129</v>
      </c>
    </row>
    <row r="3188" spans="1:10">
      <c r="A3188" t="str">
        <f>_xlfn.XLOOKUP(C3188,macros!Y:Y,macros!O:O)</f>
        <v>-</v>
      </c>
      <c r="B3188">
        <f>_xlfn.XLOOKUP(H3188,'sets &amp; selections ( - 10%)'!Z:Z,'sets &amp; selections ( - 10%)'!P:P,0)+_xlfn.XLOOKUP(J3188,'sets &amp; selections ( - 10%)'!Z:Z,'sets &amp; selections ( - 10%)'!P:P,0)</f>
        <v>0</v>
      </c>
      <c r="C3188" s="635" t="s">
        <v>546</v>
      </c>
      <c r="D3188">
        <f t="shared" si="232"/>
        <v>0</v>
      </c>
      <c r="E3188">
        <v>10092</v>
      </c>
      <c r="F3188">
        <f t="shared" si="229"/>
        <v>0</v>
      </c>
      <c r="G3188" t="str">
        <f t="shared" si="230"/>
        <v>BP.VM</v>
      </c>
      <c r="H3188" s="570" t="s">
        <v>125</v>
      </c>
      <c r="J3188" s="570" t="s">
        <v>131</v>
      </c>
    </row>
    <row r="3189" spans="1:10">
      <c r="A3189" t="str">
        <f>_xlfn.XLOOKUP(C3189,macros!Y:Y,macros!O:O)</f>
        <v>-</v>
      </c>
      <c r="B3189">
        <f>_xlfn.XLOOKUP(H3189,'sets &amp; selections ( - 10%)'!Z:Z,'sets &amp; selections ( - 10%)'!P:P,0)+_xlfn.XLOOKUP(J3189,'sets &amp; selections ( - 10%)'!Z:Z,'sets &amp; selections ( - 10%)'!P:P,0)</f>
        <v>0</v>
      </c>
      <c r="C3189" s="635" t="s">
        <v>549</v>
      </c>
      <c r="D3189">
        <f t="shared" si="232"/>
        <v>0</v>
      </c>
      <c r="E3189">
        <v>10092</v>
      </c>
      <c r="F3189">
        <f t="shared" si="229"/>
        <v>0</v>
      </c>
      <c r="G3189" t="str">
        <f t="shared" si="230"/>
        <v>BP.VM</v>
      </c>
      <c r="H3189" s="570" t="s">
        <v>125</v>
      </c>
      <c r="J3189" s="570" t="s">
        <v>131</v>
      </c>
    </row>
    <row r="3190" spans="1:10">
      <c r="A3190" t="str">
        <f>_xlfn.XLOOKUP(C3190,macros!Y:Y,macros!O:O)</f>
        <v>-</v>
      </c>
      <c r="B3190">
        <f>_xlfn.XLOOKUP(H3190,'sets &amp; selections ( - 10%)'!Z:Z,'sets &amp; selections ( - 10%)'!P:P,0)+_xlfn.XLOOKUP(J3190,'sets &amp; selections ( - 10%)'!Z:Z,'sets &amp; selections ( - 10%)'!P:P,0)</f>
        <v>0</v>
      </c>
      <c r="C3190" s="635" t="s">
        <v>552</v>
      </c>
      <c r="D3190">
        <f t="shared" si="232"/>
        <v>0</v>
      </c>
      <c r="E3190">
        <v>10092</v>
      </c>
      <c r="F3190">
        <f t="shared" si="229"/>
        <v>0</v>
      </c>
      <c r="G3190" t="str">
        <f t="shared" si="230"/>
        <v>BP.VM</v>
      </c>
      <c r="H3190" s="570" t="s">
        <v>125</v>
      </c>
      <c r="J3190" s="570" t="s">
        <v>131</v>
      </c>
    </row>
    <row r="3191" spans="1:10">
      <c r="A3191" t="str">
        <f>_xlfn.XLOOKUP(C3191,macros!Y:Y,macros!O:O)</f>
        <v>-</v>
      </c>
      <c r="B3191">
        <f>_xlfn.XLOOKUP(H3191,'sets &amp; selections ( - 10%)'!Z:Z,'sets &amp; selections ( - 10%)'!P:P,0)+_xlfn.XLOOKUP(J3191,'sets &amp; selections ( - 10%)'!Z:Z,'sets &amp; selections ( - 10%)'!P:P,0)</f>
        <v>0</v>
      </c>
      <c r="C3191" s="635" t="s">
        <v>555</v>
      </c>
      <c r="D3191">
        <f t="shared" si="232"/>
        <v>0</v>
      </c>
      <c r="E3191">
        <v>10092</v>
      </c>
      <c r="F3191">
        <f t="shared" si="229"/>
        <v>0</v>
      </c>
      <c r="G3191" t="str">
        <f t="shared" si="230"/>
        <v>BP.VM</v>
      </c>
      <c r="H3191" s="570" t="s">
        <v>125</v>
      </c>
      <c r="J3191" s="570" t="s">
        <v>131</v>
      </c>
    </row>
    <row r="3192" spans="1:10">
      <c r="A3192" t="str">
        <f>_xlfn.XLOOKUP(C3192,macros!Y:Y,macros!O:O)</f>
        <v>-</v>
      </c>
      <c r="B3192">
        <f>_xlfn.XLOOKUP(H3192,'sets &amp; selections ( - 10%)'!Z:Z,'sets &amp; selections ( - 10%)'!P:P,0)+_xlfn.XLOOKUP(J3192,'sets &amp; selections ( - 10%)'!Z:Z,'sets &amp; selections ( - 10%)'!P:P,0)</f>
        <v>0</v>
      </c>
      <c r="C3192" s="635" t="s">
        <v>557</v>
      </c>
      <c r="D3192">
        <f t="shared" si="232"/>
        <v>0</v>
      </c>
      <c r="E3192">
        <v>10092</v>
      </c>
      <c r="F3192">
        <f t="shared" si="229"/>
        <v>0</v>
      </c>
      <c r="G3192" t="str">
        <f t="shared" si="230"/>
        <v>BP.VM</v>
      </c>
      <c r="H3192" s="570" t="s">
        <v>125</v>
      </c>
      <c r="J3192" s="570" t="s">
        <v>133</v>
      </c>
    </row>
    <row r="3193" spans="1:10">
      <c r="A3193" t="str">
        <f>_xlfn.XLOOKUP(C3193,macros!Y:Y,macros!O:O)</f>
        <v>-</v>
      </c>
      <c r="B3193">
        <f>_xlfn.XLOOKUP(H3193,'sets &amp; selections ( - 10%)'!Z:Z,'sets &amp; selections ( - 10%)'!P:P,0)+_xlfn.XLOOKUP(J3193,'sets &amp; selections ( - 10%)'!Z:Z,'sets &amp; selections ( - 10%)'!P:P,0)</f>
        <v>0</v>
      </c>
      <c r="C3193" s="635" t="s">
        <v>560</v>
      </c>
      <c r="D3193">
        <f t="shared" si="232"/>
        <v>0</v>
      </c>
      <c r="E3193">
        <v>10092</v>
      </c>
      <c r="F3193">
        <f t="shared" si="229"/>
        <v>0</v>
      </c>
      <c r="G3193" t="str">
        <f t="shared" si="230"/>
        <v>BP.VM</v>
      </c>
      <c r="H3193" s="570" t="s">
        <v>125</v>
      </c>
      <c r="J3193" s="570" t="s">
        <v>133</v>
      </c>
    </row>
    <row r="3194" spans="1:10">
      <c r="A3194" t="str">
        <f>_xlfn.XLOOKUP(C3194,macros!Y:Y,macros!O:O)</f>
        <v>-</v>
      </c>
      <c r="B3194">
        <f>_xlfn.XLOOKUP(H3194,'sets &amp; selections ( - 10%)'!Z:Z,'sets &amp; selections ( - 10%)'!P:P,0)+_xlfn.XLOOKUP(J3194,'sets &amp; selections ( - 10%)'!Z:Z,'sets &amp; selections ( - 10%)'!P:P,0)</f>
        <v>0</v>
      </c>
      <c r="C3194" s="635" t="s">
        <v>563</v>
      </c>
      <c r="D3194">
        <f t="shared" si="232"/>
        <v>0</v>
      </c>
      <c r="E3194">
        <v>10092</v>
      </c>
      <c r="F3194">
        <f t="shared" si="229"/>
        <v>0</v>
      </c>
      <c r="G3194" t="str">
        <f t="shared" si="230"/>
        <v>BP.VM</v>
      </c>
      <c r="H3194" s="570" t="s">
        <v>125</v>
      </c>
      <c r="J3194" s="570" t="s">
        <v>133</v>
      </c>
    </row>
    <row r="3195" spans="1:10">
      <c r="A3195" t="str">
        <f>_xlfn.XLOOKUP(C3195,macros!Y:Y,macros!O:O)</f>
        <v>-</v>
      </c>
      <c r="B3195">
        <f>_xlfn.XLOOKUP(H3195,'sets &amp; selections ( - 10%)'!Z:Z,'sets &amp; selections ( - 10%)'!P:P,0)+_xlfn.XLOOKUP(J3195,'sets &amp; selections ( - 10%)'!Z:Z,'sets &amp; selections ( - 10%)'!P:P,0)</f>
        <v>0</v>
      </c>
      <c r="C3195" s="635" t="s">
        <v>566</v>
      </c>
      <c r="D3195">
        <f t="shared" si="232"/>
        <v>0</v>
      </c>
      <c r="E3195">
        <v>10092</v>
      </c>
      <c r="F3195">
        <f t="shared" si="229"/>
        <v>0</v>
      </c>
      <c r="G3195" t="str">
        <f t="shared" si="230"/>
        <v>BP.VM</v>
      </c>
      <c r="H3195" s="570" t="s">
        <v>125</v>
      </c>
      <c r="J3195" s="570" t="s">
        <v>133</v>
      </c>
    </row>
    <row r="3196" spans="1:10">
      <c r="A3196" t="str">
        <f>_xlfn.XLOOKUP(C3196,macros!Y:Y,macros!O:O)</f>
        <v>-</v>
      </c>
      <c r="B3196">
        <f>_xlfn.XLOOKUP(H3196,'sets &amp; selections ( - 10%)'!Z:Z,'sets &amp; selections ( - 10%)'!P:P,0)+_xlfn.XLOOKUP(J3196,'sets &amp; selections ( - 10%)'!Z:Z,'sets &amp; selections ( - 10%)'!P:P,0)</f>
        <v>0</v>
      </c>
      <c r="C3196" s="635" t="s">
        <v>568</v>
      </c>
      <c r="D3196">
        <f t="shared" si="232"/>
        <v>0</v>
      </c>
      <c r="E3196">
        <v>10092</v>
      </c>
      <c r="F3196">
        <f t="shared" si="229"/>
        <v>0</v>
      </c>
      <c r="G3196" t="str">
        <f t="shared" si="230"/>
        <v>BP.VM</v>
      </c>
      <c r="H3196" s="570" t="s">
        <v>125</v>
      </c>
      <c r="J3196" s="570" t="s">
        <v>133</v>
      </c>
    </row>
    <row r="3197" spans="1:10">
      <c r="A3197" t="str">
        <f>_xlfn.XLOOKUP(C3197,macros!Y:Y,macros!O:O)</f>
        <v>-</v>
      </c>
      <c r="B3197">
        <f>_xlfn.XLOOKUP(H3197,'sets &amp; selections ( - 10%)'!Z:Z,'sets &amp; selections ( - 10%)'!P:P,0)+_xlfn.XLOOKUP(J3197,'sets &amp; selections ( - 10%)'!Z:Z,'sets &amp; selections ( - 10%)'!P:P,0)</f>
        <v>0</v>
      </c>
      <c r="C3197" s="635" t="s">
        <v>571</v>
      </c>
      <c r="D3197">
        <f t="shared" si="232"/>
        <v>0</v>
      </c>
      <c r="E3197">
        <v>10092</v>
      </c>
      <c r="F3197">
        <f t="shared" si="229"/>
        <v>0</v>
      </c>
      <c r="G3197" t="str">
        <f t="shared" si="230"/>
        <v>BP.VM</v>
      </c>
      <c r="H3197" s="570" t="s">
        <v>125</v>
      </c>
      <c r="J3197" s="570" t="s">
        <v>133</v>
      </c>
    </row>
    <row r="3198" spans="1:10">
      <c r="A3198" t="str">
        <f>_xlfn.XLOOKUP(C3198,macros!Y:Y,macros!O:O)</f>
        <v>-</v>
      </c>
      <c r="B3198">
        <f>_xlfn.XLOOKUP(H3198,'sets &amp; selections ( - 10%)'!Z:Z,'sets &amp; selections ( - 10%)'!P:P,0)+_xlfn.XLOOKUP(J3198,'sets &amp; selections ( - 10%)'!Z:Z,'sets &amp; selections ( - 10%)'!P:P,0)</f>
        <v>0</v>
      </c>
      <c r="C3198" s="635" t="s">
        <v>573</v>
      </c>
      <c r="D3198">
        <f t="shared" si="232"/>
        <v>0</v>
      </c>
      <c r="E3198">
        <v>10092</v>
      </c>
      <c r="F3198">
        <f t="shared" si="229"/>
        <v>0</v>
      </c>
      <c r="G3198" t="str">
        <f t="shared" si="230"/>
        <v>BP.VM</v>
      </c>
      <c r="H3198" s="570" t="s">
        <v>125</v>
      </c>
      <c r="J3198" s="570" t="s">
        <v>133</v>
      </c>
    </row>
    <row r="3199" spans="1:10">
      <c r="A3199" t="str">
        <f>_xlfn.XLOOKUP(C3199,macros!Y:Y,macros!O:O)</f>
        <v>-</v>
      </c>
      <c r="B3199">
        <f>_xlfn.XLOOKUP(H3199,'sets &amp; selections ( - 10%)'!Z:Z,'sets &amp; selections ( - 10%)'!P:P,0)+_xlfn.XLOOKUP(J3199,'sets &amp; selections ( - 10%)'!Z:Z,'sets &amp; selections ( - 10%)'!P:P,0)</f>
        <v>0</v>
      </c>
      <c r="C3199" s="635" t="s">
        <v>575</v>
      </c>
      <c r="D3199">
        <f t="shared" si="232"/>
        <v>0</v>
      </c>
      <c r="E3199">
        <v>10092</v>
      </c>
      <c r="F3199">
        <f t="shared" si="229"/>
        <v>0</v>
      </c>
      <c r="G3199" t="str">
        <f t="shared" si="230"/>
        <v>BP.VM</v>
      </c>
      <c r="H3199" s="570" t="s">
        <v>125</v>
      </c>
      <c r="J3199" s="570" t="s">
        <v>133</v>
      </c>
    </row>
    <row r="3200" spans="1:10">
      <c r="A3200" t="str">
        <f>_xlfn.XLOOKUP(C3200,macros!Y:Y,macros!O:O)</f>
        <v>-</v>
      </c>
      <c r="B3200">
        <f>_xlfn.XLOOKUP(H3200,'sets &amp; selections ( - 10%)'!Z:Z,'sets &amp; selections ( - 10%)'!P:P,0)+_xlfn.XLOOKUP(J3200,'sets &amp; selections ( - 10%)'!Z:Z,'sets &amp; selections ( - 10%)'!P:P,0)</f>
        <v>0</v>
      </c>
      <c r="C3200" s="635" t="s">
        <v>578</v>
      </c>
      <c r="D3200">
        <f t="shared" si="232"/>
        <v>0</v>
      </c>
      <c r="E3200">
        <v>10092</v>
      </c>
      <c r="F3200">
        <f t="shared" si="229"/>
        <v>0</v>
      </c>
      <c r="G3200" t="str">
        <f t="shared" si="230"/>
        <v>BP.VM</v>
      </c>
      <c r="H3200" s="570" t="s">
        <v>125</v>
      </c>
      <c r="J3200" s="570" t="s">
        <v>133</v>
      </c>
    </row>
    <row r="3201" spans="1:10">
      <c r="A3201" t="str">
        <f>_xlfn.XLOOKUP(C3201,macros!Y:Y,macros!O:O)</f>
        <v>-</v>
      </c>
      <c r="B3201">
        <f>_xlfn.XLOOKUP(H3201,'sets &amp; selections ( - 10%)'!Z:Z,'sets &amp; selections ( - 10%)'!P:P,0)+_xlfn.XLOOKUP(J3201,'sets &amp; selections ( - 10%)'!Z:Z,'sets &amp; selections ( - 10%)'!P:P,0)</f>
        <v>0</v>
      </c>
      <c r="C3201" s="635" t="s">
        <v>581</v>
      </c>
      <c r="D3201">
        <f t="shared" si="232"/>
        <v>0</v>
      </c>
      <c r="E3201">
        <v>10092</v>
      </c>
      <c r="F3201">
        <f t="shared" si="229"/>
        <v>0</v>
      </c>
      <c r="G3201" t="str">
        <f t="shared" si="230"/>
        <v>BP.VM</v>
      </c>
      <c r="H3201" s="570" t="s">
        <v>125</v>
      </c>
      <c r="J3201" s="570" t="s">
        <v>133</v>
      </c>
    </row>
    <row r="3202" spans="1:10">
      <c r="A3202" t="str">
        <f>_xlfn.XLOOKUP(C3202,macros!Y:Y,macros!O:O)</f>
        <v>-</v>
      </c>
      <c r="B3202">
        <f>_xlfn.XLOOKUP(H3202,'sets &amp; selections ( - 10%)'!Z:Z,'sets &amp; selections ( - 10%)'!P:P,0)+_xlfn.XLOOKUP(J3202,'sets &amp; selections ( - 10%)'!Z:Z,'sets &amp; selections ( - 10%)'!P:P,0)</f>
        <v>0</v>
      </c>
      <c r="C3202" s="635" t="s">
        <v>583</v>
      </c>
      <c r="D3202">
        <f t="shared" si="232"/>
        <v>0</v>
      </c>
      <c r="E3202">
        <v>10092</v>
      </c>
      <c r="F3202">
        <f t="shared" si="229"/>
        <v>0</v>
      </c>
      <c r="G3202" t="str">
        <f t="shared" si="230"/>
        <v>BP.VM</v>
      </c>
      <c r="H3202" s="570" t="s">
        <v>125</v>
      </c>
      <c r="J3202" s="570" t="s">
        <v>133</v>
      </c>
    </row>
    <row r="3203" spans="1:10">
      <c r="A3203" t="str">
        <f>_xlfn.XLOOKUP(C3203,macros!Y:Y,macros!O:O)</f>
        <v>-</v>
      </c>
      <c r="B3203">
        <f>_xlfn.XLOOKUP(H3203,'sets &amp; selections ( - 10%)'!Z:Z,'sets &amp; selections ( - 10%)'!P:P,0)+_xlfn.XLOOKUP(J3203,'sets &amp; selections ( - 10%)'!Z:Z,'sets &amp; selections ( - 10%)'!P:P,0)</f>
        <v>0</v>
      </c>
      <c r="C3203" s="635" t="s">
        <v>586</v>
      </c>
      <c r="D3203">
        <f t="shared" si="232"/>
        <v>0</v>
      </c>
      <c r="E3203">
        <v>10092</v>
      </c>
      <c r="F3203">
        <f t="shared" ref="F3203:F3266" si="233">IF(B3203&gt;0,10*B3203/D3203,0)</f>
        <v>0</v>
      </c>
      <c r="G3203" t="str">
        <f t="shared" ref="G3203:G3266" si="234">LEFT(C3203,5)</f>
        <v>BP.VM</v>
      </c>
      <c r="H3203" s="570" t="s">
        <v>125</v>
      </c>
      <c r="J3203" s="570" t="s">
        <v>133</v>
      </c>
    </row>
    <row r="3204" spans="1:10">
      <c r="A3204" t="str">
        <f>_xlfn.XLOOKUP(C3204,macros!Y:Y,macros!O:O)</f>
        <v>-</v>
      </c>
      <c r="B3204">
        <f>_xlfn.XLOOKUP(H3204,'sets &amp; selections ( - 10%)'!Z:Z,'sets &amp; selections ( - 10%)'!P:P,0)+_xlfn.XLOOKUP(J3204,'sets &amp; selections ( - 10%)'!Z:Z,'sets &amp; selections ( - 10%)'!P:P,0)</f>
        <v>0</v>
      </c>
      <c r="C3204" s="635" t="s">
        <v>589</v>
      </c>
      <c r="D3204">
        <f t="shared" si="232"/>
        <v>0</v>
      </c>
      <c r="E3204">
        <v>10132</v>
      </c>
      <c r="F3204">
        <f t="shared" si="233"/>
        <v>0</v>
      </c>
      <c r="G3204" t="str">
        <f t="shared" si="234"/>
        <v>BP.VM</v>
      </c>
      <c r="H3204" s="570" t="s">
        <v>136</v>
      </c>
      <c r="J3204" s="570" t="s">
        <v>138</v>
      </c>
    </row>
    <row r="3205" spans="1:10">
      <c r="A3205" t="str">
        <f>_xlfn.XLOOKUP(C3205,macros!Y:Y,macros!O:O)</f>
        <v>-</v>
      </c>
      <c r="B3205">
        <f>_xlfn.XLOOKUP(H3205,'sets &amp; selections ( - 10%)'!Z:Z,'sets &amp; selections ( - 10%)'!P:P,0)+_xlfn.XLOOKUP(J3205,'sets &amp; selections ( - 10%)'!Z:Z,'sets &amp; selections ( - 10%)'!P:P,0)</f>
        <v>0</v>
      </c>
      <c r="C3205" s="635" t="s">
        <v>590</v>
      </c>
      <c r="D3205">
        <f t="shared" si="232"/>
        <v>0</v>
      </c>
      <c r="E3205">
        <v>10132</v>
      </c>
      <c r="F3205">
        <f t="shared" si="233"/>
        <v>0</v>
      </c>
      <c r="G3205" t="str">
        <f t="shared" si="234"/>
        <v>BP.VM</v>
      </c>
      <c r="H3205" s="570" t="s">
        <v>136</v>
      </c>
      <c r="J3205" s="570" t="s">
        <v>138</v>
      </c>
    </row>
    <row r="3206" spans="1:10">
      <c r="A3206" t="str">
        <f>_xlfn.XLOOKUP(C3206,macros!Y:Y,macros!O:O)</f>
        <v>-</v>
      </c>
      <c r="B3206">
        <f>_xlfn.XLOOKUP(H3206,'sets &amp; selections ( - 10%)'!Z:Z,'sets &amp; selections ( - 10%)'!P:P,0)+_xlfn.XLOOKUP(J3206,'sets &amp; selections ( - 10%)'!Z:Z,'sets &amp; selections ( - 10%)'!P:P,0)</f>
        <v>0</v>
      </c>
      <c r="C3206" s="635" t="s">
        <v>591</v>
      </c>
      <c r="D3206">
        <f t="shared" si="232"/>
        <v>0</v>
      </c>
      <c r="E3206">
        <v>10132</v>
      </c>
      <c r="F3206">
        <f t="shared" si="233"/>
        <v>0</v>
      </c>
      <c r="G3206" t="str">
        <f t="shared" si="234"/>
        <v>BP.VM</v>
      </c>
      <c r="H3206" s="570" t="s">
        <v>136</v>
      </c>
      <c r="J3206" s="570" t="s">
        <v>138</v>
      </c>
    </row>
    <row r="3207" spans="1:10">
      <c r="A3207" t="str">
        <f>_xlfn.XLOOKUP(C3207,macros!Y:Y,macros!O:O)</f>
        <v>-</v>
      </c>
      <c r="B3207">
        <f>_xlfn.XLOOKUP(H3207,'sets &amp; selections ( - 10%)'!Z:Z,'sets &amp; selections ( - 10%)'!P:P,0)+_xlfn.XLOOKUP(J3207,'sets &amp; selections ( - 10%)'!Z:Z,'sets &amp; selections ( - 10%)'!P:P,0)</f>
        <v>0</v>
      </c>
      <c r="C3207" s="635" t="s">
        <v>592</v>
      </c>
      <c r="D3207">
        <f t="shared" si="232"/>
        <v>0</v>
      </c>
      <c r="E3207">
        <v>10132</v>
      </c>
      <c r="F3207">
        <f t="shared" si="233"/>
        <v>0</v>
      </c>
      <c r="G3207" t="str">
        <f t="shared" si="234"/>
        <v>BP.VM</v>
      </c>
      <c r="H3207" s="570" t="s">
        <v>136</v>
      </c>
      <c r="J3207" s="570" t="s">
        <v>138</v>
      </c>
    </row>
    <row r="3208" spans="1:10">
      <c r="A3208" t="str">
        <f>_xlfn.XLOOKUP(C3208,macros!Y:Y,macros!O:O)</f>
        <v>-</v>
      </c>
      <c r="B3208">
        <f>_xlfn.XLOOKUP(H3208,'sets &amp; selections ( - 10%)'!Z:Z,'sets &amp; selections ( - 10%)'!P:P,0)+_xlfn.XLOOKUP(J3208,'sets &amp; selections ( - 10%)'!Z:Z,'sets &amp; selections ( - 10%)'!P:P,0)</f>
        <v>0</v>
      </c>
      <c r="C3208" s="635" t="s">
        <v>593</v>
      </c>
      <c r="D3208">
        <f t="shared" si="232"/>
        <v>0</v>
      </c>
      <c r="E3208">
        <v>10132</v>
      </c>
      <c r="F3208">
        <f t="shared" si="233"/>
        <v>0</v>
      </c>
      <c r="G3208" t="str">
        <f t="shared" si="234"/>
        <v>BP.VM</v>
      </c>
      <c r="H3208" s="570" t="s">
        <v>136</v>
      </c>
      <c r="J3208" s="570" t="s">
        <v>138</v>
      </c>
    </row>
    <row r="3209" spans="1:10">
      <c r="A3209" t="str">
        <f>_xlfn.XLOOKUP(C3209,macros!Y:Y,macros!O:O)</f>
        <v>-</v>
      </c>
      <c r="B3209">
        <f>_xlfn.XLOOKUP(H3209,'sets &amp; selections ( - 10%)'!Z:Z,'sets &amp; selections ( - 10%)'!P:P,0)+_xlfn.XLOOKUP(J3209,'sets &amp; selections ( - 10%)'!Z:Z,'sets &amp; selections ( - 10%)'!P:P,0)</f>
        <v>0</v>
      </c>
      <c r="C3209" s="635" t="s">
        <v>594</v>
      </c>
      <c r="D3209">
        <f t="shared" si="232"/>
        <v>0</v>
      </c>
      <c r="E3209">
        <v>10132</v>
      </c>
      <c r="F3209">
        <f t="shared" si="233"/>
        <v>0</v>
      </c>
      <c r="G3209" t="str">
        <f t="shared" si="234"/>
        <v>BP.VM</v>
      </c>
      <c r="H3209" s="570" t="s">
        <v>136</v>
      </c>
      <c r="J3209" s="570" t="s">
        <v>138</v>
      </c>
    </row>
    <row r="3210" spans="1:10">
      <c r="A3210" t="str">
        <f>_xlfn.XLOOKUP(C3210,macros!Y:Y,macros!O:O)</f>
        <v>-</v>
      </c>
      <c r="B3210">
        <f>_xlfn.XLOOKUP(H3210,'sets &amp; selections ( - 10%)'!Z:Z,'sets &amp; selections ( - 10%)'!P:P,0)+_xlfn.XLOOKUP(J3210,'sets &amp; selections ( - 10%)'!Z:Z,'sets &amp; selections ( - 10%)'!P:P,0)</f>
        <v>0</v>
      </c>
      <c r="C3210" s="635" t="s">
        <v>595</v>
      </c>
      <c r="D3210">
        <f t="shared" si="232"/>
        <v>0</v>
      </c>
      <c r="E3210">
        <v>10132</v>
      </c>
      <c r="F3210">
        <f t="shared" si="233"/>
        <v>0</v>
      </c>
      <c r="G3210" t="str">
        <f t="shared" si="234"/>
        <v>BP.VM</v>
      </c>
      <c r="H3210" s="570" t="s">
        <v>136</v>
      </c>
      <c r="J3210" s="570" t="s">
        <v>140</v>
      </c>
    </row>
    <row r="3211" spans="1:10">
      <c r="A3211" t="str">
        <f>_xlfn.XLOOKUP(C3211,macros!Y:Y,macros!O:O)</f>
        <v>-</v>
      </c>
      <c r="B3211">
        <f>_xlfn.XLOOKUP(H3211,'sets &amp; selections ( - 10%)'!Z:Z,'sets &amp; selections ( - 10%)'!P:P,0)+_xlfn.XLOOKUP(J3211,'sets &amp; selections ( - 10%)'!Z:Z,'sets &amp; selections ( - 10%)'!P:P,0)</f>
        <v>0</v>
      </c>
      <c r="C3211" s="635" t="s">
        <v>596</v>
      </c>
      <c r="D3211">
        <f t="shared" si="232"/>
        <v>0</v>
      </c>
      <c r="E3211">
        <v>10132</v>
      </c>
      <c r="F3211">
        <f t="shared" si="233"/>
        <v>0</v>
      </c>
      <c r="G3211" t="str">
        <f t="shared" si="234"/>
        <v>BP.VM</v>
      </c>
      <c r="H3211" s="570" t="s">
        <v>136</v>
      </c>
      <c r="J3211" s="570" t="s">
        <v>140</v>
      </c>
    </row>
    <row r="3212" spans="1:10">
      <c r="A3212" t="str">
        <f>_xlfn.XLOOKUP(C3212,macros!Y:Y,macros!O:O)</f>
        <v>-</v>
      </c>
      <c r="B3212">
        <f>_xlfn.XLOOKUP(H3212,'sets &amp; selections ( - 10%)'!Z:Z,'sets &amp; selections ( - 10%)'!P:P,0)+_xlfn.XLOOKUP(J3212,'sets &amp; selections ( - 10%)'!Z:Z,'sets &amp; selections ( - 10%)'!P:P,0)</f>
        <v>0</v>
      </c>
      <c r="C3212" s="635" t="s">
        <v>597</v>
      </c>
      <c r="D3212">
        <f t="shared" si="232"/>
        <v>0</v>
      </c>
      <c r="E3212">
        <v>10132</v>
      </c>
      <c r="F3212">
        <f t="shared" si="233"/>
        <v>0</v>
      </c>
      <c r="G3212" t="str">
        <f t="shared" si="234"/>
        <v>BP.VM</v>
      </c>
      <c r="H3212" s="570" t="s">
        <v>136</v>
      </c>
      <c r="J3212" s="570" t="s">
        <v>140</v>
      </c>
    </row>
    <row r="3213" spans="1:10">
      <c r="A3213" t="str">
        <f>_xlfn.XLOOKUP(C3213,macros!Y:Y,macros!O:O)</f>
        <v>-</v>
      </c>
      <c r="B3213">
        <f>_xlfn.XLOOKUP(H3213,'sets &amp; selections ( - 10%)'!Z:Z,'sets &amp; selections ( - 10%)'!P:P,0)+_xlfn.XLOOKUP(J3213,'sets &amp; selections ( - 10%)'!Z:Z,'sets &amp; selections ( - 10%)'!P:P,0)</f>
        <v>0</v>
      </c>
      <c r="C3213" s="635" t="s">
        <v>598</v>
      </c>
      <c r="D3213">
        <f t="shared" si="232"/>
        <v>0</v>
      </c>
      <c r="E3213">
        <v>10132</v>
      </c>
      <c r="F3213">
        <f t="shared" si="233"/>
        <v>0</v>
      </c>
      <c r="G3213" t="str">
        <f t="shared" si="234"/>
        <v>BP.VM</v>
      </c>
      <c r="H3213" s="570" t="s">
        <v>136</v>
      </c>
      <c r="J3213" s="570" t="s">
        <v>140</v>
      </c>
    </row>
    <row r="3214" spans="1:10">
      <c r="A3214" t="str">
        <f>_xlfn.XLOOKUP(C3214,macros!Y:Y,macros!O:O)</f>
        <v>-</v>
      </c>
      <c r="B3214">
        <f>_xlfn.XLOOKUP(H3214,'sets &amp; selections ( - 10%)'!Z:Z,'sets &amp; selections ( - 10%)'!P:P,0)+_xlfn.XLOOKUP(J3214,'sets &amp; selections ( - 10%)'!Z:Z,'sets &amp; selections ( - 10%)'!P:P,0)</f>
        <v>0</v>
      </c>
      <c r="C3214" s="635" t="s">
        <v>599</v>
      </c>
      <c r="D3214">
        <f t="shared" si="232"/>
        <v>0</v>
      </c>
      <c r="E3214">
        <v>10132</v>
      </c>
      <c r="F3214">
        <f t="shared" si="233"/>
        <v>0</v>
      </c>
      <c r="G3214" t="str">
        <f t="shared" si="234"/>
        <v>BP.VM</v>
      </c>
      <c r="H3214" s="570" t="s">
        <v>136</v>
      </c>
      <c r="J3214" s="570" t="s">
        <v>140</v>
      </c>
    </row>
    <row r="3215" spans="1:10">
      <c r="A3215" t="str">
        <f>_xlfn.XLOOKUP(C3215,macros!Y:Y,macros!O:O)</f>
        <v>-</v>
      </c>
      <c r="B3215">
        <f>_xlfn.XLOOKUP(H3215,'sets &amp; selections ( - 10%)'!Z:Z,'sets &amp; selections ( - 10%)'!P:P,0)+_xlfn.XLOOKUP(J3215,'sets &amp; selections ( - 10%)'!Z:Z,'sets &amp; selections ( - 10%)'!P:P,0)</f>
        <v>0</v>
      </c>
      <c r="C3215" s="635" t="s">
        <v>600</v>
      </c>
      <c r="D3215">
        <f t="shared" si="232"/>
        <v>0</v>
      </c>
      <c r="E3215">
        <v>10132</v>
      </c>
      <c r="F3215">
        <f t="shared" si="233"/>
        <v>0</v>
      </c>
      <c r="G3215" t="str">
        <f t="shared" si="234"/>
        <v>BP.VM</v>
      </c>
      <c r="H3215" s="570" t="s">
        <v>136</v>
      </c>
      <c r="J3215" s="570" t="s">
        <v>140</v>
      </c>
    </row>
    <row r="3216" spans="1:10">
      <c r="A3216" t="str">
        <f>_xlfn.XLOOKUP(C3216,macros!Y:Y,macros!O:O)</f>
        <v>-</v>
      </c>
      <c r="B3216">
        <f>_xlfn.XLOOKUP(H3216,'sets &amp; selections ( - 10%)'!Z:Z,'sets &amp; selections ( - 10%)'!P:P,0)+_xlfn.XLOOKUP(J3216,'sets &amp; selections ( - 10%)'!Z:Z,'sets &amp; selections ( - 10%)'!P:P,0)</f>
        <v>0</v>
      </c>
      <c r="C3216" s="635" t="s">
        <v>601</v>
      </c>
      <c r="D3216">
        <f t="shared" si="232"/>
        <v>0</v>
      </c>
      <c r="E3216">
        <v>10132</v>
      </c>
      <c r="F3216">
        <f t="shared" si="233"/>
        <v>0</v>
      </c>
      <c r="G3216" t="str">
        <f t="shared" si="234"/>
        <v>BP.VM</v>
      </c>
      <c r="H3216" s="570" t="s">
        <v>136</v>
      </c>
      <c r="J3216" s="570" t="s">
        <v>140</v>
      </c>
    </row>
    <row r="3217" spans="1:10">
      <c r="A3217" t="str">
        <f>_xlfn.XLOOKUP(C3217,macros!Y:Y,macros!O:O)</f>
        <v>-</v>
      </c>
      <c r="B3217">
        <f>_xlfn.XLOOKUP(H3217,'sets &amp; selections ( - 10%)'!Z:Z,'sets &amp; selections ( - 10%)'!P:P,0)+_xlfn.XLOOKUP(J3217,'sets &amp; selections ( - 10%)'!Z:Z,'sets &amp; selections ( - 10%)'!P:P,0)</f>
        <v>0</v>
      </c>
      <c r="C3217" s="635" t="s">
        <v>602</v>
      </c>
      <c r="D3217">
        <f t="shared" si="232"/>
        <v>0</v>
      </c>
      <c r="E3217">
        <v>10132</v>
      </c>
      <c r="F3217">
        <f t="shared" si="233"/>
        <v>0</v>
      </c>
      <c r="G3217" t="str">
        <f t="shared" si="234"/>
        <v>BP.VM</v>
      </c>
      <c r="H3217" s="570" t="s">
        <v>136</v>
      </c>
      <c r="J3217" s="570" t="s">
        <v>142</v>
      </c>
    </row>
    <row r="3218" spans="1:10">
      <c r="A3218" t="str">
        <f>_xlfn.XLOOKUP(C3218,macros!Y:Y,macros!O:O)</f>
        <v>-</v>
      </c>
      <c r="B3218">
        <f>_xlfn.XLOOKUP(H3218,'sets &amp; selections ( - 10%)'!Z:Z,'sets &amp; selections ( - 10%)'!P:P,0)+_xlfn.XLOOKUP(J3218,'sets &amp; selections ( - 10%)'!Z:Z,'sets &amp; selections ( - 10%)'!P:P,0)</f>
        <v>0</v>
      </c>
      <c r="C3218" s="635" t="s">
        <v>603</v>
      </c>
      <c r="D3218">
        <f t="shared" si="232"/>
        <v>0</v>
      </c>
      <c r="E3218">
        <v>10132</v>
      </c>
      <c r="F3218">
        <f t="shared" si="233"/>
        <v>0</v>
      </c>
      <c r="G3218" t="str">
        <f t="shared" si="234"/>
        <v>BP.VM</v>
      </c>
      <c r="H3218" s="570" t="s">
        <v>136</v>
      </c>
      <c r="J3218" s="570" t="s">
        <v>142</v>
      </c>
    </row>
    <row r="3219" spans="1:10">
      <c r="A3219" t="str">
        <f>_xlfn.XLOOKUP(C3219,macros!Y:Y,macros!O:O)</f>
        <v>-</v>
      </c>
      <c r="B3219">
        <f>_xlfn.XLOOKUP(H3219,'sets &amp; selections ( - 10%)'!Z:Z,'sets &amp; selections ( - 10%)'!P:P,0)+_xlfn.XLOOKUP(J3219,'sets &amp; selections ( - 10%)'!Z:Z,'sets &amp; selections ( - 10%)'!P:P,0)</f>
        <v>0</v>
      </c>
      <c r="C3219" s="635" t="s">
        <v>604</v>
      </c>
      <c r="D3219">
        <f t="shared" si="232"/>
        <v>0</v>
      </c>
      <c r="E3219">
        <v>10132</v>
      </c>
      <c r="F3219">
        <f t="shared" si="233"/>
        <v>0</v>
      </c>
      <c r="G3219" t="str">
        <f t="shared" si="234"/>
        <v>BP.VM</v>
      </c>
      <c r="H3219" s="570" t="s">
        <v>136</v>
      </c>
      <c r="J3219" s="570" t="s">
        <v>142</v>
      </c>
    </row>
    <row r="3220" spans="1:10">
      <c r="A3220" t="str">
        <f>_xlfn.XLOOKUP(C3220,macros!Y:Y,macros!O:O)</f>
        <v>-</v>
      </c>
      <c r="B3220">
        <f>_xlfn.XLOOKUP(H3220,'sets &amp; selections ( - 10%)'!Z:Z,'sets &amp; selections ( - 10%)'!P:P,0)+_xlfn.XLOOKUP(J3220,'sets &amp; selections ( - 10%)'!Z:Z,'sets &amp; selections ( - 10%)'!P:P,0)</f>
        <v>0</v>
      </c>
      <c r="C3220" s="635" t="s">
        <v>605</v>
      </c>
      <c r="D3220">
        <f t="shared" si="232"/>
        <v>0</v>
      </c>
      <c r="E3220">
        <v>10132</v>
      </c>
      <c r="F3220">
        <f t="shared" si="233"/>
        <v>0</v>
      </c>
      <c r="G3220" t="str">
        <f t="shared" si="234"/>
        <v>BP.VM</v>
      </c>
      <c r="H3220" s="570" t="s">
        <v>136</v>
      </c>
      <c r="J3220" s="570" t="s">
        <v>142</v>
      </c>
    </row>
    <row r="3221" spans="1:10">
      <c r="A3221" t="str">
        <f>_xlfn.XLOOKUP(C3221,macros!Y:Y,macros!O:O)</f>
        <v>-</v>
      </c>
      <c r="B3221">
        <f>_xlfn.XLOOKUP(H3221,'sets &amp; selections ( - 10%)'!Z:Z,'sets &amp; selections ( - 10%)'!P:P,0)+_xlfn.XLOOKUP(J3221,'sets &amp; selections ( - 10%)'!Z:Z,'sets &amp; selections ( - 10%)'!P:P,0)</f>
        <v>0</v>
      </c>
      <c r="C3221" s="635" t="s">
        <v>606</v>
      </c>
      <c r="D3221">
        <f t="shared" si="232"/>
        <v>0</v>
      </c>
      <c r="E3221">
        <v>10132</v>
      </c>
      <c r="F3221">
        <f t="shared" si="233"/>
        <v>0</v>
      </c>
      <c r="G3221" t="str">
        <f t="shared" si="234"/>
        <v>BP.VM</v>
      </c>
      <c r="H3221" s="570" t="s">
        <v>136</v>
      </c>
      <c r="J3221" s="570" t="s">
        <v>144</v>
      </c>
    </row>
    <row r="3222" spans="1:10">
      <c r="A3222" t="str">
        <f>_xlfn.XLOOKUP(C3222,macros!Y:Y,macros!O:O)</f>
        <v>-</v>
      </c>
      <c r="B3222">
        <f>_xlfn.XLOOKUP(H3222,'sets &amp; selections ( - 10%)'!Z:Z,'sets &amp; selections ( - 10%)'!P:P,0)+_xlfn.XLOOKUP(J3222,'sets &amp; selections ( - 10%)'!Z:Z,'sets &amp; selections ( - 10%)'!P:P,0)</f>
        <v>0</v>
      </c>
      <c r="C3222" s="635" t="s">
        <v>607</v>
      </c>
      <c r="D3222">
        <f t="shared" si="232"/>
        <v>0</v>
      </c>
      <c r="E3222">
        <v>10132</v>
      </c>
      <c r="F3222">
        <f t="shared" si="233"/>
        <v>0</v>
      </c>
      <c r="G3222" t="str">
        <f t="shared" si="234"/>
        <v>BP.VM</v>
      </c>
      <c r="H3222" s="570" t="s">
        <v>136</v>
      </c>
      <c r="J3222" s="570" t="s">
        <v>144</v>
      </c>
    </row>
    <row r="3223" spans="1:10">
      <c r="A3223" t="str">
        <f>_xlfn.XLOOKUP(C3223,macros!Y:Y,macros!O:O)</f>
        <v>-</v>
      </c>
      <c r="B3223">
        <f>_xlfn.XLOOKUP(H3223,'sets &amp; selections ( - 10%)'!Z:Z,'sets &amp; selections ( - 10%)'!P:P,0)+_xlfn.XLOOKUP(J3223,'sets &amp; selections ( - 10%)'!Z:Z,'sets &amp; selections ( - 10%)'!P:P,0)</f>
        <v>0</v>
      </c>
      <c r="C3223" s="635" t="s">
        <v>608</v>
      </c>
      <c r="D3223">
        <f t="shared" si="232"/>
        <v>0</v>
      </c>
      <c r="E3223">
        <v>10132</v>
      </c>
      <c r="F3223">
        <f t="shared" si="233"/>
        <v>0</v>
      </c>
      <c r="G3223" t="str">
        <f t="shared" si="234"/>
        <v>BP.VM</v>
      </c>
      <c r="H3223" s="570" t="s">
        <v>136</v>
      </c>
      <c r="J3223" s="570" t="s">
        <v>144</v>
      </c>
    </row>
    <row r="3224" spans="1:10">
      <c r="A3224" t="str">
        <f>_xlfn.XLOOKUP(C3224,macros!Y:Y,macros!O:O)</f>
        <v>-</v>
      </c>
      <c r="B3224">
        <f>_xlfn.XLOOKUP(H3224,'sets &amp; selections ( - 10%)'!Z:Z,'sets &amp; selections ( - 10%)'!P:P,0)+_xlfn.XLOOKUP(J3224,'sets &amp; selections ( - 10%)'!Z:Z,'sets &amp; selections ( - 10%)'!P:P,0)</f>
        <v>0</v>
      </c>
      <c r="C3224" s="635" t="s">
        <v>609</v>
      </c>
      <c r="D3224">
        <f t="shared" si="232"/>
        <v>0</v>
      </c>
      <c r="E3224">
        <v>10132</v>
      </c>
      <c r="F3224">
        <f t="shared" si="233"/>
        <v>0</v>
      </c>
      <c r="G3224" t="str">
        <f t="shared" si="234"/>
        <v>BP.VM</v>
      </c>
      <c r="H3224" s="570" t="s">
        <v>136</v>
      </c>
      <c r="J3224" s="570" t="s">
        <v>144</v>
      </c>
    </row>
    <row r="3225" spans="1:10">
      <c r="A3225" t="str">
        <f>_xlfn.XLOOKUP(C3225,macros!Y:Y,macros!O:O)</f>
        <v>-</v>
      </c>
      <c r="B3225">
        <f>_xlfn.XLOOKUP(H3225,'sets &amp; selections ( - 10%)'!Z:Z,'sets &amp; selections ( - 10%)'!P:P,0)+_xlfn.XLOOKUP(J3225,'sets &amp; selections ( - 10%)'!Z:Z,'sets &amp; selections ( - 10%)'!P:P,0)</f>
        <v>0</v>
      </c>
      <c r="C3225" s="635" t="s">
        <v>610</v>
      </c>
      <c r="D3225">
        <f t="shared" si="232"/>
        <v>0</v>
      </c>
      <c r="E3225">
        <v>10132</v>
      </c>
      <c r="F3225">
        <f t="shared" si="233"/>
        <v>0</v>
      </c>
      <c r="G3225" t="str">
        <f t="shared" si="234"/>
        <v>BP.VM</v>
      </c>
      <c r="H3225" s="570" t="s">
        <v>136</v>
      </c>
      <c r="J3225" s="570" t="s">
        <v>144</v>
      </c>
    </row>
    <row r="3226" spans="1:10">
      <c r="A3226" t="str">
        <f>_xlfn.XLOOKUP(C3226,macros!Y:Y,macros!O:O)</f>
        <v>-</v>
      </c>
      <c r="B3226">
        <f>_xlfn.XLOOKUP(H3226,'sets &amp; selections ( - 10%)'!Z:Z,'sets &amp; selections ( - 10%)'!P:P,0)+_xlfn.XLOOKUP(J3226,'sets &amp; selections ( - 10%)'!Z:Z,'sets &amp; selections ( - 10%)'!P:P,0)</f>
        <v>0</v>
      </c>
      <c r="C3226" s="635" t="s">
        <v>611</v>
      </c>
      <c r="D3226">
        <f t="shared" si="232"/>
        <v>0</v>
      </c>
      <c r="E3226">
        <v>10132</v>
      </c>
      <c r="F3226">
        <f t="shared" si="233"/>
        <v>0</v>
      </c>
      <c r="G3226" t="str">
        <f t="shared" si="234"/>
        <v>BP.VM</v>
      </c>
      <c r="H3226" s="570" t="s">
        <v>136</v>
      </c>
      <c r="J3226" s="570" t="s">
        <v>144</v>
      </c>
    </row>
    <row r="3227" spans="1:10">
      <c r="A3227" t="str">
        <f>_xlfn.XLOOKUP(C3227,macros!Y:Y,macros!O:O)</f>
        <v>-</v>
      </c>
      <c r="B3227">
        <f>_xlfn.XLOOKUP(H3227,'sets &amp; selections ( - 10%)'!Z:Z,'sets &amp; selections ( - 10%)'!P:P,0)+_xlfn.XLOOKUP(J3227,'sets &amp; selections ( - 10%)'!Z:Z,'sets &amp; selections ( - 10%)'!P:P,0)</f>
        <v>0</v>
      </c>
      <c r="C3227" s="635" t="s">
        <v>612</v>
      </c>
      <c r="D3227">
        <f t="shared" si="232"/>
        <v>0</v>
      </c>
      <c r="E3227">
        <v>10132</v>
      </c>
      <c r="F3227">
        <f t="shared" si="233"/>
        <v>0</v>
      </c>
      <c r="G3227" t="str">
        <f t="shared" si="234"/>
        <v>BP.VM</v>
      </c>
      <c r="H3227" s="570" t="s">
        <v>136</v>
      </c>
      <c r="J3227" s="570" t="s">
        <v>144</v>
      </c>
    </row>
    <row r="3228" spans="1:10">
      <c r="A3228" t="str">
        <f>_xlfn.XLOOKUP(C3228,macros!Y:Y,macros!O:O)</f>
        <v>-</v>
      </c>
      <c r="B3228">
        <f>_xlfn.XLOOKUP(H3228,'sets &amp; selections ( - 10%)'!Z:Z,'sets &amp; selections ( - 10%)'!P:P,0)+_xlfn.XLOOKUP(J3228,'sets &amp; selections ( - 10%)'!Z:Z,'sets &amp; selections ( - 10%)'!P:P,0)</f>
        <v>0</v>
      </c>
      <c r="C3228" s="635" t="s">
        <v>613</v>
      </c>
      <c r="D3228">
        <f t="shared" ref="D3228" si="235">SUM(A3228:B3228)</f>
        <v>0</v>
      </c>
      <c r="E3228">
        <v>10132</v>
      </c>
      <c r="F3228">
        <f t="shared" si="233"/>
        <v>0</v>
      </c>
      <c r="G3228" t="str">
        <f t="shared" si="234"/>
        <v>BP.VM</v>
      </c>
      <c r="H3228" s="570" t="s">
        <v>136</v>
      </c>
      <c r="J3228" s="570" t="s">
        <v>144</v>
      </c>
    </row>
    <row r="3229" spans="1:10">
      <c r="A3229" t="str">
        <f>_xlfn.XLOOKUP(C3229,macros!Y:Y,macros!O:O)</f>
        <v>-</v>
      </c>
      <c r="B3229">
        <f>_xlfn.XLOOKUP(H3229,'sets &amp; selections ( - 10%)'!Z:Z,'sets &amp; selections ( - 10%)'!P:P,0)+_xlfn.XLOOKUP(J3229,'sets &amp; selections ( - 10%)'!Z:Z,'sets &amp; selections ( - 10%)'!P:P,0)</f>
        <v>0</v>
      </c>
      <c r="C3229" s="635" t="s">
        <v>614</v>
      </c>
      <c r="D3229">
        <f t="shared" ref="D3229:D3285" si="236">SUM(A3229:B3229)</f>
        <v>0</v>
      </c>
      <c r="E3229">
        <v>10132</v>
      </c>
      <c r="F3229">
        <f t="shared" si="233"/>
        <v>0</v>
      </c>
      <c r="G3229" t="str">
        <f t="shared" si="234"/>
        <v>BP.VM</v>
      </c>
      <c r="H3229" s="570" t="s">
        <v>136</v>
      </c>
      <c r="J3229" s="570" t="s">
        <v>144</v>
      </c>
    </row>
    <row r="3230" spans="1:10">
      <c r="A3230" t="str">
        <f>_xlfn.XLOOKUP(C3230,macros!Y:Y,macros!O:O)</f>
        <v>-</v>
      </c>
      <c r="B3230">
        <f>_xlfn.XLOOKUP(H3230,'sets &amp; selections ( - 10%)'!Z:Z,'sets &amp; selections ( - 10%)'!P:P,0)+_xlfn.XLOOKUP(J3230,'sets &amp; selections ( - 10%)'!Z:Z,'sets &amp; selections ( - 10%)'!P:P,0)</f>
        <v>0</v>
      </c>
      <c r="C3230" s="635" t="s">
        <v>615</v>
      </c>
      <c r="D3230">
        <f t="shared" si="236"/>
        <v>0</v>
      </c>
      <c r="E3230">
        <v>10132</v>
      </c>
      <c r="F3230">
        <f t="shared" si="233"/>
        <v>0</v>
      </c>
      <c r="G3230" t="str">
        <f t="shared" si="234"/>
        <v>BP.VM</v>
      </c>
      <c r="H3230" s="570" t="s">
        <v>136</v>
      </c>
      <c r="J3230" s="570" t="s">
        <v>144</v>
      </c>
    </row>
    <row r="3231" spans="1:10">
      <c r="A3231" t="str">
        <f>_xlfn.XLOOKUP(C3231,macros!Y:Y,macros!O:O)</f>
        <v>-</v>
      </c>
      <c r="B3231">
        <f>_xlfn.XLOOKUP(H3231,'sets &amp; selections ( - 10%)'!Z:Z,'sets &amp; selections ( - 10%)'!P:P,0)+_xlfn.XLOOKUP(J3231,'sets &amp; selections ( - 10%)'!Z:Z,'sets &amp; selections ( - 10%)'!P:P,0)</f>
        <v>0</v>
      </c>
      <c r="C3231" s="635" t="s">
        <v>616</v>
      </c>
      <c r="D3231">
        <f t="shared" si="236"/>
        <v>0</v>
      </c>
      <c r="E3231">
        <v>10132</v>
      </c>
      <c r="F3231">
        <f t="shared" si="233"/>
        <v>0</v>
      </c>
      <c r="G3231" t="str">
        <f t="shared" si="234"/>
        <v>BP.VM</v>
      </c>
      <c r="H3231" s="570" t="s">
        <v>136</v>
      </c>
      <c r="J3231" s="570" t="s">
        <v>144</v>
      </c>
    </row>
    <row r="3232" spans="1:10">
      <c r="A3232" t="str">
        <f>_xlfn.XLOOKUP(C3232,macros!Y:Y,macros!O:O)</f>
        <v>-</v>
      </c>
      <c r="B3232">
        <f>_xlfn.XLOOKUP(H3232,'sets &amp; selections ( - 10%)'!Z:Z,'sets &amp; selections ( - 10%)'!P:P,0)+_xlfn.XLOOKUP(J3232,'sets &amp; selections ( - 10%)'!Z:Z,'sets &amp; selections ( - 10%)'!P:P,0)</f>
        <v>0</v>
      </c>
      <c r="C3232" s="635" t="s">
        <v>617</v>
      </c>
      <c r="D3232">
        <f t="shared" si="236"/>
        <v>0</v>
      </c>
      <c r="E3232">
        <v>10132</v>
      </c>
      <c r="F3232">
        <f t="shared" si="233"/>
        <v>0</v>
      </c>
      <c r="G3232" t="str">
        <f t="shared" si="234"/>
        <v>BP.VM</v>
      </c>
      <c r="H3232" s="570" t="s">
        <v>136</v>
      </c>
      <c r="J3232" s="570" t="s">
        <v>144</v>
      </c>
    </row>
    <row r="3233" spans="1:10">
      <c r="A3233">
        <f>_xlfn.XLOOKUP(C3233,macros!Y:Y,macros!P:P)</f>
        <v>0</v>
      </c>
      <c r="B3233">
        <f>_xlfn.XLOOKUP(H3233,'sets &amp; selections ( - 10%)'!Z:Z,'sets &amp; selections ( - 10%)'!Q:Q,0)+_xlfn.XLOOKUP(J3233,'sets &amp; selections ( - 10%)'!Z:Z,'sets &amp; selections ( - 10%)'!Q:Q,0)</f>
        <v>0</v>
      </c>
      <c r="C3233" s="635" t="s">
        <v>507</v>
      </c>
      <c r="D3233">
        <f t="shared" si="236"/>
        <v>0</v>
      </c>
      <c r="E3233">
        <v>10094</v>
      </c>
      <c r="F3233">
        <f t="shared" si="233"/>
        <v>0</v>
      </c>
      <c r="G3233" t="str">
        <f t="shared" si="234"/>
        <v>BP.VM</v>
      </c>
      <c r="H3233" s="570" t="s">
        <v>125</v>
      </c>
      <c r="J3233" s="570" t="s">
        <v>127</v>
      </c>
    </row>
    <row r="3234" spans="1:10">
      <c r="A3234">
        <f>_xlfn.XLOOKUP(C3234,macros!Y:Y,macros!P:P)</f>
        <v>0</v>
      </c>
      <c r="B3234">
        <f>_xlfn.XLOOKUP(H3234,'sets &amp; selections ( - 10%)'!Z:Z,'sets &amp; selections ( - 10%)'!Q:Q,0)+_xlfn.XLOOKUP(J3234,'sets &amp; selections ( - 10%)'!Z:Z,'sets &amp; selections ( - 10%)'!Q:Q,0)</f>
        <v>0</v>
      </c>
      <c r="C3234" s="635" t="s">
        <v>510</v>
      </c>
      <c r="D3234">
        <f t="shared" si="236"/>
        <v>0</v>
      </c>
      <c r="E3234">
        <v>10094</v>
      </c>
      <c r="F3234">
        <f t="shared" si="233"/>
        <v>0</v>
      </c>
      <c r="G3234" t="str">
        <f t="shared" si="234"/>
        <v>BP.VM</v>
      </c>
      <c r="H3234" s="570" t="s">
        <v>125</v>
      </c>
      <c r="J3234" s="570" t="s">
        <v>127</v>
      </c>
    </row>
    <row r="3235" spans="1:10">
      <c r="A3235">
        <f>_xlfn.XLOOKUP(C3235,macros!Y:Y,macros!P:P)</f>
        <v>0</v>
      </c>
      <c r="B3235">
        <f>_xlfn.XLOOKUP(H3235,'sets &amp; selections ( - 10%)'!Z:Z,'sets &amp; selections ( - 10%)'!Q:Q,0)+_xlfn.XLOOKUP(J3235,'sets &amp; selections ( - 10%)'!Z:Z,'sets &amp; selections ( - 10%)'!Q:Q,0)</f>
        <v>0</v>
      </c>
      <c r="C3235" s="635" t="s">
        <v>513</v>
      </c>
      <c r="D3235">
        <f t="shared" si="236"/>
        <v>0</v>
      </c>
      <c r="E3235">
        <v>10094</v>
      </c>
      <c r="F3235">
        <f t="shared" si="233"/>
        <v>0</v>
      </c>
      <c r="G3235" t="str">
        <f t="shared" si="234"/>
        <v>BP.VM</v>
      </c>
      <c r="H3235" s="570" t="s">
        <v>125</v>
      </c>
      <c r="J3235" s="570" t="s">
        <v>127</v>
      </c>
    </row>
    <row r="3236" spans="1:10">
      <c r="A3236">
        <f>_xlfn.XLOOKUP(C3236,macros!Y:Y,macros!P:P)</f>
        <v>0</v>
      </c>
      <c r="B3236">
        <f>_xlfn.XLOOKUP(H3236,'sets &amp; selections ( - 10%)'!Z:Z,'sets &amp; selections ( - 10%)'!Q:Q,0)+_xlfn.XLOOKUP(J3236,'sets &amp; selections ( - 10%)'!Z:Z,'sets &amp; selections ( - 10%)'!Q:Q,0)</f>
        <v>0</v>
      </c>
      <c r="C3236" s="635" t="s">
        <v>516</v>
      </c>
      <c r="D3236">
        <f t="shared" si="236"/>
        <v>0</v>
      </c>
      <c r="E3236">
        <v>10094</v>
      </c>
      <c r="F3236">
        <f t="shared" si="233"/>
        <v>0</v>
      </c>
      <c r="G3236" t="str">
        <f t="shared" si="234"/>
        <v>BP.VM</v>
      </c>
      <c r="H3236" s="570" t="s">
        <v>125</v>
      </c>
      <c r="J3236" s="570" t="s">
        <v>127</v>
      </c>
    </row>
    <row r="3237" spans="1:10">
      <c r="A3237">
        <f>_xlfn.XLOOKUP(C3237,macros!Y:Y,macros!P:P)</f>
        <v>0</v>
      </c>
      <c r="B3237">
        <f>_xlfn.XLOOKUP(H3237,'sets &amp; selections ( - 10%)'!Z:Z,'sets &amp; selections ( - 10%)'!Q:Q,0)+_xlfn.XLOOKUP(J3237,'sets &amp; selections ( - 10%)'!Z:Z,'sets &amp; selections ( - 10%)'!Q:Q,0)</f>
        <v>0</v>
      </c>
      <c r="C3237" s="635" t="s">
        <v>519</v>
      </c>
      <c r="D3237">
        <f t="shared" si="236"/>
        <v>0</v>
      </c>
      <c r="E3237">
        <v>10094</v>
      </c>
      <c r="F3237">
        <f t="shared" si="233"/>
        <v>0</v>
      </c>
      <c r="G3237" t="str">
        <f t="shared" si="234"/>
        <v>BP.VM</v>
      </c>
      <c r="H3237" s="570" t="s">
        <v>125</v>
      </c>
      <c r="J3237" s="570" t="s">
        <v>127</v>
      </c>
    </row>
    <row r="3238" spans="1:10">
      <c r="A3238">
        <f>_xlfn.XLOOKUP(C3238,macros!Y:Y,macros!P:P)</f>
        <v>0</v>
      </c>
      <c r="B3238">
        <f>_xlfn.XLOOKUP(H3238,'sets &amp; selections ( - 10%)'!Z:Z,'sets &amp; selections ( - 10%)'!Q:Q,0)+_xlfn.XLOOKUP(J3238,'sets &amp; selections ( - 10%)'!Z:Z,'sets &amp; selections ( - 10%)'!Q:Q,0)</f>
        <v>0</v>
      </c>
      <c r="C3238" s="635" t="s">
        <v>522</v>
      </c>
      <c r="D3238">
        <f t="shared" si="236"/>
        <v>0</v>
      </c>
      <c r="E3238">
        <v>10094</v>
      </c>
      <c r="F3238">
        <f t="shared" si="233"/>
        <v>0</v>
      </c>
      <c r="G3238" t="str">
        <f t="shared" si="234"/>
        <v>BP.VM</v>
      </c>
      <c r="H3238" s="570" t="s">
        <v>125</v>
      </c>
      <c r="J3238" s="570" t="s">
        <v>127</v>
      </c>
    </row>
    <row r="3239" spans="1:10">
      <c r="A3239">
        <f>_xlfn.XLOOKUP(C3239,macros!Y:Y,macros!P:P)</f>
        <v>0</v>
      </c>
      <c r="B3239">
        <f>_xlfn.XLOOKUP(H3239,'sets &amp; selections ( - 10%)'!Z:Z,'sets &amp; selections ( - 10%)'!Q:Q,0)+_xlfn.XLOOKUP(J3239,'sets &amp; selections ( - 10%)'!Z:Z,'sets &amp; selections ( - 10%)'!Q:Q,0)</f>
        <v>0</v>
      </c>
      <c r="C3239" s="635" t="s">
        <v>525</v>
      </c>
      <c r="D3239">
        <f t="shared" si="236"/>
        <v>0</v>
      </c>
      <c r="E3239">
        <v>10094</v>
      </c>
      <c r="F3239">
        <f t="shared" si="233"/>
        <v>0</v>
      </c>
      <c r="G3239" t="str">
        <f t="shared" si="234"/>
        <v>BP.VM</v>
      </c>
      <c r="H3239" s="570" t="s">
        <v>125</v>
      </c>
      <c r="J3239" s="570" t="s">
        <v>129</v>
      </c>
    </row>
    <row r="3240" spans="1:10">
      <c r="A3240">
        <f>_xlfn.XLOOKUP(C3240,macros!Y:Y,macros!P:P)</f>
        <v>0</v>
      </c>
      <c r="B3240">
        <f>_xlfn.XLOOKUP(H3240,'sets &amp; selections ( - 10%)'!Z:Z,'sets &amp; selections ( - 10%)'!Q:Q,0)+_xlfn.XLOOKUP(J3240,'sets &amp; selections ( - 10%)'!Z:Z,'sets &amp; selections ( - 10%)'!Q:Q,0)</f>
        <v>0</v>
      </c>
      <c r="C3240" s="635" t="s">
        <v>528</v>
      </c>
      <c r="D3240">
        <f t="shared" si="236"/>
        <v>0</v>
      </c>
      <c r="E3240">
        <v>10094</v>
      </c>
      <c r="F3240">
        <f t="shared" si="233"/>
        <v>0</v>
      </c>
      <c r="G3240" t="str">
        <f t="shared" si="234"/>
        <v>BP.VM</v>
      </c>
      <c r="H3240" s="570" t="s">
        <v>125</v>
      </c>
      <c r="J3240" s="570" t="s">
        <v>129</v>
      </c>
    </row>
    <row r="3241" spans="1:10">
      <c r="A3241">
        <f>_xlfn.XLOOKUP(C3241,macros!Y:Y,macros!P:P)</f>
        <v>0</v>
      </c>
      <c r="B3241">
        <f>_xlfn.XLOOKUP(H3241,'sets &amp; selections ( - 10%)'!Z:Z,'sets &amp; selections ( - 10%)'!Q:Q,0)+_xlfn.XLOOKUP(J3241,'sets &amp; selections ( - 10%)'!Z:Z,'sets &amp; selections ( - 10%)'!Q:Q,0)</f>
        <v>0</v>
      </c>
      <c r="C3241" s="635" t="s">
        <v>531</v>
      </c>
      <c r="D3241">
        <f t="shared" si="236"/>
        <v>0</v>
      </c>
      <c r="E3241">
        <v>10094</v>
      </c>
      <c r="F3241">
        <f t="shared" si="233"/>
        <v>0</v>
      </c>
      <c r="G3241" t="str">
        <f t="shared" si="234"/>
        <v>BP.VM</v>
      </c>
      <c r="H3241" s="570" t="s">
        <v>125</v>
      </c>
      <c r="J3241" s="570" t="s">
        <v>129</v>
      </c>
    </row>
    <row r="3242" spans="1:10">
      <c r="A3242">
        <f>_xlfn.XLOOKUP(C3242,macros!Y:Y,macros!P:P)</f>
        <v>0</v>
      </c>
      <c r="B3242">
        <f>_xlfn.XLOOKUP(H3242,'sets &amp; selections ( - 10%)'!Z:Z,'sets &amp; selections ( - 10%)'!Q:Q,0)+_xlfn.XLOOKUP(J3242,'sets &amp; selections ( - 10%)'!Z:Z,'sets &amp; selections ( - 10%)'!Q:Q,0)</f>
        <v>0</v>
      </c>
      <c r="C3242" s="635" t="s">
        <v>534</v>
      </c>
      <c r="D3242">
        <f t="shared" si="236"/>
        <v>0</v>
      </c>
      <c r="E3242">
        <v>10094</v>
      </c>
      <c r="F3242">
        <f t="shared" si="233"/>
        <v>0</v>
      </c>
      <c r="G3242" t="str">
        <f t="shared" si="234"/>
        <v>BP.VM</v>
      </c>
      <c r="H3242" s="570" t="s">
        <v>125</v>
      </c>
      <c r="J3242" s="570" t="s">
        <v>129</v>
      </c>
    </row>
    <row r="3243" spans="1:10">
      <c r="A3243">
        <f>_xlfn.XLOOKUP(C3243,macros!Y:Y,macros!P:P)</f>
        <v>0</v>
      </c>
      <c r="B3243">
        <f>_xlfn.XLOOKUP(H3243,'sets &amp; selections ( - 10%)'!Z:Z,'sets &amp; selections ( - 10%)'!Q:Q,0)+_xlfn.XLOOKUP(J3243,'sets &amp; selections ( - 10%)'!Z:Z,'sets &amp; selections ( - 10%)'!Q:Q,0)</f>
        <v>0</v>
      </c>
      <c r="C3243" s="635" t="s">
        <v>537</v>
      </c>
      <c r="D3243">
        <f t="shared" si="236"/>
        <v>0</v>
      </c>
      <c r="E3243">
        <v>10094</v>
      </c>
      <c r="F3243">
        <f t="shared" si="233"/>
        <v>0</v>
      </c>
      <c r="G3243" t="str">
        <f t="shared" si="234"/>
        <v>BP.VM</v>
      </c>
      <c r="H3243" s="570" t="s">
        <v>125</v>
      </c>
      <c r="J3243" s="570" t="s">
        <v>129</v>
      </c>
    </row>
    <row r="3244" spans="1:10">
      <c r="A3244">
        <f>_xlfn.XLOOKUP(C3244,macros!Y:Y,macros!P:P)</f>
        <v>0</v>
      </c>
      <c r="B3244">
        <f>_xlfn.XLOOKUP(H3244,'sets &amp; selections ( - 10%)'!Z:Z,'sets &amp; selections ( - 10%)'!Q:Q,0)+_xlfn.XLOOKUP(J3244,'sets &amp; selections ( - 10%)'!Z:Z,'sets &amp; selections ( - 10%)'!Q:Q,0)</f>
        <v>0</v>
      </c>
      <c r="C3244" s="635" t="s">
        <v>540</v>
      </c>
      <c r="D3244">
        <f t="shared" si="236"/>
        <v>0</v>
      </c>
      <c r="E3244">
        <v>10094</v>
      </c>
      <c r="F3244">
        <f t="shared" si="233"/>
        <v>0</v>
      </c>
      <c r="G3244" t="str">
        <f t="shared" si="234"/>
        <v>BP.VM</v>
      </c>
      <c r="H3244" s="570" t="s">
        <v>125</v>
      </c>
      <c r="J3244" s="570" t="s">
        <v>129</v>
      </c>
    </row>
    <row r="3245" spans="1:10">
      <c r="A3245">
        <f>_xlfn.XLOOKUP(C3245,macros!Y:Y,macros!P:P)</f>
        <v>0</v>
      </c>
      <c r="B3245">
        <f>_xlfn.XLOOKUP(H3245,'sets &amp; selections ( - 10%)'!Z:Z,'sets &amp; selections ( - 10%)'!Q:Q,0)+_xlfn.XLOOKUP(J3245,'sets &amp; selections ( - 10%)'!Z:Z,'sets &amp; selections ( - 10%)'!Q:Q,0)</f>
        <v>0</v>
      </c>
      <c r="C3245" s="635" t="s">
        <v>543</v>
      </c>
      <c r="D3245">
        <f t="shared" si="236"/>
        <v>0</v>
      </c>
      <c r="E3245">
        <v>10094</v>
      </c>
      <c r="F3245">
        <f t="shared" si="233"/>
        <v>0</v>
      </c>
      <c r="G3245" t="str">
        <f t="shared" si="234"/>
        <v>BP.VM</v>
      </c>
      <c r="H3245" s="570" t="s">
        <v>125</v>
      </c>
      <c r="J3245" s="570" t="s">
        <v>129</v>
      </c>
    </row>
    <row r="3246" spans="1:10">
      <c r="A3246">
        <f>_xlfn.XLOOKUP(C3246,macros!Y:Y,macros!P:P)</f>
        <v>0</v>
      </c>
      <c r="B3246">
        <f>_xlfn.XLOOKUP(H3246,'sets &amp; selections ( - 10%)'!Z:Z,'sets &amp; selections ( - 10%)'!Q:Q,0)+_xlfn.XLOOKUP(J3246,'sets &amp; selections ( - 10%)'!Z:Z,'sets &amp; selections ( - 10%)'!Q:Q,0)</f>
        <v>0</v>
      </c>
      <c r="C3246" s="635" t="s">
        <v>546</v>
      </c>
      <c r="D3246">
        <f t="shared" si="236"/>
        <v>0</v>
      </c>
      <c r="E3246">
        <v>10094</v>
      </c>
      <c r="F3246">
        <f t="shared" si="233"/>
        <v>0</v>
      </c>
      <c r="G3246" t="str">
        <f t="shared" si="234"/>
        <v>BP.VM</v>
      </c>
      <c r="H3246" s="570" t="s">
        <v>125</v>
      </c>
      <c r="J3246" s="570" t="s">
        <v>131</v>
      </c>
    </row>
    <row r="3247" spans="1:10">
      <c r="A3247">
        <f>_xlfn.XLOOKUP(C3247,macros!Y:Y,macros!P:P)</f>
        <v>0</v>
      </c>
      <c r="B3247">
        <f>_xlfn.XLOOKUP(H3247,'sets &amp; selections ( - 10%)'!Z:Z,'sets &amp; selections ( - 10%)'!Q:Q,0)+_xlfn.XLOOKUP(J3247,'sets &amp; selections ( - 10%)'!Z:Z,'sets &amp; selections ( - 10%)'!Q:Q,0)</f>
        <v>0</v>
      </c>
      <c r="C3247" s="635" t="s">
        <v>549</v>
      </c>
      <c r="D3247">
        <f t="shared" si="236"/>
        <v>0</v>
      </c>
      <c r="E3247">
        <v>10094</v>
      </c>
      <c r="F3247">
        <f t="shared" si="233"/>
        <v>0</v>
      </c>
      <c r="G3247" t="str">
        <f t="shared" si="234"/>
        <v>BP.VM</v>
      </c>
      <c r="H3247" s="570" t="s">
        <v>125</v>
      </c>
      <c r="J3247" s="570" t="s">
        <v>131</v>
      </c>
    </row>
    <row r="3248" spans="1:10">
      <c r="A3248">
        <f>_xlfn.XLOOKUP(C3248,macros!Y:Y,macros!P:P)</f>
        <v>0</v>
      </c>
      <c r="B3248">
        <f>_xlfn.XLOOKUP(H3248,'sets &amp; selections ( - 10%)'!Z:Z,'sets &amp; selections ( - 10%)'!Q:Q,0)+_xlfn.XLOOKUP(J3248,'sets &amp; selections ( - 10%)'!Z:Z,'sets &amp; selections ( - 10%)'!Q:Q,0)</f>
        <v>0</v>
      </c>
      <c r="C3248" s="635" t="s">
        <v>552</v>
      </c>
      <c r="D3248">
        <f t="shared" si="236"/>
        <v>0</v>
      </c>
      <c r="E3248">
        <v>10094</v>
      </c>
      <c r="F3248">
        <f t="shared" si="233"/>
        <v>0</v>
      </c>
      <c r="G3248" t="str">
        <f t="shared" si="234"/>
        <v>BP.VM</v>
      </c>
      <c r="H3248" s="570" t="s">
        <v>125</v>
      </c>
      <c r="J3248" s="570" t="s">
        <v>131</v>
      </c>
    </row>
    <row r="3249" spans="1:10">
      <c r="A3249">
        <f>_xlfn.XLOOKUP(C3249,macros!Y:Y,macros!P:P)</f>
        <v>0</v>
      </c>
      <c r="B3249">
        <f>_xlfn.XLOOKUP(H3249,'sets &amp; selections ( - 10%)'!Z:Z,'sets &amp; selections ( - 10%)'!Q:Q,0)+_xlfn.XLOOKUP(J3249,'sets &amp; selections ( - 10%)'!Z:Z,'sets &amp; selections ( - 10%)'!Q:Q,0)</f>
        <v>0</v>
      </c>
      <c r="C3249" s="635" t="s">
        <v>555</v>
      </c>
      <c r="D3249">
        <f t="shared" si="236"/>
        <v>0</v>
      </c>
      <c r="E3249">
        <v>10094</v>
      </c>
      <c r="F3249">
        <f t="shared" si="233"/>
        <v>0</v>
      </c>
      <c r="G3249" t="str">
        <f t="shared" si="234"/>
        <v>BP.VM</v>
      </c>
      <c r="H3249" s="570" t="s">
        <v>125</v>
      </c>
      <c r="J3249" s="570" t="s">
        <v>131</v>
      </c>
    </row>
    <row r="3250" spans="1:10">
      <c r="A3250">
        <f>_xlfn.XLOOKUP(C3250,macros!Y:Y,macros!P:P)</f>
        <v>0</v>
      </c>
      <c r="B3250">
        <f>_xlfn.XLOOKUP(H3250,'sets &amp; selections ( - 10%)'!Z:Z,'sets &amp; selections ( - 10%)'!Q:Q,0)+_xlfn.XLOOKUP(J3250,'sets &amp; selections ( - 10%)'!Z:Z,'sets &amp; selections ( - 10%)'!Q:Q,0)</f>
        <v>0</v>
      </c>
      <c r="C3250" s="635" t="s">
        <v>557</v>
      </c>
      <c r="D3250">
        <f t="shared" si="236"/>
        <v>0</v>
      </c>
      <c r="E3250">
        <v>10094</v>
      </c>
      <c r="F3250">
        <f t="shared" si="233"/>
        <v>0</v>
      </c>
      <c r="G3250" t="str">
        <f t="shared" si="234"/>
        <v>BP.VM</v>
      </c>
      <c r="H3250" s="570" t="s">
        <v>125</v>
      </c>
      <c r="J3250" s="570" t="s">
        <v>133</v>
      </c>
    </row>
    <row r="3251" spans="1:10">
      <c r="A3251">
        <f>_xlfn.XLOOKUP(C3251,macros!Y:Y,macros!P:P)</f>
        <v>0</v>
      </c>
      <c r="B3251">
        <f>_xlfn.XLOOKUP(H3251,'sets &amp; selections ( - 10%)'!Z:Z,'sets &amp; selections ( - 10%)'!Q:Q,0)+_xlfn.XLOOKUP(J3251,'sets &amp; selections ( - 10%)'!Z:Z,'sets &amp; selections ( - 10%)'!Q:Q,0)</f>
        <v>0</v>
      </c>
      <c r="C3251" s="635" t="s">
        <v>560</v>
      </c>
      <c r="D3251">
        <f t="shared" si="236"/>
        <v>0</v>
      </c>
      <c r="E3251">
        <v>10094</v>
      </c>
      <c r="F3251">
        <f t="shared" si="233"/>
        <v>0</v>
      </c>
      <c r="G3251" t="str">
        <f t="shared" si="234"/>
        <v>BP.VM</v>
      </c>
      <c r="H3251" s="570" t="s">
        <v>125</v>
      </c>
      <c r="J3251" s="570" t="s">
        <v>133</v>
      </c>
    </row>
    <row r="3252" spans="1:10">
      <c r="A3252">
        <f>_xlfn.XLOOKUP(C3252,macros!Y:Y,macros!P:P)</f>
        <v>0</v>
      </c>
      <c r="B3252">
        <f>_xlfn.XLOOKUP(H3252,'sets &amp; selections ( - 10%)'!Z:Z,'sets &amp; selections ( - 10%)'!Q:Q,0)+_xlfn.XLOOKUP(J3252,'sets &amp; selections ( - 10%)'!Z:Z,'sets &amp; selections ( - 10%)'!Q:Q,0)</f>
        <v>0</v>
      </c>
      <c r="C3252" s="635" t="s">
        <v>563</v>
      </c>
      <c r="D3252">
        <f t="shared" si="236"/>
        <v>0</v>
      </c>
      <c r="E3252">
        <v>10094</v>
      </c>
      <c r="F3252">
        <f t="shared" si="233"/>
        <v>0</v>
      </c>
      <c r="G3252" t="str">
        <f t="shared" si="234"/>
        <v>BP.VM</v>
      </c>
      <c r="H3252" s="570" t="s">
        <v>125</v>
      </c>
      <c r="J3252" s="570" t="s">
        <v>133</v>
      </c>
    </row>
    <row r="3253" spans="1:10">
      <c r="A3253">
        <f>_xlfn.XLOOKUP(C3253,macros!Y:Y,macros!P:P)</f>
        <v>0</v>
      </c>
      <c r="B3253">
        <f>_xlfn.XLOOKUP(H3253,'sets &amp; selections ( - 10%)'!Z:Z,'sets &amp; selections ( - 10%)'!Q:Q,0)+_xlfn.XLOOKUP(J3253,'sets &amp; selections ( - 10%)'!Z:Z,'sets &amp; selections ( - 10%)'!Q:Q,0)</f>
        <v>0</v>
      </c>
      <c r="C3253" s="635" t="s">
        <v>566</v>
      </c>
      <c r="D3253">
        <f t="shared" si="236"/>
        <v>0</v>
      </c>
      <c r="E3253">
        <v>10094</v>
      </c>
      <c r="F3253">
        <f t="shared" si="233"/>
        <v>0</v>
      </c>
      <c r="G3253" t="str">
        <f t="shared" si="234"/>
        <v>BP.VM</v>
      </c>
      <c r="H3253" s="570" t="s">
        <v>125</v>
      </c>
      <c r="J3253" s="570" t="s">
        <v>133</v>
      </c>
    </row>
    <row r="3254" spans="1:10">
      <c r="A3254">
        <f>_xlfn.XLOOKUP(C3254,macros!Y:Y,macros!P:P)</f>
        <v>0</v>
      </c>
      <c r="B3254">
        <f>_xlfn.XLOOKUP(H3254,'sets &amp; selections ( - 10%)'!Z:Z,'sets &amp; selections ( - 10%)'!Q:Q,0)+_xlfn.XLOOKUP(J3254,'sets &amp; selections ( - 10%)'!Z:Z,'sets &amp; selections ( - 10%)'!Q:Q,0)</f>
        <v>0</v>
      </c>
      <c r="C3254" s="635" t="s">
        <v>568</v>
      </c>
      <c r="D3254">
        <f t="shared" si="236"/>
        <v>0</v>
      </c>
      <c r="E3254">
        <v>10094</v>
      </c>
      <c r="F3254">
        <f t="shared" si="233"/>
        <v>0</v>
      </c>
      <c r="G3254" t="str">
        <f t="shared" si="234"/>
        <v>BP.VM</v>
      </c>
      <c r="H3254" s="570" t="s">
        <v>125</v>
      </c>
      <c r="J3254" s="570" t="s">
        <v>133</v>
      </c>
    </row>
    <row r="3255" spans="1:10">
      <c r="A3255">
        <f>_xlfn.XLOOKUP(C3255,macros!Y:Y,macros!P:P)</f>
        <v>0</v>
      </c>
      <c r="B3255">
        <f>_xlfn.XLOOKUP(H3255,'sets &amp; selections ( - 10%)'!Z:Z,'sets &amp; selections ( - 10%)'!Q:Q,0)+_xlfn.XLOOKUP(J3255,'sets &amp; selections ( - 10%)'!Z:Z,'sets &amp; selections ( - 10%)'!Q:Q,0)</f>
        <v>0</v>
      </c>
      <c r="C3255" s="635" t="s">
        <v>571</v>
      </c>
      <c r="D3255">
        <f t="shared" si="236"/>
        <v>0</v>
      </c>
      <c r="E3255">
        <v>10094</v>
      </c>
      <c r="F3255">
        <f t="shared" si="233"/>
        <v>0</v>
      </c>
      <c r="G3255" t="str">
        <f t="shared" si="234"/>
        <v>BP.VM</v>
      </c>
      <c r="H3255" s="570" t="s">
        <v>125</v>
      </c>
      <c r="J3255" s="570" t="s">
        <v>133</v>
      </c>
    </row>
    <row r="3256" spans="1:10">
      <c r="A3256">
        <f>_xlfn.XLOOKUP(C3256,macros!Y:Y,macros!P:P)</f>
        <v>0</v>
      </c>
      <c r="B3256">
        <f>_xlfn.XLOOKUP(H3256,'sets &amp; selections ( - 10%)'!Z:Z,'sets &amp; selections ( - 10%)'!Q:Q,0)+_xlfn.XLOOKUP(J3256,'sets &amp; selections ( - 10%)'!Z:Z,'sets &amp; selections ( - 10%)'!Q:Q,0)</f>
        <v>0</v>
      </c>
      <c r="C3256" s="635" t="s">
        <v>573</v>
      </c>
      <c r="D3256">
        <f t="shared" si="236"/>
        <v>0</v>
      </c>
      <c r="E3256">
        <v>10094</v>
      </c>
      <c r="F3256">
        <f t="shared" si="233"/>
        <v>0</v>
      </c>
      <c r="G3256" t="str">
        <f t="shared" si="234"/>
        <v>BP.VM</v>
      </c>
      <c r="H3256" s="570" t="s">
        <v>125</v>
      </c>
      <c r="J3256" s="570" t="s">
        <v>133</v>
      </c>
    </row>
    <row r="3257" spans="1:10">
      <c r="A3257">
        <f>_xlfn.XLOOKUP(C3257,macros!Y:Y,macros!P:P)</f>
        <v>0</v>
      </c>
      <c r="B3257">
        <f>_xlfn.XLOOKUP(H3257,'sets &amp; selections ( - 10%)'!Z:Z,'sets &amp; selections ( - 10%)'!Q:Q,0)+_xlfn.XLOOKUP(J3257,'sets &amp; selections ( - 10%)'!Z:Z,'sets &amp; selections ( - 10%)'!Q:Q,0)</f>
        <v>0</v>
      </c>
      <c r="C3257" s="635" t="s">
        <v>575</v>
      </c>
      <c r="D3257">
        <f t="shared" si="236"/>
        <v>0</v>
      </c>
      <c r="E3257">
        <v>10094</v>
      </c>
      <c r="F3257">
        <f t="shared" si="233"/>
        <v>0</v>
      </c>
      <c r="G3257" t="str">
        <f t="shared" si="234"/>
        <v>BP.VM</v>
      </c>
      <c r="H3257" s="570" t="s">
        <v>125</v>
      </c>
      <c r="J3257" s="570" t="s">
        <v>133</v>
      </c>
    </row>
    <row r="3258" spans="1:10">
      <c r="A3258">
        <f>_xlfn.XLOOKUP(C3258,macros!Y:Y,macros!P:P)</f>
        <v>0</v>
      </c>
      <c r="B3258">
        <f>_xlfn.XLOOKUP(H3258,'sets &amp; selections ( - 10%)'!Z:Z,'sets &amp; selections ( - 10%)'!Q:Q,0)+_xlfn.XLOOKUP(J3258,'sets &amp; selections ( - 10%)'!Z:Z,'sets &amp; selections ( - 10%)'!Q:Q,0)</f>
        <v>0</v>
      </c>
      <c r="C3258" s="635" t="s">
        <v>578</v>
      </c>
      <c r="D3258">
        <f t="shared" si="236"/>
        <v>0</v>
      </c>
      <c r="E3258">
        <v>10094</v>
      </c>
      <c r="F3258">
        <f t="shared" si="233"/>
        <v>0</v>
      </c>
      <c r="G3258" t="str">
        <f t="shared" si="234"/>
        <v>BP.VM</v>
      </c>
      <c r="H3258" s="570" t="s">
        <v>125</v>
      </c>
      <c r="J3258" s="570" t="s">
        <v>133</v>
      </c>
    </row>
    <row r="3259" spans="1:10">
      <c r="A3259">
        <f>_xlfn.XLOOKUP(C3259,macros!Y:Y,macros!P:P)</f>
        <v>0</v>
      </c>
      <c r="B3259">
        <f>_xlfn.XLOOKUP(H3259,'sets &amp; selections ( - 10%)'!Z:Z,'sets &amp; selections ( - 10%)'!Q:Q,0)+_xlfn.XLOOKUP(J3259,'sets &amp; selections ( - 10%)'!Z:Z,'sets &amp; selections ( - 10%)'!Q:Q,0)</f>
        <v>0</v>
      </c>
      <c r="C3259" s="635" t="s">
        <v>581</v>
      </c>
      <c r="D3259">
        <f t="shared" si="236"/>
        <v>0</v>
      </c>
      <c r="E3259">
        <v>10094</v>
      </c>
      <c r="F3259">
        <f t="shared" si="233"/>
        <v>0</v>
      </c>
      <c r="G3259" t="str">
        <f t="shared" si="234"/>
        <v>BP.VM</v>
      </c>
      <c r="H3259" s="570" t="s">
        <v>125</v>
      </c>
      <c r="J3259" s="570" t="s">
        <v>133</v>
      </c>
    </row>
    <row r="3260" spans="1:10">
      <c r="A3260">
        <f>_xlfn.XLOOKUP(C3260,macros!Y:Y,macros!P:P)</f>
        <v>0</v>
      </c>
      <c r="B3260">
        <f>_xlfn.XLOOKUP(H3260,'sets &amp; selections ( - 10%)'!Z:Z,'sets &amp; selections ( - 10%)'!Q:Q,0)+_xlfn.XLOOKUP(J3260,'sets &amp; selections ( - 10%)'!Z:Z,'sets &amp; selections ( - 10%)'!Q:Q,0)</f>
        <v>0</v>
      </c>
      <c r="C3260" s="635" t="s">
        <v>583</v>
      </c>
      <c r="D3260">
        <f t="shared" si="236"/>
        <v>0</v>
      </c>
      <c r="E3260">
        <v>10094</v>
      </c>
      <c r="F3260">
        <f t="shared" si="233"/>
        <v>0</v>
      </c>
      <c r="G3260" t="str">
        <f t="shared" si="234"/>
        <v>BP.VM</v>
      </c>
      <c r="H3260" s="570" t="s">
        <v>125</v>
      </c>
      <c r="J3260" s="570" t="s">
        <v>133</v>
      </c>
    </row>
    <row r="3261" spans="1:10">
      <c r="A3261">
        <f>_xlfn.XLOOKUP(C3261,macros!Y:Y,macros!P:P)</f>
        <v>0</v>
      </c>
      <c r="B3261">
        <f>_xlfn.XLOOKUP(H3261,'sets &amp; selections ( - 10%)'!Z:Z,'sets &amp; selections ( - 10%)'!Q:Q,0)+_xlfn.XLOOKUP(J3261,'sets &amp; selections ( - 10%)'!Z:Z,'sets &amp; selections ( - 10%)'!Q:Q,0)</f>
        <v>0</v>
      </c>
      <c r="C3261" s="635" t="s">
        <v>586</v>
      </c>
      <c r="D3261">
        <f t="shared" si="236"/>
        <v>0</v>
      </c>
      <c r="E3261">
        <v>10094</v>
      </c>
      <c r="F3261">
        <f t="shared" si="233"/>
        <v>0</v>
      </c>
      <c r="G3261" t="str">
        <f t="shared" si="234"/>
        <v>BP.VM</v>
      </c>
      <c r="H3261" s="570" t="s">
        <v>125</v>
      </c>
      <c r="J3261" s="570" t="s">
        <v>133</v>
      </c>
    </row>
    <row r="3262" spans="1:10">
      <c r="A3262">
        <f>_xlfn.XLOOKUP(C3262,macros!Y:Y,macros!P:P)</f>
        <v>0</v>
      </c>
      <c r="B3262">
        <f>_xlfn.XLOOKUP(H3262,'sets &amp; selections ( - 10%)'!Z:Z,'sets &amp; selections ( - 10%)'!Q:Q,0)+_xlfn.XLOOKUP(J3262,'sets &amp; selections ( - 10%)'!Z:Z,'sets &amp; selections ( - 10%)'!Q:Q,0)</f>
        <v>0</v>
      </c>
      <c r="C3262" s="635" t="s">
        <v>589</v>
      </c>
      <c r="D3262">
        <f t="shared" si="236"/>
        <v>0</v>
      </c>
      <c r="E3262">
        <v>10133</v>
      </c>
      <c r="F3262">
        <f t="shared" si="233"/>
        <v>0</v>
      </c>
      <c r="G3262" t="str">
        <f t="shared" si="234"/>
        <v>BP.VM</v>
      </c>
      <c r="H3262" s="570" t="s">
        <v>136</v>
      </c>
      <c r="J3262" s="570" t="s">
        <v>138</v>
      </c>
    </row>
    <row r="3263" spans="1:10">
      <c r="A3263">
        <f>_xlfn.XLOOKUP(C3263,macros!Y:Y,macros!P:P)</f>
        <v>0</v>
      </c>
      <c r="B3263">
        <f>_xlfn.XLOOKUP(H3263,'sets &amp; selections ( - 10%)'!Z:Z,'sets &amp; selections ( - 10%)'!Q:Q,0)+_xlfn.XLOOKUP(J3263,'sets &amp; selections ( - 10%)'!Z:Z,'sets &amp; selections ( - 10%)'!Q:Q,0)</f>
        <v>0</v>
      </c>
      <c r="C3263" s="635" t="s">
        <v>590</v>
      </c>
      <c r="D3263">
        <f t="shared" si="236"/>
        <v>0</v>
      </c>
      <c r="E3263">
        <v>10133</v>
      </c>
      <c r="F3263">
        <f t="shared" si="233"/>
        <v>0</v>
      </c>
      <c r="G3263" t="str">
        <f t="shared" si="234"/>
        <v>BP.VM</v>
      </c>
      <c r="H3263" s="570" t="s">
        <v>136</v>
      </c>
      <c r="J3263" s="570" t="s">
        <v>138</v>
      </c>
    </row>
    <row r="3264" spans="1:10">
      <c r="A3264">
        <f>_xlfn.XLOOKUP(C3264,macros!Y:Y,macros!P:P)</f>
        <v>0</v>
      </c>
      <c r="B3264">
        <f>_xlfn.XLOOKUP(H3264,'sets &amp; selections ( - 10%)'!Z:Z,'sets &amp; selections ( - 10%)'!Q:Q,0)+_xlfn.XLOOKUP(J3264,'sets &amp; selections ( - 10%)'!Z:Z,'sets &amp; selections ( - 10%)'!Q:Q,0)</f>
        <v>0</v>
      </c>
      <c r="C3264" s="635" t="s">
        <v>591</v>
      </c>
      <c r="D3264">
        <f t="shared" si="236"/>
        <v>0</v>
      </c>
      <c r="E3264">
        <v>10133</v>
      </c>
      <c r="F3264">
        <f t="shared" si="233"/>
        <v>0</v>
      </c>
      <c r="G3264" t="str">
        <f t="shared" si="234"/>
        <v>BP.VM</v>
      </c>
      <c r="H3264" s="570" t="s">
        <v>136</v>
      </c>
      <c r="J3264" s="570" t="s">
        <v>138</v>
      </c>
    </row>
    <row r="3265" spans="1:10">
      <c r="A3265">
        <f>_xlfn.XLOOKUP(C3265,macros!Y:Y,macros!P:P)</f>
        <v>0</v>
      </c>
      <c r="B3265">
        <f>_xlfn.XLOOKUP(H3265,'sets &amp; selections ( - 10%)'!Z:Z,'sets &amp; selections ( - 10%)'!Q:Q,0)+_xlfn.XLOOKUP(J3265,'sets &amp; selections ( - 10%)'!Z:Z,'sets &amp; selections ( - 10%)'!Q:Q,0)</f>
        <v>0</v>
      </c>
      <c r="C3265" s="635" t="s">
        <v>592</v>
      </c>
      <c r="D3265">
        <f t="shared" si="236"/>
        <v>0</v>
      </c>
      <c r="E3265">
        <v>10133</v>
      </c>
      <c r="F3265">
        <f t="shared" si="233"/>
        <v>0</v>
      </c>
      <c r="G3265" t="str">
        <f t="shared" si="234"/>
        <v>BP.VM</v>
      </c>
      <c r="H3265" s="570" t="s">
        <v>136</v>
      </c>
      <c r="J3265" s="570" t="s">
        <v>138</v>
      </c>
    </row>
    <row r="3266" spans="1:10">
      <c r="A3266">
        <f>_xlfn.XLOOKUP(C3266,macros!Y:Y,macros!P:P)</f>
        <v>0</v>
      </c>
      <c r="B3266">
        <f>_xlfn.XLOOKUP(H3266,'sets &amp; selections ( - 10%)'!Z:Z,'sets &amp; selections ( - 10%)'!Q:Q,0)+_xlfn.XLOOKUP(J3266,'sets &amp; selections ( - 10%)'!Z:Z,'sets &amp; selections ( - 10%)'!Q:Q,0)</f>
        <v>0</v>
      </c>
      <c r="C3266" s="635" t="s">
        <v>593</v>
      </c>
      <c r="D3266">
        <f t="shared" si="236"/>
        <v>0</v>
      </c>
      <c r="E3266">
        <v>10133</v>
      </c>
      <c r="F3266">
        <f t="shared" si="233"/>
        <v>0</v>
      </c>
      <c r="G3266" t="str">
        <f t="shared" si="234"/>
        <v>BP.VM</v>
      </c>
      <c r="H3266" s="570" t="s">
        <v>136</v>
      </c>
      <c r="J3266" s="570" t="s">
        <v>138</v>
      </c>
    </row>
    <row r="3267" spans="1:10">
      <c r="A3267">
        <f>_xlfn.XLOOKUP(C3267,macros!Y:Y,macros!P:P)</f>
        <v>0</v>
      </c>
      <c r="B3267">
        <f>_xlfn.XLOOKUP(H3267,'sets &amp; selections ( - 10%)'!Z:Z,'sets &amp; selections ( - 10%)'!Q:Q,0)+_xlfn.XLOOKUP(J3267,'sets &amp; selections ( - 10%)'!Z:Z,'sets &amp; selections ( - 10%)'!Q:Q,0)</f>
        <v>0</v>
      </c>
      <c r="C3267" s="635" t="s">
        <v>594</v>
      </c>
      <c r="D3267">
        <f t="shared" si="236"/>
        <v>0</v>
      </c>
      <c r="E3267">
        <v>10133</v>
      </c>
      <c r="F3267">
        <f t="shared" ref="F3267:F3330" si="237">IF(B3267&gt;0,10*B3267/D3267,0)</f>
        <v>0</v>
      </c>
      <c r="G3267" t="str">
        <f t="shared" ref="G3267:G3330" si="238">LEFT(C3267,5)</f>
        <v>BP.VM</v>
      </c>
      <c r="H3267" s="570" t="s">
        <v>136</v>
      </c>
      <c r="J3267" s="570" t="s">
        <v>138</v>
      </c>
    </row>
    <row r="3268" spans="1:10">
      <c r="A3268">
        <f>_xlfn.XLOOKUP(C3268,macros!Y:Y,macros!P:P)</f>
        <v>0</v>
      </c>
      <c r="B3268">
        <f>_xlfn.XLOOKUP(H3268,'sets &amp; selections ( - 10%)'!Z:Z,'sets &amp; selections ( - 10%)'!Q:Q,0)+_xlfn.XLOOKUP(J3268,'sets &amp; selections ( - 10%)'!Z:Z,'sets &amp; selections ( - 10%)'!Q:Q,0)</f>
        <v>0</v>
      </c>
      <c r="C3268" s="635" t="s">
        <v>595</v>
      </c>
      <c r="D3268">
        <f t="shared" si="236"/>
        <v>0</v>
      </c>
      <c r="E3268">
        <v>10133</v>
      </c>
      <c r="F3268">
        <f t="shared" si="237"/>
        <v>0</v>
      </c>
      <c r="G3268" t="str">
        <f t="shared" si="238"/>
        <v>BP.VM</v>
      </c>
      <c r="H3268" s="570" t="s">
        <v>136</v>
      </c>
      <c r="J3268" s="570" t="s">
        <v>140</v>
      </c>
    </row>
    <row r="3269" spans="1:10">
      <c r="A3269">
        <f>_xlfn.XLOOKUP(C3269,macros!Y:Y,macros!P:P)</f>
        <v>0</v>
      </c>
      <c r="B3269">
        <f>_xlfn.XLOOKUP(H3269,'sets &amp; selections ( - 10%)'!Z:Z,'sets &amp; selections ( - 10%)'!Q:Q,0)+_xlfn.XLOOKUP(J3269,'sets &amp; selections ( - 10%)'!Z:Z,'sets &amp; selections ( - 10%)'!Q:Q,0)</f>
        <v>0</v>
      </c>
      <c r="C3269" s="635" t="s">
        <v>596</v>
      </c>
      <c r="D3269">
        <f t="shared" si="236"/>
        <v>0</v>
      </c>
      <c r="E3269">
        <v>10133</v>
      </c>
      <c r="F3269">
        <f t="shared" si="237"/>
        <v>0</v>
      </c>
      <c r="G3269" t="str">
        <f t="shared" si="238"/>
        <v>BP.VM</v>
      </c>
      <c r="H3269" s="570" t="s">
        <v>136</v>
      </c>
      <c r="J3269" s="570" t="s">
        <v>140</v>
      </c>
    </row>
    <row r="3270" spans="1:10">
      <c r="A3270">
        <f>_xlfn.XLOOKUP(C3270,macros!Y:Y,macros!P:P)</f>
        <v>0</v>
      </c>
      <c r="B3270">
        <f>_xlfn.XLOOKUP(H3270,'sets &amp; selections ( - 10%)'!Z:Z,'sets &amp; selections ( - 10%)'!Q:Q,0)+_xlfn.XLOOKUP(J3270,'sets &amp; selections ( - 10%)'!Z:Z,'sets &amp; selections ( - 10%)'!Q:Q,0)</f>
        <v>0</v>
      </c>
      <c r="C3270" s="635" t="s">
        <v>597</v>
      </c>
      <c r="D3270">
        <f t="shared" si="236"/>
        <v>0</v>
      </c>
      <c r="E3270">
        <v>10133</v>
      </c>
      <c r="F3270">
        <f t="shared" si="237"/>
        <v>0</v>
      </c>
      <c r="G3270" t="str">
        <f t="shared" si="238"/>
        <v>BP.VM</v>
      </c>
      <c r="H3270" s="570" t="s">
        <v>136</v>
      </c>
      <c r="J3270" s="570" t="s">
        <v>140</v>
      </c>
    </row>
    <row r="3271" spans="1:10">
      <c r="A3271">
        <f>_xlfn.XLOOKUP(C3271,macros!Y:Y,macros!P:P)</f>
        <v>0</v>
      </c>
      <c r="B3271">
        <f>_xlfn.XLOOKUP(H3271,'sets &amp; selections ( - 10%)'!Z:Z,'sets &amp; selections ( - 10%)'!Q:Q,0)+_xlfn.XLOOKUP(J3271,'sets &amp; selections ( - 10%)'!Z:Z,'sets &amp; selections ( - 10%)'!Q:Q,0)</f>
        <v>0</v>
      </c>
      <c r="C3271" s="635" t="s">
        <v>598</v>
      </c>
      <c r="D3271">
        <f t="shared" si="236"/>
        <v>0</v>
      </c>
      <c r="E3271">
        <v>10133</v>
      </c>
      <c r="F3271">
        <f t="shared" si="237"/>
        <v>0</v>
      </c>
      <c r="G3271" t="str">
        <f t="shared" si="238"/>
        <v>BP.VM</v>
      </c>
      <c r="H3271" s="570" t="s">
        <v>136</v>
      </c>
      <c r="J3271" s="570" t="s">
        <v>140</v>
      </c>
    </row>
    <row r="3272" spans="1:10">
      <c r="A3272">
        <f>_xlfn.XLOOKUP(C3272,macros!Y:Y,macros!P:P)</f>
        <v>0</v>
      </c>
      <c r="B3272">
        <f>_xlfn.XLOOKUP(H3272,'sets &amp; selections ( - 10%)'!Z:Z,'sets &amp; selections ( - 10%)'!Q:Q,0)+_xlfn.XLOOKUP(J3272,'sets &amp; selections ( - 10%)'!Z:Z,'sets &amp; selections ( - 10%)'!Q:Q,0)</f>
        <v>0</v>
      </c>
      <c r="C3272" s="635" t="s">
        <v>599</v>
      </c>
      <c r="D3272">
        <f t="shared" si="236"/>
        <v>0</v>
      </c>
      <c r="E3272">
        <v>10133</v>
      </c>
      <c r="F3272">
        <f t="shared" si="237"/>
        <v>0</v>
      </c>
      <c r="G3272" t="str">
        <f t="shared" si="238"/>
        <v>BP.VM</v>
      </c>
      <c r="H3272" s="570" t="s">
        <v>136</v>
      </c>
      <c r="J3272" s="570" t="s">
        <v>140</v>
      </c>
    </row>
    <row r="3273" spans="1:10">
      <c r="A3273">
        <f>_xlfn.XLOOKUP(C3273,macros!Y:Y,macros!P:P)</f>
        <v>0</v>
      </c>
      <c r="B3273">
        <f>_xlfn.XLOOKUP(H3273,'sets &amp; selections ( - 10%)'!Z:Z,'sets &amp; selections ( - 10%)'!Q:Q,0)+_xlfn.XLOOKUP(J3273,'sets &amp; selections ( - 10%)'!Z:Z,'sets &amp; selections ( - 10%)'!Q:Q,0)</f>
        <v>0</v>
      </c>
      <c r="C3273" s="635" t="s">
        <v>600</v>
      </c>
      <c r="D3273">
        <f t="shared" si="236"/>
        <v>0</v>
      </c>
      <c r="E3273">
        <v>10133</v>
      </c>
      <c r="F3273">
        <f t="shared" si="237"/>
        <v>0</v>
      </c>
      <c r="G3273" t="str">
        <f t="shared" si="238"/>
        <v>BP.VM</v>
      </c>
      <c r="H3273" s="570" t="s">
        <v>136</v>
      </c>
      <c r="J3273" s="570" t="s">
        <v>140</v>
      </c>
    </row>
    <row r="3274" spans="1:10">
      <c r="A3274">
        <f>_xlfn.XLOOKUP(C3274,macros!Y:Y,macros!P:P)</f>
        <v>0</v>
      </c>
      <c r="B3274">
        <f>_xlfn.XLOOKUP(H3274,'sets &amp; selections ( - 10%)'!Z:Z,'sets &amp; selections ( - 10%)'!Q:Q,0)+_xlfn.XLOOKUP(J3274,'sets &amp; selections ( - 10%)'!Z:Z,'sets &amp; selections ( - 10%)'!Q:Q,0)</f>
        <v>0</v>
      </c>
      <c r="C3274" s="635" t="s">
        <v>601</v>
      </c>
      <c r="D3274">
        <f t="shared" si="236"/>
        <v>0</v>
      </c>
      <c r="E3274">
        <v>10133</v>
      </c>
      <c r="F3274">
        <f t="shared" si="237"/>
        <v>0</v>
      </c>
      <c r="G3274" t="str">
        <f t="shared" si="238"/>
        <v>BP.VM</v>
      </c>
      <c r="H3274" s="570" t="s">
        <v>136</v>
      </c>
      <c r="J3274" s="570" t="s">
        <v>140</v>
      </c>
    </row>
    <row r="3275" spans="1:10">
      <c r="A3275">
        <f>_xlfn.XLOOKUP(C3275,macros!Y:Y,macros!P:P)</f>
        <v>0</v>
      </c>
      <c r="B3275">
        <f>_xlfn.XLOOKUP(H3275,'sets &amp; selections ( - 10%)'!Z:Z,'sets &amp; selections ( - 10%)'!Q:Q,0)+_xlfn.XLOOKUP(J3275,'sets &amp; selections ( - 10%)'!Z:Z,'sets &amp; selections ( - 10%)'!Q:Q,0)</f>
        <v>0</v>
      </c>
      <c r="C3275" s="635" t="s">
        <v>602</v>
      </c>
      <c r="D3275">
        <f t="shared" si="236"/>
        <v>0</v>
      </c>
      <c r="E3275">
        <v>10133</v>
      </c>
      <c r="F3275">
        <f t="shared" si="237"/>
        <v>0</v>
      </c>
      <c r="G3275" t="str">
        <f t="shared" si="238"/>
        <v>BP.VM</v>
      </c>
      <c r="H3275" s="570" t="s">
        <v>136</v>
      </c>
      <c r="J3275" s="570" t="s">
        <v>142</v>
      </c>
    </row>
    <row r="3276" spans="1:10">
      <c r="A3276">
        <f>_xlfn.XLOOKUP(C3276,macros!Y:Y,macros!P:P)</f>
        <v>0</v>
      </c>
      <c r="B3276">
        <f>_xlfn.XLOOKUP(H3276,'sets &amp; selections ( - 10%)'!Z:Z,'sets &amp; selections ( - 10%)'!Q:Q,0)+_xlfn.XLOOKUP(J3276,'sets &amp; selections ( - 10%)'!Z:Z,'sets &amp; selections ( - 10%)'!Q:Q,0)</f>
        <v>0</v>
      </c>
      <c r="C3276" s="635" t="s">
        <v>603</v>
      </c>
      <c r="D3276">
        <f t="shared" si="236"/>
        <v>0</v>
      </c>
      <c r="E3276">
        <v>10133</v>
      </c>
      <c r="F3276">
        <f t="shared" si="237"/>
        <v>0</v>
      </c>
      <c r="G3276" t="str">
        <f t="shared" si="238"/>
        <v>BP.VM</v>
      </c>
      <c r="H3276" s="570" t="s">
        <v>136</v>
      </c>
      <c r="J3276" s="570" t="s">
        <v>142</v>
      </c>
    </row>
    <row r="3277" spans="1:10">
      <c r="A3277">
        <f>_xlfn.XLOOKUP(C3277,macros!Y:Y,macros!P:P)</f>
        <v>0</v>
      </c>
      <c r="B3277">
        <f>_xlfn.XLOOKUP(H3277,'sets &amp; selections ( - 10%)'!Z:Z,'sets &amp; selections ( - 10%)'!Q:Q,0)+_xlfn.XLOOKUP(J3277,'sets &amp; selections ( - 10%)'!Z:Z,'sets &amp; selections ( - 10%)'!Q:Q,0)</f>
        <v>0</v>
      </c>
      <c r="C3277" s="635" t="s">
        <v>604</v>
      </c>
      <c r="D3277">
        <f t="shared" si="236"/>
        <v>0</v>
      </c>
      <c r="E3277">
        <v>10133</v>
      </c>
      <c r="F3277">
        <f t="shared" si="237"/>
        <v>0</v>
      </c>
      <c r="G3277" t="str">
        <f t="shared" si="238"/>
        <v>BP.VM</v>
      </c>
      <c r="H3277" s="570" t="s">
        <v>136</v>
      </c>
      <c r="J3277" s="570" t="s">
        <v>142</v>
      </c>
    </row>
    <row r="3278" spans="1:10">
      <c r="A3278">
        <f>_xlfn.XLOOKUP(C3278,macros!Y:Y,macros!P:P)</f>
        <v>0</v>
      </c>
      <c r="B3278">
        <f>_xlfn.XLOOKUP(H3278,'sets &amp; selections ( - 10%)'!Z:Z,'sets &amp; selections ( - 10%)'!Q:Q,0)+_xlfn.XLOOKUP(J3278,'sets &amp; selections ( - 10%)'!Z:Z,'sets &amp; selections ( - 10%)'!Q:Q,0)</f>
        <v>0</v>
      </c>
      <c r="C3278" s="635" t="s">
        <v>605</v>
      </c>
      <c r="D3278">
        <f t="shared" si="236"/>
        <v>0</v>
      </c>
      <c r="E3278">
        <v>10133</v>
      </c>
      <c r="F3278">
        <f t="shared" si="237"/>
        <v>0</v>
      </c>
      <c r="G3278" t="str">
        <f t="shared" si="238"/>
        <v>BP.VM</v>
      </c>
      <c r="H3278" s="570" t="s">
        <v>136</v>
      </c>
      <c r="J3278" s="570" t="s">
        <v>142</v>
      </c>
    </row>
    <row r="3279" spans="1:10">
      <c r="A3279">
        <f>_xlfn.XLOOKUP(C3279,macros!Y:Y,macros!P:P)</f>
        <v>0</v>
      </c>
      <c r="B3279">
        <f>_xlfn.XLOOKUP(H3279,'sets &amp; selections ( - 10%)'!Z:Z,'sets &amp; selections ( - 10%)'!Q:Q,0)+_xlfn.XLOOKUP(J3279,'sets &amp; selections ( - 10%)'!Z:Z,'sets &amp; selections ( - 10%)'!Q:Q,0)</f>
        <v>0</v>
      </c>
      <c r="C3279" s="635" t="s">
        <v>606</v>
      </c>
      <c r="D3279">
        <f t="shared" si="236"/>
        <v>0</v>
      </c>
      <c r="E3279">
        <v>10133</v>
      </c>
      <c r="F3279">
        <f t="shared" si="237"/>
        <v>0</v>
      </c>
      <c r="G3279" t="str">
        <f t="shared" si="238"/>
        <v>BP.VM</v>
      </c>
      <c r="H3279" s="570" t="s">
        <v>136</v>
      </c>
      <c r="J3279" s="570" t="s">
        <v>144</v>
      </c>
    </row>
    <row r="3280" spans="1:10">
      <c r="A3280">
        <f>_xlfn.XLOOKUP(C3280,macros!Y:Y,macros!P:P)</f>
        <v>0</v>
      </c>
      <c r="B3280">
        <f>_xlfn.XLOOKUP(H3280,'sets &amp; selections ( - 10%)'!Z:Z,'sets &amp; selections ( - 10%)'!Q:Q,0)+_xlfn.XLOOKUP(J3280,'sets &amp; selections ( - 10%)'!Z:Z,'sets &amp; selections ( - 10%)'!Q:Q,0)</f>
        <v>0</v>
      </c>
      <c r="C3280" s="635" t="s">
        <v>607</v>
      </c>
      <c r="D3280">
        <f t="shared" si="236"/>
        <v>0</v>
      </c>
      <c r="E3280">
        <v>10133</v>
      </c>
      <c r="F3280">
        <f t="shared" si="237"/>
        <v>0</v>
      </c>
      <c r="G3280" t="str">
        <f t="shared" si="238"/>
        <v>BP.VM</v>
      </c>
      <c r="H3280" s="570" t="s">
        <v>136</v>
      </c>
      <c r="J3280" s="570" t="s">
        <v>144</v>
      </c>
    </row>
    <row r="3281" spans="1:10">
      <c r="A3281">
        <f>_xlfn.XLOOKUP(C3281,macros!Y:Y,macros!P:P)</f>
        <v>0</v>
      </c>
      <c r="B3281">
        <f>_xlfn.XLOOKUP(H3281,'sets &amp; selections ( - 10%)'!Z:Z,'sets &amp; selections ( - 10%)'!Q:Q,0)+_xlfn.XLOOKUP(J3281,'sets &amp; selections ( - 10%)'!Z:Z,'sets &amp; selections ( - 10%)'!Q:Q,0)</f>
        <v>0</v>
      </c>
      <c r="C3281" s="635" t="s">
        <v>608</v>
      </c>
      <c r="D3281">
        <f t="shared" si="236"/>
        <v>0</v>
      </c>
      <c r="E3281">
        <v>10133</v>
      </c>
      <c r="F3281">
        <f t="shared" si="237"/>
        <v>0</v>
      </c>
      <c r="G3281" t="str">
        <f t="shared" si="238"/>
        <v>BP.VM</v>
      </c>
      <c r="H3281" s="570" t="s">
        <v>136</v>
      </c>
      <c r="J3281" s="570" t="s">
        <v>144</v>
      </c>
    </row>
    <row r="3282" spans="1:10">
      <c r="A3282">
        <f>_xlfn.XLOOKUP(C3282,macros!Y:Y,macros!P:P)</f>
        <v>0</v>
      </c>
      <c r="B3282">
        <f>_xlfn.XLOOKUP(H3282,'sets &amp; selections ( - 10%)'!Z:Z,'sets &amp; selections ( - 10%)'!Q:Q,0)+_xlfn.XLOOKUP(J3282,'sets &amp; selections ( - 10%)'!Z:Z,'sets &amp; selections ( - 10%)'!Q:Q,0)</f>
        <v>0</v>
      </c>
      <c r="C3282" s="635" t="s">
        <v>609</v>
      </c>
      <c r="D3282">
        <f t="shared" si="236"/>
        <v>0</v>
      </c>
      <c r="E3282">
        <v>10133</v>
      </c>
      <c r="F3282">
        <f t="shared" si="237"/>
        <v>0</v>
      </c>
      <c r="G3282" t="str">
        <f t="shared" si="238"/>
        <v>BP.VM</v>
      </c>
      <c r="H3282" s="570" t="s">
        <v>136</v>
      </c>
      <c r="J3282" s="570" t="s">
        <v>144</v>
      </c>
    </row>
    <row r="3283" spans="1:10">
      <c r="A3283">
        <f>_xlfn.XLOOKUP(C3283,macros!Y:Y,macros!P:P)</f>
        <v>0</v>
      </c>
      <c r="B3283">
        <f>_xlfn.XLOOKUP(H3283,'sets &amp; selections ( - 10%)'!Z:Z,'sets &amp; selections ( - 10%)'!Q:Q,0)+_xlfn.XLOOKUP(J3283,'sets &amp; selections ( - 10%)'!Z:Z,'sets &amp; selections ( - 10%)'!Q:Q,0)</f>
        <v>0</v>
      </c>
      <c r="C3283" s="635" t="s">
        <v>610</v>
      </c>
      <c r="D3283">
        <f t="shared" si="236"/>
        <v>0</v>
      </c>
      <c r="E3283">
        <v>10133</v>
      </c>
      <c r="F3283">
        <f t="shared" si="237"/>
        <v>0</v>
      </c>
      <c r="G3283" t="str">
        <f t="shared" si="238"/>
        <v>BP.VM</v>
      </c>
      <c r="H3283" s="570" t="s">
        <v>136</v>
      </c>
      <c r="J3283" s="570" t="s">
        <v>144</v>
      </c>
    </row>
    <row r="3284" spans="1:10">
      <c r="A3284">
        <f>_xlfn.XLOOKUP(C3284,macros!Y:Y,macros!P:P)</f>
        <v>0</v>
      </c>
      <c r="B3284">
        <f>_xlfn.XLOOKUP(H3284,'sets &amp; selections ( - 10%)'!Z:Z,'sets &amp; selections ( - 10%)'!Q:Q,0)+_xlfn.XLOOKUP(J3284,'sets &amp; selections ( - 10%)'!Z:Z,'sets &amp; selections ( - 10%)'!Q:Q,0)</f>
        <v>0</v>
      </c>
      <c r="C3284" s="635" t="s">
        <v>611</v>
      </c>
      <c r="D3284">
        <f t="shared" si="236"/>
        <v>0</v>
      </c>
      <c r="E3284">
        <v>10133</v>
      </c>
      <c r="F3284">
        <f t="shared" si="237"/>
        <v>0</v>
      </c>
      <c r="G3284" t="str">
        <f t="shared" si="238"/>
        <v>BP.VM</v>
      </c>
      <c r="H3284" s="570" t="s">
        <v>136</v>
      </c>
      <c r="J3284" s="570" t="s">
        <v>144</v>
      </c>
    </row>
    <row r="3285" spans="1:10">
      <c r="A3285">
        <f>_xlfn.XLOOKUP(C3285,macros!Y:Y,macros!P:P)</f>
        <v>0</v>
      </c>
      <c r="B3285">
        <f>_xlfn.XLOOKUP(H3285,'sets &amp; selections ( - 10%)'!Z:Z,'sets &amp; selections ( - 10%)'!Q:Q,0)+_xlfn.XLOOKUP(J3285,'sets &amp; selections ( - 10%)'!Z:Z,'sets &amp; selections ( - 10%)'!Q:Q,0)</f>
        <v>0</v>
      </c>
      <c r="C3285" s="635" t="s">
        <v>612</v>
      </c>
      <c r="D3285">
        <f t="shared" si="236"/>
        <v>0</v>
      </c>
      <c r="E3285">
        <v>10133</v>
      </c>
      <c r="F3285">
        <f t="shared" si="237"/>
        <v>0</v>
      </c>
      <c r="G3285" t="str">
        <f t="shared" si="238"/>
        <v>BP.VM</v>
      </c>
      <c r="H3285" s="570" t="s">
        <v>136</v>
      </c>
      <c r="J3285" s="570" t="s">
        <v>144</v>
      </c>
    </row>
    <row r="3286" spans="1:10">
      <c r="A3286">
        <f>_xlfn.XLOOKUP(C3286,macros!Y:Y,macros!P:P)</f>
        <v>0</v>
      </c>
      <c r="B3286">
        <f>_xlfn.XLOOKUP(H3286,'sets &amp; selections ( - 10%)'!Z:Z,'sets &amp; selections ( - 10%)'!Q:Q,0)+_xlfn.XLOOKUP(J3286,'sets &amp; selections ( - 10%)'!Z:Z,'sets &amp; selections ( - 10%)'!Q:Q,0)</f>
        <v>0</v>
      </c>
      <c r="C3286" s="635" t="s">
        <v>613</v>
      </c>
      <c r="D3286">
        <f t="shared" ref="D3286" si="239">SUM(A3286:B3286)</f>
        <v>0</v>
      </c>
      <c r="E3286">
        <v>10133</v>
      </c>
      <c r="F3286">
        <f t="shared" si="237"/>
        <v>0</v>
      </c>
      <c r="G3286" t="str">
        <f t="shared" si="238"/>
        <v>BP.VM</v>
      </c>
      <c r="H3286" s="570" t="s">
        <v>136</v>
      </c>
      <c r="J3286" s="570" t="s">
        <v>144</v>
      </c>
    </row>
    <row r="3287" spans="1:10">
      <c r="A3287">
        <f>_xlfn.XLOOKUP(C3287,macros!Y:Y,macros!P:P)</f>
        <v>0</v>
      </c>
      <c r="B3287">
        <f>_xlfn.XLOOKUP(H3287,'sets &amp; selections ( - 10%)'!Z:Z,'sets &amp; selections ( - 10%)'!Q:Q,0)+_xlfn.XLOOKUP(J3287,'sets &amp; selections ( - 10%)'!Z:Z,'sets &amp; selections ( - 10%)'!Q:Q,0)</f>
        <v>0</v>
      </c>
      <c r="C3287" s="635" t="s">
        <v>614</v>
      </c>
      <c r="D3287">
        <f t="shared" ref="D3287:D3343" si="240">SUM(A3287:B3287)</f>
        <v>0</v>
      </c>
      <c r="E3287">
        <v>10133</v>
      </c>
      <c r="F3287">
        <f t="shared" si="237"/>
        <v>0</v>
      </c>
      <c r="G3287" t="str">
        <f t="shared" si="238"/>
        <v>BP.VM</v>
      </c>
      <c r="H3287" s="570" t="s">
        <v>136</v>
      </c>
      <c r="J3287" s="570" t="s">
        <v>144</v>
      </c>
    </row>
    <row r="3288" spans="1:10">
      <c r="A3288">
        <f>_xlfn.XLOOKUP(C3288,macros!Y:Y,macros!P:P)</f>
        <v>0</v>
      </c>
      <c r="B3288">
        <f>_xlfn.XLOOKUP(H3288,'sets &amp; selections ( - 10%)'!Z:Z,'sets &amp; selections ( - 10%)'!Q:Q,0)+_xlfn.XLOOKUP(J3288,'sets &amp; selections ( - 10%)'!Z:Z,'sets &amp; selections ( - 10%)'!Q:Q,0)</f>
        <v>0</v>
      </c>
      <c r="C3288" s="635" t="s">
        <v>615</v>
      </c>
      <c r="D3288">
        <f t="shared" si="240"/>
        <v>0</v>
      </c>
      <c r="E3288">
        <v>10133</v>
      </c>
      <c r="F3288">
        <f t="shared" si="237"/>
        <v>0</v>
      </c>
      <c r="G3288" t="str">
        <f t="shared" si="238"/>
        <v>BP.VM</v>
      </c>
      <c r="H3288" s="570" t="s">
        <v>136</v>
      </c>
      <c r="J3288" s="570" t="s">
        <v>144</v>
      </c>
    </row>
    <row r="3289" spans="1:10">
      <c r="A3289">
        <f>_xlfn.XLOOKUP(C3289,macros!Y:Y,macros!P:P)</f>
        <v>0</v>
      </c>
      <c r="B3289">
        <f>_xlfn.XLOOKUP(H3289,'sets &amp; selections ( - 10%)'!Z:Z,'sets &amp; selections ( - 10%)'!Q:Q,0)+_xlfn.XLOOKUP(J3289,'sets &amp; selections ( - 10%)'!Z:Z,'sets &amp; selections ( - 10%)'!Q:Q,0)</f>
        <v>0</v>
      </c>
      <c r="C3289" s="635" t="s">
        <v>616</v>
      </c>
      <c r="D3289">
        <f t="shared" si="240"/>
        <v>0</v>
      </c>
      <c r="E3289">
        <v>10133</v>
      </c>
      <c r="F3289">
        <f t="shared" si="237"/>
        <v>0</v>
      </c>
      <c r="G3289" t="str">
        <f t="shared" si="238"/>
        <v>BP.VM</v>
      </c>
      <c r="H3289" s="570" t="s">
        <v>136</v>
      </c>
      <c r="J3289" s="570" t="s">
        <v>144</v>
      </c>
    </row>
    <row r="3290" spans="1:10">
      <c r="A3290">
        <f>_xlfn.XLOOKUP(C3290,macros!Y:Y,macros!P:P)</f>
        <v>0</v>
      </c>
      <c r="B3290">
        <f>_xlfn.XLOOKUP(H3290,'sets &amp; selections ( - 10%)'!Z:Z,'sets &amp; selections ( - 10%)'!Q:Q,0)+_xlfn.XLOOKUP(J3290,'sets &amp; selections ( - 10%)'!Z:Z,'sets &amp; selections ( - 10%)'!Q:Q,0)</f>
        <v>0</v>
      </c>
      <c r="C3290" s="635" t="s">
        <v>617</v>
      </c>
      <c r="D3290">
        <f t="shared" si="240"/>
        <v>0</v>
      </c>
      <c r="E3290">
        <v>10133</v>
      </c>
      <c r="F3290">
        <f t="shared" si="237"/>
        <v>0</v>
      </c>
      <c r="G3290" t="str">
        <f t="shared" si="238"/>
        <v>BP.VM</v>
      </c>
      <c r="H3290" s="570" t="s">
        <v>136</v>
      </c>
      <c r="J3290" s="570" t="s">
        <v>144</v>
      </c>
    </row>
    <row r="3291" spans="1:10">
      <c r="A3291">
        <f>_xlfn.XLOOKUP(C3291,macros!Y:Y,macros!Q:Q)</f>
        <v>0</v>
      </c>
      <c r="B3291">
        <f>_xlfn.XLOOKUP(H3291,'sets &amp; selections ( - 10%)'!Z:Z,'sets &amp; selections ( - 10%)'!R:R,0)+_xlfn.XLOOKUP(J3291,'sets &amp; selections ( - 10%)'!Z:Z,'sets &amp; selections ( - 10%)'!R:R,0)</f>
        <v>0</v>
      </c>
      <c r="C3291" s="635" t="s">
        <v>507</v>
      </c>
      <c r="D3291">
        <f t="shared" si="240"/>
        <v>0</v>
      </c>
      <c r="E3291">
        <v>10095</v>
      </c>
      <c r="F3291">
        <f t="shared" si="237"/>
        <v>0</v>
      </c>
      <c r="G3291" t="str">
        <f t="shared" si="238"/>
        <v>BP.VM</v>
      </c>
      <c r="H3291" s="570" t="s">
        <v>125</v>
      </c>
      <c r="J3291" s="570" t="s">
        <v>127</v>
      </c>
    </row>
    <row r="3292" spans="1:10">
      <c r="A3292">
        <f>_xlfn.XLOOKUP(C3292,macros!Y:Y,macros!Q:Q)</f>
        <v>0</v>
      </c>
      <c r="B3292">
        <f>_xlfn.XLOOKUP(H3292,'sets &amp; selections ( - 10%)'!Z:Z,'sets &amp; selections ( - 10%)'!R:R,0)+_xlfn.XLOOKUP(J3292,'sets &amp; selections ( - 10%)'!Z:Z,'sets &amp; selections ( - 10%)'!R:R,0)</f>
        <v>0</v>
      </c>
      <c r="C3292" s="635" t="s">
        <v>510</v>
      </c>
      <c r="D3292">
        <f t="shared" si="240"/>
        <v>0</v>
      </c>
      <c r="E3292">
        <v>10095</v>
      </c>
      <c r="F3292">
        <f t="shared" si="237"/>
        <v>0</v>
      </c>
      <c r="G3292" t="str">
        <f t="shared" si="238"/>
        <v>BP.VM</v>
      </c>
      <c r="H3292" s="570" t="s">
        <v>125</v>
      </c>
      <c r="J3292" s="570" t="s">
        <v>127</v>
      </c>
    </row>
    <row r="3293" spans="1:10">
      <c r="A3293">
        <f>_xlfn.XLOOKUP(C3293,macros!Y:Y,macros!Q:Q)</f>
        <v>0</v>
      </c>
      <c r="B3293">
        <f>_xlfn.XLOOKUP(H3293,'sets &amp; selections ( - 10%)'!Z:Z,'sets &amp; selections ( - 10%)'!R:R,0)+_xlfn.XLOOKUP(J3293,'sets &amp; selections ( - 10%)'!Z:Z,'sets &amp; selections ( - 10%)'!R:R,0)</f>
        <v>0</v>
      </c>
      <c r="C3293" s="635" t="s">
        <v>513</v>
      </c>
      <c r="D3293">
        <f t="shared" si="240"/>
        <v>0</v>
      </c>
      <c r="E3293">
        <v>10095</v>
      </c>
      <c r="F3293">
        <f t="shared" si="237"/>
        <v>0</v>
      </c>
      <c r="G3293" t="str">
        <f t="shared" si="238"/>
        <v>BP.VM</v>
      </c>
      <c r="H3293" s="570" t="s">
        <v>125</v>
      </c>
      <c r="J3293" s="570" t="s">
        <v>127</v>
      </c>
    </row>
    <row r="3294" spans="1:10">
      <c r="A3294">
        <f>_xlfn.XLOOKUP(C3294,macros!Y:Y,macros!Q:Q)</f>
        <v>0</v>
      </c>
      <c r="B3294">
        <f>_xlfn.XLOOKUP(H3294,'sets &amp; selections ( - 10%)'!Z:Z,'sets &amp; selections ( - 10%)'!R:R,0)+_xlfn.XLOOKUP(J3294,'sets &amp; selections ( - 10%)'!Z:Z,'sets &amp; selections ( - 10%)'!R:R,0)</f>
        <v>0</v>
      </c>
      <c r="C3294" s="635" t="s">
        <v>516</v>
      </c>
      <c r="D3294">
        <f t="shared" si="240"/>
        <v>0</v>
      </c>
      <c r="E3294">
        <v>10095</v>
      </c>
      <c r="F3294">
        <f t="shared" si="237"/>
        <v>0</v>
      </c>
      <c r="G3294" t="str">
        <f t="shared" si="238"/>
        <v>BP.VM</v>
      </c>
      <c r="H3294" s="570" t="s">
        <v>125</v>
      </c>
      <c r="J3294" s="570" t="s">
        <v>127</v>
      </c>
    </row>
    <row r="3295" spans="1:10">
      <c r="A3295">
        <f>_xlfn.XLOOKUP(C3295,macros!Y:Y,macros!Q:Q)</f>
        <v>0</v>
      </c>
      <c r="B3295">
        <f>_xlfn.XLOOKUP(H3295,'sets &amp; selections ( - 10%)'!Z:Z,'sets &amp; selections ( - 10%)'!R:R,0)+_xlfn.XLOOKUP(J3295,'sets &amp; selections ( - 10%)'!Z:Z,'sets &amp; selections ( - 10%)'!R:R,0)</f>
        <v>0</v>
      </c>
      <c r="C3295" s="635" t="s">
        <v>519</v>
      </c>
      <c r="D3295">
        <f t="shared" si="240"/>
        <v>0</v>
      </c>
      <c r="E3295">
        <v>10095</v>
      </c>
      <c r="F3295">
        <f t="shared" si="237"/>
        <v>0</v>
      </c>
      <c r="G3295" t="str">
        <f t="shared" si="238"/>
        <v>BP.VM</v>
      </c>
      <c r="H3295" s="570" t="s">
        <v>125</v>
      </c>
      <c r="J3295" s="570" t="s">
        <v>127</v>
      </c>
    </row>
    <row r="3296" spans="1:10">
      <c r="A3296">
        <f>_xlfn.XLOOKUP(C3296,macros!Y:Y,macros!Q:Q)</f>
        <v>0</v>
      </c>
      <c r="B3296">
        <f>_xlfn.XLOOKUP(H3296,'sets &amp; selections ( - 10%)'!Z:Z,'sets &amp; selections ( - 10%)'!R:R,0)+_xlfn.XLOOKUP(J3296,'sets &amp; selections ( - 10%)'!Z:Z,'sets &amp; selections ( - 10%)'!R:R,0)</f>
        <v>0</v>
      </c>
      <c r="C3296" s="635" t="s">
        <v>522</v>
      </c>
      <c r="D3296">
        <f t="shared" si="240"/>
        <v>0</v>
      </c>
      <c r="E3296">
        <v>10095</v>
      </c>
      <c r="F3296">
        <f t="shared" si="237"/>
        <v>0</v>
      </c>
      <c r="G3296" t="str">
        <f t="shared" si="238"/>
        <v>BP.VM</v>
      </c>
      <c r="H3296" s="570" t="s">
        <v>125</v>
      </c>
      <c r="J3296" s="570" t="s">
        <v>127</v>
      </c>
    </row>
    <row r="3297" spans="1:10">
      <c r="A3297">
        <f>_xlfn.XLOOKUP(C3297,macros!Y:Y,macros!Q:Q)</f>
        <v>0</v>
      </c>
      <c r="B3297">
        <f>_xlfn.XLOOKUP(H3297,'sets &amp; selections ( - 10%)'!Z:Z,'sets &amp; selections ( - 10%)'!R:R,0)+_xlfn.XLOOKUP(J3297,'sets &amp; selections ( - 10%)'!Z:Z,'sets &amp; selections ( - 10%)'!R:R,0)</f>
        <v>0</v>
      </c>
      <c r="C3297" s="635" t="s">
        <v>525</v>
      </c>
      <c r="D3297">
        <f t="shared" si="240"/>
        <v>0</v>
      </c>
      <c r="E3297">
        <v>10095</v>
      </c>
      <c r="F3297">
        <f t="shared" si="237"/>
        <v>0</v>
      </c>
      <c r="G3297" t="str">
        <f t="shared" si="238"/>
        <v>BP.VM</v>
      </c>
      <c r="H3297" s="570" t="s">
        <v>125</v>
      </c>
      <c r="J3297" s="570" t="s">
        <v>129</v>
      </c>
    </row>
    <row r="3298" spans="1:10">
      <c r="A3298">
        <f>_xlfn.XLOOKUP(C3298,macros!Y:Y,macros!Q:Q)</f>
        <v>0</v>
      </c>
      <c r="B3298">
        <f>_xlfn.XLOOKUP(H3298,'sets &amp; selections ( - 10%)'!Z:Z,'sets &amp; selections ( - 10%)'!R:R,0)+_xlfn.XLOOKUP(J3298,'sets &amp; selections ( - 10%)'!Z:Z,'sets &amp; selections ( - 10%)'!R:R,0)</f>
        <v>0</v>
      </c>
      <c r="C3298" s="635" t="s">
        <v>528</v>
      </c>
      <c r="D3298">
        <f t="shared" si="240"/>
        <v>0</v>
      </c>
      <c r="E3298">
        <v>10095</v>
      </c>
      <c r="F3298">
        <f t="shared" si="237"/>
        <v>0</v>
      </c>
      <c r="G3298" t="str">
        <f t="shared" si="238"/>
        <v>BP.VM</v>
      </c>
      <c r="H3298" s="570" t="s">
        <v>125</v>
      </c>
      <c r="J3298" s="570" t="s">
        <v>129</v>
      </c>
    </row>
    <row r="3299" spans="1:10">
      <c r="A3299">
        <f>_xlfn.XLOOKUP(C3299,macros!Y:Y,macros!Q:Q)</f>
        <v>0</v>
      </c>
      <c r="B3299">
        <f>_xlfn.XLOOKUP(H3299,'sets &amp; selections ( - 10%)'!Z:Z,'sets &amp; selections ( - 10%)'!R:R,0)+_xlfn.XLOOKUP(J3299,'sets &amp; selections ( - 10%)'!Z:Z,'sets &amp; selections ( - 10%)'!R:R,0)</f>
        <v>0</v>
      </c>
      <c r="C3299" s="635" t="s">
        <v>531</v>
      </c>
      <c r="D3299">
        <f t="shared" si="240"/>
        <v>0</v>
      </c>
      <c r="E3299">
        <v>10095</v>
      </c>
      <c r="F3299">
        <f t="shared" si="237"/>
        <v>0</v>
      </c>
      <c r="G3299" t="str">
        <f t="shared" si="238"/>
        <v>BP.VM</v>
      </c>
      <c r="H3299" s="570" t="s">
        <v>125</v>
      </c>
      <c r="J3299" s="570" t="s">
        <v>129</v>
      </c>
    </row>
    <row r="3300" spans="1:10">
      <c r="A3300">
        <f>_xlfn.XLOOKUP(C3300,macros!Y:Y,macros!Q:Q)</f>
        <v>0</v>
      </c>
      <c r="B3300">
        <f>_xlfn.XLOOKUP(H3300,'sets &amp; selections ( - 10%)'!Z:Z,'sets &amp; selections ( - 10%)'!R:R,0)+_xlfn.XLOOKUP(J3300,'sets &amp; selections ( - 10%)'!Z:Z,'sets &amp; selections ( - 10%)'!R:R,0)</f>
        <v>0</v>
      </c>
      <c r="C3300" s="635" t="s">
        <v>534</v>
      </c>
      <c r="D3300">
        <f t="shared" si="240"/>
        <v>0</v>
      </c>
      <c r="E3300">
        <v>10095</v>
      </c>
      <c r="F3300">
        <f t="shared" si="237"/>
        <v>0</v>
      </c>
      <c r="G3300" t="str">
        <f t="shared" si="238"/>
        <v>BP.VM</v>
      </c>
      <c r="H3300" s="570" t="s">
        <v>125</v>
      </c>
      <c r="J3300" s="570" t="s">
        <v>129</v>
      </c>
    </row>
    <row r="3301" spans="1:10">
      <c r="A3301">
        <f>_xlfn.XLOOKUP(C3301,macros!Y:Y,macros!Q:Q)</f>
        <v>0</v>
      </c>
      <c r="B3301">
        <f>_xlfn.XLOOKUP(H3301,'sets &amp; selections ( - 10%)'!Z:Z,'sets &amp; selections ( - 10%)'!R:R,0)+_xlfn.XLOOKUP(J3301,'sets &amp; selections ( - 10%)'!Z:Z,'sets &amp; selections ( - 10%)'!R:R,0)</f>
        <v>0</v>
      </c>
      <c r="C3301" s="635" t="s">
        <v>537</v>
      </c>
      <c r="D3301">
        <f t="shared" si="240"/>
        <v>0</v>
      </c>
      <c r="E3301">
        <v>10095</v>
      </c>
      <c r="F3301">
        <f t="shared" si="237"/>
        <v>0</v>
      </c>
      <c r="G3301" t="str">
        <f t="shared" si="238"/>
        <v>BP.VM</v>
      </c>
      <c r="H3301" s="570" t="s">
        <v>125</v>
      </c>
      <c r="J3301" s="570" t="s">
        <v>129</v>
      </c>
    </row>
    <row r="3302" spans="1:10">
      <c r="A3302">
        <f>_xlfn.XLOOKUP(C3302,macros!Y:Y,macros!Q:Q)</f>
        <v>0</v>
      </c>
      <c r="B3302">
        <f>_xlfn.XLOOKUP(H3302,'sets &amp; selections ( - 10%)'!Z:Z,'sets &amp; selections ( - 10%)'!R:R,0)+_xlfn.XLOOKUP(J3302,'sets &amp; selections ( - 10%)'!Z:Z,'sets &amp; selections ( - 10%)'!R:R,0)</f>
        <v>0</v>
      </c>
      <c r="C3302" s="635" t="s">
        <v>540</v>
      </c>
      <c r="D3302">
        <f t="shared" si="240"/>
        <v>0</v>
      </c>
      <c r="E3302">
        <v>10095</v>
      </c>
      <c r="F3302">
        <f t="shared" si="237"/>
        <v>0</v>
      </c>
      <c r="G3302" t="str">
        <f t="shared" si="238"/>
        <v>BP.VM</v>
      </c>
      <c r="H3302" s="570" t="s">
        <v>125</v>
      </c>
      <c r="J3302" s="570" t="s">
        <v>129</v>
      </c>
    </row>
    <row r="3303" spans="1:10">
      <c r="A3303">
        <f>_xlfn.XLOOKUP(C3303,macros!Y:Y,macros!Q:Q)</f>
        <v>0</v>
      </c>
      <c r="B3303">
        <f>_xlfn.XLOOKUP(H3303,'sets &amp; selections ( - 10%)'!Z:Z,'sets &amp; selections ( - 10%)'!R:R,0)+_xlfn.XLOOKUP(J3303,'sets &amp; selections ( - 10%)'!Z:Z,'sets &amp; selections ( - 10%)'!R:R,0)</f>
        <v>0</v>
      </c>
      <c r="C3303" s="635" t="s">
        <v>543</v>
      </c>
      <c r="D3303">
        <f t="shared" si="240"/>
        <v>0</v>
      </c>
      <c r="E3303">
        <v>10095</v>
      </c>
      <c r="F3303">
        <f t="shared" si="237"/>
        <v>0</v>
      </c>
      <c r="G3303" t="str">
        <f t="shared" si="238"/>
        <v>BP.VM</v>
      </c>
      <c r="H3303" s="570" t="s">
        <v>125</v>
      </c>
      <c r="J3303" s="570" t="s">
        <v>129</v>
      </c>
    </row>
    <row r="3304" spans="1:10">
      <c r="A3304">
        <f>_xlfn.XLOOKUP(C3304,macros!Y:Y,macros!Q:Q)</f>
        <v>0</v>
      </c>
      <c r="B3304">
        <f>_xlfn.XLOOKUP(H3304,'sets &amp; selections ( - 10%)'!Z:Z,'sets &amp; selections ( - 10%)'!R:R,0)+_xlfn.XLOOKUP(J3304,'sets &amp; selections ( - 10%)'!Z:Z,'sets &amp; selections ( - 10%)'!R:R,0)</f>
        <v>0</v>
      </c>
      <c r="C3304" s="635" t="s">
        <v>546</v>
      </c>
      <c r="D3304">
        <f t="shared" si="240"/>
        <v>0</v>
      </c>
      <c r="E3304">
        <v>10095</v>
      </c>
      <c r="F3304">
        <f t="shared" si="237"/>
        <v>0</v>
      </c>
      <c r="G3304" t="str">
        <f t="shared" si="238"/>
        <v>BP.VM</v>
      </c>
      <c r="H3304" s="570" t="s">
        <v>125</v>
      </c>
      <c r="J3304" s="570" t="s">
        <v>131</v>
      </c>
    </row>
    <row r="3305" spans="1:10">
      <c r="A3305">
        <f>_xlfn.XLOOKUP(C3305,macros!Y:Y,macros!Q:Q)</f>
        <v>0</v>
      </c>
      <c r="B3305">
        <f>_xlfn.XLOOKUP(H3305,'sets &amp; selections ( - 10%)'!Z:Z,'sets &amp; selections ( - 10%)'!R:R,0)+_xlfn.XLOOKUP(J3305,'sets &amp; selections ( - 10%)'!Z:Z,'sets &amp; selections ( - 10%)'!R:R,0)</f>
        <v>0</v>
      </c>
      <c r="C3305" s="635" t="s">
        <v>549</v>
      </c>
      <c r="D3305">
        <f t="shared" si="240"/>
        <v>0</v>
      </c>
      <c r="E3305">
        <v>10095</v>
      </c>
      <c r="F3305">
        <f t="shared" si="237"/>
        <v>0</v>
      </c>
      <c r="G3305" t="str">
        <f t="shared" si="238"/>
        <v>BP.VM</v>
      </c>
      <c r="H3305" s="570" t="s">
        <v>125</v>
      </c>
      <c r="J3305" s="570" t="s">
        <v>131</v>
      </c>
    </row>
    <row r="3306" spans="1:10">
      <c r="A3306">
        <f>_xlfn.XLOOKUP(C3306,macros!Y:Y,macros!Q:Q)</f>
        <v>0</v>
      </c>
      <c r="B3306">
        <f>_xlfn.XLOOKUP(H3306,'sets &amp; selections ( - 10%)'!Z:Z,'sets &amp; selections ( - 10%)'!R:R,0)+_xlfn.XLOOKUP(J3306,'sets &amp; selections ( - 10%)'!Z:Z,'sets &amp; selections ( - 10%)'!R:R,0)</f>
        <v>0</v>
      </c>
      <c r="C3306" s="635" t="s">
        <v>552</v>
      </c>
      <c r="D3306">
        <f t="shared" si="240"/>
        <v>0</v>
      </c>
      <c r="E3306">
        <v>10095</v>
      </c>
      <c r="F3306">
        <f t="shared" si="237"/>
        <v>0</v>
      </c>
      <c r="G3306" t="str">
        <f t="shared" si="238"/>
        <v>BP.VM</v>
      </c>
      <c r="H3306" s="570" t="s">
        <v>125</v>
      </c>
      <c r="J3306" s="570" t="s">
        <v>131</v>
      </c>
    </row>
    <row r="3307" spans="1:10">
      <c r="A3307">
        <f>_xlfn.XLOOKUP(C3307,macros!Y:Y,macros!Q:Q)</f>
        <v>0</v>
      </c>
      <c r="B3307">
        <f>_xlfn.XLOOKUP(H3307,'sets &amp; selections ( - 10%)'!Z:Z,'sets &amp; selections ( - 10%)'!R:R,0)+_xlfn.XLOOKUP(J3307,'sets &amp; selections ( - 10%)'!Z:Z,'sets &amp; selections ( - 10%)'!R:R,0)</f>
        <v>0</v>
      </c>
      <c r="C3307" s="635" t="s">
        <v>555</v>
      </c>
      <c r="D3307">
        <f t="shared" si="240"/>
        <v>0</v>
      </c>
      <c r="E3307">
        <v>10095</v>
      </c>
      <c r="F3307">
        <f t="shared" si="237"/>
        <v>0</v>
      </c>
      <c r="G3307" t="str">
        <f t="shared" si="238"/>
        <v>BP.VM</v>
      </c>
      <c r="H3307" s="570" t="s">
        <v>125</v>
      </c>
      <c r="J3307" s="570" t="s">
        <v>131</v>
      </c>
    </row>
    <row r="3308" spans="1:10">
      <c r="A3308">
        <f>_xlfn.XLOOKUP(C3308,macros!Y:Y,macros!Q:Q)</f>
        <v>0</v>
      </c>
      <c r="B3308">
        <f>_xlfn.XLOOKUP(H3308,'sets &amp; selections ( - 10%)'!Z:Z,'sets &amp; selections ( - 10%)'!R:R,0)+_xlfn.XLOOKUP(J3308,'sets &amp; selections ( - 10%)'!Z:Z,'sets &amp; selections ( - 10%)'!R:R,0)</f>
        <v>0</v>
      </c>
      <c r="C3308" s="635" t="s">
        <v>557</v>
      </c>
      <c r="D3308">
        <f t="shared" si="240"/>
        <v>0</v>
      </c>
      <c r="E3308">
        <v>10095</v>
      </c>
      <c r="F3308">
        <f t="shared" si="237"/>
        <v>0</v>
      </c>
      <c r="G3308" t="str">
        <f t="shared" si="238"/>
        <v>BP.VM</v>
      </c>
      <c r="H3308" s="570" t="s">
        <v>125</v>
      </c>
      <c r="J3308" s="570" t="s">
        <v>133</v>
      </c>
    </row>
    <row r="3309" spans="1:10">
      <c r="A3309">
        <f>_xlfn.XLOOKUP(C3309,macros!Y:Y,macros!Q:Q)</f>
        <v>0</v>
      </c>
      <c r="B3309">
        <f>_xlfn.XLOOKUP(H3309,'sets &amp; selections ( - 10%)'!Z:Z,'sets &amp; selections ( - 10%)'!R:R,0)+_xlfn.XLOOKUP(J3309,'sets &amp; selections ( - 10%)'!Z:Z,'sets &amp; selections ( - 10%)'!R:R,0)</f>
        <v>0</v>
      </c>
      <c r="C3309" s="635" t="s">
        <v>560</v>
      </c>
      <c r="D3309">
        <f t="shared" si="240"/>
        <v>0</v>
      </c>
      <c r="E3309">
        <v>10095</v>
      </c>
      <c r="F3309">
        <f t="shared" si="237"/>
        <v>0</v>
      </c>
      <c r="G3309" t="str">
        <f t="shared" si="238"/>
        <v>BP.VM</v>
      </c>
      <c r="H3309" s="570" t="s">
        <v>125</v>
      </c>
      <c r="J3309" s="570" t="s">
        <v>133</v>
      </c>
    </row>
    <row r="3310" spans="1:10">
      <c r="A3310">
        <f>_xlfn.XLOOKUP(C3310,macros!Y:Y,macros!Q:Q)</f>
        <v>0</v>
      </c>
      <c r="B3310">
        <f>_xlfn.XLOOKUP(H3310,'sets &amp; selections ( - 10%)'!Z:Z,'sets &amp; selections ( - 10%)'!R:R,0)+_xlfn.XLOOKUP(J3310,'sets &amp; selections ( - 10%)'!Z:Z,'sets &amp; selections ( - 10%)'!R:R,0)</f>
        <v>0</v>
      </c>
      <c r="C3310" s="635" t="s">
        <v>563</v>
      </c>
      <c r="D3310">
        <f t="shared" si="240"/>
        <v>0</v>
      </c>
      <c r="E3310">
        <v>10095</v>
      </c>
      <c r="F3310">
        <f t="shared" si="237"/>
        <v>0</v>
      </c>
      <c r="G3310" t="str">
        <f t="shared" si="238"/>
        <v>BP.VM</v>
      </c>
      <c r="H3310" s="570" t="s">
        <v>125</v>
      </c>
      <c r="J3310" s="570" t="s">
        <v>133</v>
      </c>
    </row>
    <row r="3311" spans="1:10">
      <c r="A3311">
        <f>_xlfn.XLOOKUP(C3311,macros!Y:Y,macros!Q:Q)</f>
        <v>0</v>
      </c>
      <c r="B3311">
        <f>_xlfn.XLOOKUP(H3311,'sets &amp; selections ( - 10%)'!Z:Z,'sets &amp; selections ( - 10%)'!R:R,0)+_xlfn.XLOOKUP(J3311,'sets &amp; selections ( - 10%)'!Z:Z,'sets &amp; selections ( - 10%)'!R:R,0)</f>
        <v>0</v>
      </c>
      <c r="C3311" s="635" t="s">
        <v>566</v>
      </c>
      <c r="D3311">
        <f t="shared" si="240"/>
        <v>0</v>
      </c>
      <c r="E3311">
        <v>10095</v>
      </c>
      <c r="F3311">
        <f t="shared" si="237"/>
        <v>0</v>
      </c>
      <c r="G3311" t="str">
        <f t="shared" si="238"/>
        <v>BP.VM</v>
      </c>
      <c r="H3311" s="570" t="s">
        <v>125</v>
      </c>
      <c r="J3311" s="570" t="s">
        <v>133</v>
      </c>
    </row>
    <row r="3312" spans="1:10">
      <c r="A3312">
        <f>_xlfn.XLOOKUP(C3312,macros!Y:Y,macros!Q:Q)</f>
        <v>0</v>
      </c>
      <c r="B3312">
        <f>_xlfn.XLOOKUP(H3312,'sets &amp; selections ( - 10%)'!Z:Z,'sets &amp; selections ( - 10%)'!R:R,0)+_xlfn.XLOOKUP(J3312,'sets &amp; selections ( - 10%)'!Z:Z,'sets &amp; selections ( - 10%)'!R:R,0)</f>
        <v>0</v>
      </c>
      <c r="C3312" s="635" t="s">
        <v>568</v>
      </c>
      <c r="D3312">
        <f t="shared" si="240"/>
        <v>0</v>
      </c>
      <c r="E3312">
        <v>10095</v>
      </c>
      <c r="F3312">
        <f t="shared" si="237"/>
        <v>0</v>
      </c>
      <c r="G3312" t="str">
        <f t="shared" si="238"/>
        <v>BP.VM</v>
      </c>
      <c r="H3312" s="570" t="s">
        <v>125</v>
      </c>
      <c r="J3312" s="570" t="s">
        <v>133</v>
      </c>
    </row>
    <row r="3313" spans="1:10">
      <c r="A3313">
        <f>_xlfn.XLOOKUP(C3313,macros!Y:Y,macros!Q:Q)</f>
        <v>0</v>
      </c>
      <c r="B3313">
        <f>_xlfn.XLOOKUP(H3313,'sets &amp; selections ( - 10%)'!Z:Z,'sets &amp; selections ( - 10%)'!R:R,0)+_xlfn.XLOOKUP(J3313,'sets &amp; selections ( - 10%)'!Z:Z,'sets &amp; selections ( - 10%)'!R:R,0)</f>
        <v>0</v>
      </c>
      <c r="C3313" s="635" t="s">
        <v>571</v>
      </c>
      <c r="D3313">
        <f t="shared" si="240"/>
        <v>0</v>
      </c>
      <c r="E3313">
        <v>10095</v>
      </c>
      <c r="F3313">
        <f t="shared" si="237"/>
        <v>0</v>
      </c>
      <c r="G3313" t="str">
        <f t="shared" si="238"/>
        <v>BP.VM</v>
      </c>
      <c r="H3313" s="570" t="s">
        <v>125</v>
      </c>
      <c r="J3313" s="570" t="s">
        <v>133</v>
      </c>
    </row>
    <row r="3314" spans="1:10">
      <c r="A3314">
        <f>_xlfn.XLOOKUP(C3314,macros!Y:Y,macros!Q:Q)</f>
        <v>0</v>
      </c>
      <c r="B3314">
        <f>_xlfn.XLOOKUP(H3314,'sets &amp; selections ( - 10%)'!Z:Z,'sets &amp; selections ( - 10%)'!R:R,0)+_xlfn.XLOOKUP(J3314,'sets &amp; selections ( - 10%)'!Z:Z,'sets &amp; selections ( - 10%)'!R:R,0)</f>
        <v>0</v>
      </c>
      <c r="C3314" s="635" t="s">
        <v>573</v>
      </c>
      <c r="D3314">
        <f t="shared" si="240"/>
        <v>0</v>
      </c>
      <c r="E3314">
        <v>10095</v>
      </c>
      <c r="F3314">
        <f t="shared" si="237"/>
        <v>0</v>
      </c>
      <c r="G3314" t="str">
        <f t="shared" si="238"/>
        <v>BP.VM</v>
      </c>
      <c r="H3314" s="570" t="s">
        <v>125</v>
      </c>
      <c r="J3314" s="570" t="s">
        <v>133</v>
      </c>
    </row>
    <row r="3315" spans="1:10">
      <c r="A3315">
        <f>_xlfn.XLOOKUP(C3315,macros!Y:Y,macros!Q:Q)</f>
        <v>0</v>
      </c>
      <c r="B3315">
        <f>_xlfn.XLOOKUP(H3315,'sets &amp; selections ( - 10%)'!Z:Z,'sets &amp; selections ( - 10%)'!R:R,0)+_xlfn.XLOOKUP(J3315,'sets &amp; selections ( - 10%)'!Z:Z,'sets &amp; selections ( - 10%)'!R:R,0)</f>
        <v>0</v>
      </c>
      <c r="C3315" s="635" t="s">
        <v>575</v>
      </c>
      <c r="D3315">
        <f t="shared" si="240"/>
        <v>0</v>
      </c>
      <c r="E3315">
        <v>10095</v>
      </c>
      <c r="F3315">
        <f t="shared" si="237"/>
        <v>0</v>
      </c>
      <c r="G3315" t="str">
        <f t="shared" si="238"/>
        <v>BP.VM</v>
      </c>
      <c r="H3315" s="570" t="s">
        <v>125</v>
      </c>
      <c r="J3315" s="570" t="s">
        <v>133</v>
      </c>
    </row>
    <row r="3316" spans="1:10">
      <c r="A3316">
        <f>_xlfn.XLOOKUP(C3316,macros!Y:Y,macros!Q:Q)</f>
        <v>0</v>
      </c>
      <c r="B3316">
        <f>_xlfn.XLOOKUP(H3316,'sets &amp; selections ( - 10%)'!Z:Z,'sets &amp; selections ( - 10%)'!R:R,0)+_xlfn.XLOOKUP(J3316,'sets &amp; selections ( - 10%)'!Z:Z,'sets &amp; selections ( - 10%)'!R:R,0)</f>
        <v>0</v>
      </c>
      <c r="C3316" s="635" t="s">
        <v>578</v>
      </c>
      <c r="D3316">
        <f t="shared" si="240"/>
        <v>0</v>
      </c>
      <c r="E3316">
        <v>10095</v>
      </c>
      <c r="F3316">
        <f t="shared" si="237"/>
        <v>0</v>
      </c>
      <c r="G3316" t="str">
        <f t="shared" si="238"/>
        <v>BP.VM</v>
      </c>
      <c r="H3316" s="570" t="s">
        <v>125</v>
      </c>
      <c r="J3316" s="570" t="s">
        <v>133</v>
      </c>
    </row>
    <row r="3317" spans="1:10">
      <c r="A3317">
        <f>_xlfn.XLOOKUP(C3317,macros!Y:Y,macros!Q:Q)</f>
        <v>0</v>
      </c>
      <c r="B3317">
        <f>_xlfn.XLOOKUP(H3317,'sets &amp; selections ( - 10%)'!Z:Z,'sets &amp; selections ( - 10%)'!R:R,0)+_xlfn.XLOOKUP(J3317,'sets &amp; selections ( - 10%)'!Z:Z,'sets &amp; selections ( - 10%)'!R:R,0)</f>
        <v>0</v>
      </c>
      <c r="C3317" s="635" t="s">
        <v>581</v>
      </c>
      <c r="D3317">
        <f t="shared" si="240"/>
        <v>0</v>
      </c>
      <c r="E3317">
        <v>10095</v>
      </c>
      <c r="F3317">
        <f t="shared" si="237"/>
        <v>0</v>
      </c>
      <c r="G3317" t="str">
        <f t="shared" si="238"/>
        <v>BP.VM</v>
      </c>
      <c r="H3317" s="570" t="s">
        <v>125</v>
      </c>
      <c r="J3317" s="570" t="s">
        <v>133</v>
      </c>
    </row>
    <row r="3318" spans="1:10">
      <c r="A3318">
        <f>_xlfn.XLOOKUP(C3318,macros!Y:Y,macros!Q:Q)</f>
        <v>0</v>
      </c>
      <c r="B3318">
        <f>_xlfn.XLOOKUP(H3318,'sets &amp; selections ( - 10%)'!Z:Z,'sets &amp; selections ( - 10%)'!R:R,0)+_xlfn.XLOOKUP(J3318,'sets &amp; selections ( - 10%)'!Z:Z,'sets &amp; selections ( - 10%)'!R:R,0)</f>
        <v>0</v>
      </c>
      <c r="C3318" s="635" t="s">
        <v>583</v>
      </c>
      <c r="D3318">
        <f t="shared" si="240"/>
        <v>0</v>
      </c>
      <c r="E3318">
        <v>10095</v>
      </c>
      <c r="F3318">
        <f t="shared" si="237"/>
        <v>0</v>
      </c>
      <c r="G3318" t="str">
        <f t="shared" si="238"/>
        <v>BP.VM</v>
      </c>
      <c r="H3318" s="570" t="s">
        <v>125</v>
      </c>
      <c r="J3318" s="570" t="s">
        <v>133</v>
      </c>
    </row>
    <row r="3319" spans="1:10">
      <c r="A3319">
        <f>_xlfn.XLOOKUP(C3319,macros!Y:Y,macros!Q:Q)</f>
        <v>0</v>
      </c>
      <c r="B3319">
        <f>_xlfn.XLOOKUP(H3319,'sets &amp; selections ( - 10%)'!Z:Z,'sets &amp; selections ( - 10%)'!R:R,0)+_xlfn.XLOOKUP(J3319,'sets &amp; selections ( - 10%)'!Z:Z,'sets &amp; selections ( - 10%)'!R:R,0)</f>
        <v>0</v>
      </c>
      <c r="C3319" s="635" t="s">
        <v>586</v>
      </c>
      <c r="D3319">
        <f t="shared" si="240"/>
        <v>0</v>
      </c>
      <c r="E3319">
        <v>10095</v>
      </c>
      <c r="F3319">
        <f t="shared" si="237"/>
        <v>0</v>
      </c>
      <c r="G3319" t="str">
        <f t="shared" si="238"/>
        <v>BP.VM</v>
      </c>
      <c r="H3319" s="570" t="s">
        <v>125</v>
      </c>
      <c r="J3319" s="570" t="s">
        <v>133</v>
      </c>
    </row>
    <row r="3320" spans="1:10">
      <c r="A3320">
        <f>_xlfn.XLOOKUP(C3320,macros!Y:Y,macros!Q:Q)</f>
        <v>0</v>
      </c>
      <c r="B3320">
        <f>_xlfn.XLOOKUP(H3320,'sets &amp; selections ( - 10%)'!Z:Z,'sets &amp; selections ( - 10%)'!R:R,0)+_xlfn.XLOOKUP(J3320,'sets &amp; selections ( - 10%)'!Z:Z,'sets &amp; selections ( - 10%)'!R:R,0)</f>
        <v>0</v>
      </c>
      <c r="C3320" s="635" t="s">
        <v>589</v>
      </c>
      <c r="D3320">
        <f t="shared" si="240"/>
        <v>0</v>
      </c>
      <c r="E3320">
        <v>10134</v>
      </c>
      <c r="F3320">
        <f t="shared" si="237"/>
        <v>0</v>
      </c>
      <c r="G3320" t="str">
        <f t="shared" si="238"/>
        <v>BP.VM</v>
      </c>
      <c r="H3320" s="570" t="s">
        <v>136</v>
      </c>
      <c r="J3320" s="570" t="s">
        <v>138</v>
      </c>
    </row>
    <row r="3321" spans="1:10">
      <c r="A3321">
        <f>_xlfn.XLOOKUP(C3321,macros!Y:Y,macros!Q:Q)</f>
        <v>0</v>
      </c>
      <c r="B3321">
        <f>_xlfn.XLOOKUP(H3321,'sets &amp; selections ( - 10%)'!Z:Z,'sets &amp; selections ( - 10%)'!R:R,0)+_xlfn.XLOOKUP(J3321,'sets &amp; selections ( - 10%)'!Z:Z,'sets &amp; selections ( - 10%)'!R:R,0)</f>
        <v>0</v>
      </c>
      <c r="C3321" s="635" t="s">
        <v>590</v>
      </c>
      <c r="D3321">
        <f t="shared" si="240"/>
        <v>0</v>
      </c>
      <c r="E3321">
        <v>10134</v>
      </c>
      <c r="F3321">
        <f t="shared" si="237"/>
        <v>0</v>
      </c>
      <c r="G3321" t="str">
        <f t="shared" si="238"/>
        <v>BP.VM</v>
      </c>
      <c r="H3321" s="570" t="s">
        <v>136</v>
      </c>
      <c r="J3321" s="570" t="s">
        <v>138</v>
      </c>
    </row>
    <row r="3322" spans="1:10">
      <c r="A3322">
        <f>_xlfn.XLOOKUP(C3322,macros!Y:Y,macros!Q:Q)</f>
        <v>0</v>
      </c>
      <c r="B3322">
        <f>_xlfn.XLOOKUP(H3322,'sets &amp; selections ( - 10%)'!Z:Z,'sets &amp; selections ( - 10%)'!R:R,0)+_xlfn.XLOOKUP(J3322,'sets &amp; selections ( - 10%)'!Z:Z,'sets &amp; selections ( - 10%)'!R:R,0)</f>
        <v>0</v>
      </c>
      <c r="C3322" s="635" t="s">
        <v>591</v>
      </c>
      <c r="D3322">
        <f t="shared" si="240"/>
        <v>0</v>
      </c>
      <c r="E3322">
        <v>10134</v>
      </c>
      <c r="F3322">
        <f t="shared" si="237"/>
        <v>0</v>
      </c>
      <c r="G3322" t="str">
        <f t="shared" si="238"/>
        <v>BP.VM</v>
      </c>
      <c r="H3322" s="570" t="s">
        <v>136</v>
      </c>
      <c r="J3322" s="570" t="s">
        <v>138</v>
      </c>
    </row>
    <row r="3323" spans="1:10">
      <c r="A3323">
        <f>_xlfn.XLOOKUP(C3323,macros!Y:Y,macros!Q:Q)</f>
        <v>0</v>
      </c>
      <c r="B3323">
        <f>_xlfn.XLOOKUP(H3323,'sets &amp; selections ( - 10%)'!Z:Z,'sets &amp; selections ( - 10%)'!R:R,0)+_xlfn.XLOOKUP(J3323,'sets &amp; selections ( - 10%)'!Z:Z,'sets &amp; selections ( - 10%)'!R:R,0)</f>
        <v>0</v>
      </c>
      <c r="C3323" s="635" t="s">
        <v>592</v>
      </c>
      <c r="D3323">
        <f t="shared" si="240"/>
        <v>0</v>
      </c>
      <c r="E3323">
        <v>10134</v>
      </c>
      <c r="F3323">
        <f t="shared" si="237"/>
        <v>0</v>
      </c>
      <c r="G3323" t="str">
        <f t="shared" si="238"/>
        <v>BP.VM</v>
      </c>
      <c r="H3323" s="570" t="s">
        <v>136</v>
      </c>
      <c r="J3323" s="570" t="s">
        <v>138</v>
      </c>
    </row>
    <row r="3324" spans="1:10">
      <c r="A3324">
        <f>_xlfn.XLOOKUP(C3324,macros!Y:Y,macros!Q:Q)</f>
        <v>0</v>
      </c>
      <c r="B3324">
        <f>_xlfn.XLOOKUP(H3324,'sets &amp; selections ( - 10%)'!Z:Z,'sets &amp; selections ( - 10%)'!R:R,0)+_xlfn.XLOOKUP(J3324,'sets &amp; selections ( - 10%)'!Z:Z,'sets &amp; selections ( - 10%)'!R:R,0)</f>
        <v>0</v>
      </c>
      <c r="C3324" s="635" t="s">
        <v>593</v>
      </c>
      <c r="D3324">
        <f t="shared" si="240"/>
        <v>0</v>
      </c>
      <c r="E3324">
        <v>10134</v>
      </c>
      <c r="F3324">
        <f t="shared" si="237"/>
        <v>0</v>
      </c>
      <c r="G3324" t="str">
        <f t="shared" si="238"/>
        <v>BP.VM</v>
      </c>
      <c r="H3324" s="570" t="s">
        <v>136</v>
      </c>
      <c r="J3324" s="570" t="s">
        <v>138</v>
      </c>
    </row>
    <row r="3325" spans="1:10">
      <c r="A3325">
        <f>_xlfn.XLOOKUP(C3325,macros!Y:Y,macros!Q:Q)</f>
        <v>0</v>
      </c>
      <c r="B3325">
        <f>_xlfn.XLOOKUP(H3325,'sets &amp; selections ( - 10%)'!Z:Z,'sets &amp; selections ( - 10%)'!R:R,0)+_xlfn.XLOOKUP(J3325,'sets &amp; selections ( - 10%)'!Z:Z,'sets &amp; selections ( - 10%)'!R:R,0)</f>
        <v>0</v>
      </c>
      <c r="C3325" s="635" t="s">
        <v>594</v>
      </c>
      <c r="D3325">
        <f t="shared" si="240"/>
        <v>0</v>
      </c>
      <c r="E3325">
        <v>10134</v>
      </c>
      <c r="F3325">
        <f t="shared" si="237"/>
        <v>0</v>
      </c>
      <c r="G3325" t="str">
        <f t="shared" si="238"/>
        <v>BP.VM</v>
      </c>
      <c r="H3325" s="570" t="s">
        <v>136</v>
      </c>
      <c r="J3325" s="570" t="s">
        <v>138</v>
      </c>
    </row>
    <row r="3326" spans="1:10">
      <c r="A3326">
        <f>_xlfn.XLOOKUP(C3326,macros!Y:Y,macros!Q:Q)</f>
        <v>0</v>
      </c>
      <c r="B3326">
        <f>_xlfn.XLOOKUP(H3326,'sets &amp; selections ( - 10%)'!Z:Z,'sets &amp; selections ( - 10%)'!R:R,0)+_xlfn.XLOOKUP(J3326,'sets &amp; selections ( - 10%)'!Z:Z,'sets &amp; selections ( - 10%)'!R:R,0)</f>
        <v>0</v>
      </c>
      <c r="C3326" s="635" t="s">
        <v>595</v>
      </c>
      <c r="D3326">
        <f t="shared" si="240"/>
        <v>0</v>
      </c>
      <c r="E3326">
        <v>10134</v>
      </c>
      <c r="F3326">
        <f t="shared" si="237"/>
        <v>0</v>
      </c>
      <c r="G3326" t="str">
        <f t="shared" si="238"/>
        <v>BP.VM</v>
      </c>
      <c r="H3326" s="570" t="s">
        <v>136</v>
      </c>
      <c r="J3326" s="570" t="s">
        <v>140</v>
      </c>
    </row>
    <row r="3327" spans="1:10">
      <c r="A3327">
        <f>_xlfn.XLOOKUP(C3327,macros!Y:Y,macros!Q:Q)</f>
        <v>0</v>
      </c>
      <c r="B3327">
        <f>_xlfn.XLOOKUP(H3327,'sets &amp; selections ( - 10%)'!Z:Z,'sets &amp; selections ( - 10%)'!R:R,0)+_xlfn.XLOOKUP(J3327,'sets &amp; selections ( - 10%)'!Z:Z,'sets &amp; selections ( - 10%)'!R:R,0)</f>
        <v>0</v>
      </c>
      <c r="C3327" s="635" t="s">
        <v>596</v>
      </c>
      <c r="D3327">
        <f t="shared" si="240"/>
        <v>0</v>
      </c>
      <c r="E3327">
        <v>10134</v>
      </c>
      <c r="F3327">
        <f t="shared" si="237"/>
        <v>0</v>
      </c>
      <c r="G3327" t="str">
        <f t="shared" si="238"/>
        <v>BP.VM</v>
      </c>
      <c r="H3327" s="570" t="s">
        <v>136</v>
      </c>
      <c r="J3327" s="570" t="s">
        <v>140</v>
      </c>
    </row>
    <row r="3328" spans="1:10">
      <c r="A3328">
        <f>_xlfn.XLOOKUP(C3328,macros!Y:Y,macros!Q:Q)</f>
        <v>0</v>
      </c>
      <c r="B3328">
        <f>_xlfn.XLOOKUP(H3328,'sets &amp; selections ( - 10%)'!Z:Z,'sets &amp; selections ( - 10%)'!R:R,0)+_xlfn.XLOOKUP(J3328,'sets &amp; selections ( - 10%)'!Z:Z,'sets &amp; selections ( - 10%)'!R:R,0)</f>
        <v>0</v>
      </c>
      <c r="C3328" s="635" t="s">
        <v>597</v>
      </c>
      <c r="D3328">
        <f t="shared" si="240"/>
        <v>0</v>
      </c>
      <c r="E3328">
        <v>10134</v>
      </c>
      <c r="F3328">
        <f t="shared" si="237"/>
        <v>0</v>
      </c>
      <c r="G3328" t="str">
        <f t="shared" si="238"/>
        <v>BP.VM</v>
      </c>
      <c r="H3328" s="570" t="s">
        <v>136</v>
      </c>
      <c r="J3328" s="570" t="s">
        <v>140</v>
      </c>
    </row>
    <row r="3329" spans="1:10">
      <c r="A3329">
        <f>_xlfn.XLOOKUP(C3329,macros!Y:Y,macros!Q:Q)</f>
        <v>0</v>
      </c>
      <c r="B3329">
        <f>_xlfn.XLOOKUP(H3329,'sets &amp; selections ( - 10%)'!Z:Z,'sets &amp; selections ( - 10%)'!R:R,0)+_xlfn.XLOOKUP(J3329,'sets &amp; selections ( - 10%)'!Z:Z,'sets &amp; selections ( - 10%)'!R:R,0)</f>
        <v>0</v>
      </c>
      <c r="C3329" s="635" t="s">
        <v>598</v>
      </c>
      <c r="D3329">
        <f t="shared" si="240"/>
        <v>0</v>
      </c>
      <c r="E3329">
        <v>10134</v>
      </c>
      <c r="F3329">
        <f t="shared" si="237"/>
        <v>0</v>
      </c>
      <c r="G3329" t="str">
        <f t="shared" si="238"/>
        <v>BP.VM</v>
      </c>
      <c r="H3329" s="570" t="s">
        <v>136</v>
      </c>
      <c r="J3329" s="570" t="s">
        <v>140</v>
      </c>
    </row>
    <row r="3330" spans="1:10">
      <c r="A3330">
        <f>_xlfn.XLOOKUP(C3330,macros!Y:Y,macros!Q:Q)</f>
        <v>0</v>
      </c>
      <c r="B3330">
        <f>_xlfn.XLOOKUP(H3330,'sets &amp; selections ( - 10%)'!Z:Z,'sets &amp; selections ( - 10%)'!R:R,0)+_xlfn.XLOOKUP(J3330,'sets &amp; selections ( - 10%)'!Z:Z,'sets &amp; selections ( - 10%)'!R:R,0)</f>
        <v>0</v>
      </c>
      <c r="C3330" s="635" t="s">
        <v>599</v>
      </c>
      <c r="D3330">
        <f t="shared" si="240"/>
        <v>0</v>
      </c>
      <c r="E3330">
        <v>10134</v>
      </c>
      <c r="F3330">
        <f t="shared" si="237"/>
        <v>0</v>
      </c>
      <c r="G3330" t="str">
        <f t="shared" si="238"/>
        <v>BP.VM</v>
      </c>
      <c r="H3330" s="570" t="s">
        <v>136</v>
      </c>
      <c r="J3330" s="570" t="s">
        <v>140</v>
      </c>
    </row>
    <row r="3331" spans="1:10">
      <c r="A3331">
        <f>_xlfn.XLOOKUP(C3331,macros!Y:Y,macros!Q:Q)</f>
        <v>0</v>
      </c>
      <c r="B3331">
        <f>_xlfn.XLOOKUP(H3331,'sets &amp; selections ( - 10%)'!Z:Z,'sets &amp; selections ( - 10%)'!R:R,0)+_xlfn.XLOOKUP(J3331,'sets &amp; selections ( - 10%)'!Z:Z,'sets &amp; selections ( - 10%)'!R:R,0)</f>
        <v>0</v>
      </c>
      <c r="C3331" s="635" t="s">
        <v>600</v>
      </c>
      <c r="D3331">
        <f t="shared" si="240"/>
        <v>0</v>
      </c>
      <c r="E3331">
        <v>10134</v>
      </c>
      <c r="F3331">
        <f t="shared" ref="F3331:F3394" si="241">IF(B3331&gt;0,10*B3331/D3331,0)</f>
        <v>0</v>
      </c>
      <c r="G3331" t="str">
        <f t="shared" ref="G3331:G3394" si="242">LEFT(C3331,5)</f>
        <v>BP.VM</v>
      </c>
      <c r="H3331" s="570" t="s">
        <v>136</v>
      </c>
      <c r="J3331" s="570" t="s">
        <v>140</v>
      </c>
    </row>
    <row r="3332" spans="1:10">
      <c r="A3332">
        <f>_xlfn.XLOOKUP(C3332,macros!Y:Y,macros!Q:Q)</f>
        <v>0</v>
      </c>
      <c r="B3332">
        <f>_xlfn.XLOOKUP(H3332,'sets &amp; selections ( - 10%)'!Z:Z,'sets &amp; selections ( - 10%)'!R:R,0)+_xlfn.XLOOKUP(J3332,'sets &amp; selections ( - 10%)'!Z:Z,'sets &amp; selections ( - 10%)'!R:R,0)</f>
        <v>0</v>
      </c>
      <c r="C3332" s="635" t="s">
        <v>601</v>
      </c>
      <c r="D3332">
        <f t="shared" si="240"/>
        <v>0</v>
      </c>
      <c r="E3332">
        <v>10134</v>
      </c>
      <c r="F3332">
        <f t="shared" si="241"/>
        <v>0</v>
      </c>
      <c r="G3332" t="str">
        <f t="shared" si="242"/>
        <v>BP.VM</v>
      </c>
      <c r="H3332" s="570" t="s">
        <v>136</v>
      </c>
      <c r="J3332" s="570" t="s">
        <v>140</v>
      </c>
    </row>
    <row r="3333" spans="1:10">
      <c r="A3333">
        <f>_xlfn.XLOOKUP(C3333,macros!Y:Y,macros!Q:Q)</f>
        <v>0</v>
      </c>
      <c r="B3333">
        <f>_xlfn.XLOOKUP(H3333,'sets &amp; selections ( - 10%)'!Z:Z,'sets &amp; selections ( - 10%)'!R:R,0)+_xlfn.XLOOKUP(J3333,'sets &amp; selections ( - 10%)'!Z:Z,'sets &amp; selections ( - 10%)'!R:R,0)</f>
        <v>0</v>
      </c>
      <c r="C3333" s="635" t="s">
        <v>602</v>
      </c>
      <c r="D3333">
        <f t="shared" si="240"/>
        <v>0</v>
      </c>
      <c r="E3333">
        <v>10134</v>
      </c>
      <c r="F3333">
        <f t="shared" si="241"/>
        <v>0</v>
      </c>
      <c r="G3333" t="str">
        <f t="shared" si="242"/>
        <v>BP.VM</v>
      </c>
      <c r="H3333" s="570" t="s">
        <v>136</v>
      </c>
      <c r="J3333" s="570" t="s">
        <v>142</v>
      </c>
    </row>
    <row r="3334" spans="1:10">
      <c r="A3334">
        <f>_xlfn.XLOOKUP(C3334,macros!Y:Y,macros!Q:Q)</f>
        <v>0</v>
      </c>
      <c r="B3334">
        <f>_xlfn.XLOOKUP(H3334,'sets &amp; selections ( - 10%)'!Z:Z,'sets &amp; selections ( - 10%)'!R:R,0)+_xlfn.XLOOKUP(J3334,'sets &amp; selections ( - 10%)'!Z:Z,'sets &amp; selections ( - 10%)'!R:R,0)</f>
        <v>0</v>
      </c>
      <c r="C3334" s="635" t="s">
        <v>603</v>
      </c>
      <c r="D3334">
        <f t="shared" si="240"/>
        <v>0</v>
      </c>
      <c r="E3334">
        <v>10134</v>
      </c>
      <c r="F3334">
        <f t="shared" si="241"/>
        <v>0</v>
      </c>
      <c r="G3334" t="str">
        <f t="shared" si="242"/>
        <v>BP.VM</v>
      </c>
      <c r="H3334" s="570" t="s">
        <v>136</v>
      </c>
      <c r="J3334" s="570" t="s">
        <v>142</v>
      </c>
    </row>
    <row r="3335" spans="1:10">
      <c r="A3335">
        <f>_xlfn.XLOOKUP(C3335,macros!Y:Y,macros!Q:Q)</f>
        <v>0</v>
      </c>
      <c r="B3335">
        <f>_xlfn.XLOOKUP(H3335,'sets &amp; selections ( - 10%)'!Z:Z,'sets &amp; selections ( - 10%)'!R:R,0)+_xlfn.XLOOKUP(J3335,'sets &amp; selections ( - 10%)'!Z:Z,'sets &amp; selections ( - 10%)'!R:R,0)</f>
        <v>0</v>
      </c>
      <c r="C3335" s="635" t="s">
        <v>604</v>
      </c>
      <c r="D3335">
        <f t="shared" si="240"/>
        <v>0</v>
      </c>
      <c r="E3335">
        <v>10134</v>
      </c>
      <c r="F3335">
        <f t="shared" si="241"/>
        <v>0</v>
      </c>
      <c r="G3335" t="str">
        <f t="shared" si="242"/>
        <v>BP.VM</v>
      </c>
      <c r="H3335" s="570" t="s">
        <v>136</v>
      </c>
      <c r="J3335" s="570" t="s">
        <v>142</v>
      </c>
    </row>
    <row r="3336" spans="1:10">
      <c r="A3336">
        <f>_xlfn.XLOOKUP(C3336,macros!Y:Y,macros!Q:Q)</f>
        <v>0</v>
      </c>
      <c r="B3336">
        <f>_xlfn.XLOOKUP(H3336,'sets &amp; selections ( - 10%)'!Z:Z,'sets &amp; selections ( - 10%)'!R:R,0)+_xlfn.XLOOKUP(J3336,'sets &amp; selections ( - 10%)'!Z:Z,'sets &amp; selections ( - 10%)'!R:R,0)</f>
        <v>0</v>
      </c>
      <c r="C3336" s="635" t="s">
        <v>605</v>
      </c>
      <c r="D3336">
        <f t="shared" si="240"/>
        <v>0</v>
      </c>
      <c r="E3336">
        <v>10134</v>
      </c>
      <c r="F3336">
        <f t="shared" si="241"/>
        <v>0</v>
      </c>
      <c r="G3336" t="str">
        <f t="shared" si="242"/>
        <v>BP.VM</v>
      </c>
      <c r="H3336" s="570" t="s">
        <v>136</v>
      </c>
      <c r="J3336" s="570" t="s">
        <v>142</v>
      </c>
    </row>
    <row r="3337" spans="1:10">
      <c r="A3337">
        <f>_xlfn.XLOOKUP(C3337,macros!Y:Y,macros!Q:Q)</f>
        <v>0</v>
      </c>
      <c r="B3337">
        <f>_xlfn.XLOOKUP(H3337,'sets &amp; selections ( - 10%)'!Z:Z,'sets &amp; selections ( - 10%)'!R:R,0)+_xlfn.XLOOKUP(J3337,'sets &amp; selections ( - 10%)'!Z:Z,'sets &amp; selections ( - 10%)'!R:R,0)</f>
        <v>0</v>
      </c>
      <c r="C3337" s="635" t="s">
        <v>606</v>
      </c>
      <c r="D3337">
        <f t="shared" si="240"/>
        <v>0</v>
      </c>
      <c r="E3337">
        <v>10134</v>
      </c>
      <c r="F3337">
        <f t="shared" si="241"/>
        <v>0</v>
      </c>
      <c r="G3337" t="str">
        <f t="shared" si="242"/>
        <v>BP.VM</v>
      </c>
      <c r="H3337" s="570" t="s">
        <v>136</v>
      </c>
      <c r="J3337" s="570" t="s">
        <v>144</v>
      </c>
    </row>
    <row r="3338" spans="1:10">
      <c r="A3338">
        <f>_xlfn.XLOOKUP(C3338,macros!Y:Y,macros!Q:Q)</f>
        <v>0</v>
      </c>
      <c r="B3338">
        <f>_xlfn.XLOOKUP(H3338,'sets &amp; selections ( - 10%)'!Z:Z,'sets &amp; selections ( - 10%)'!R:R,0)+_xlfn.XLOOKUP(J3338,'sets &amp; selections ( - 10%)'!Z:Z,'sets &amp; selections ( - 10%)'!R:R,0)</f>
        <v>0</v>
      </c>
      <c r="C3338" s="635" t="s">
        <v>607</v>
      </c>
      <c r="D3338">
        <f t="shared" si="240"/>
        <v>0</v>
      </c>
      <c r="E3338">
        <v>10134</v>
      </c>
      <c r="F3338">
        <f t="shared" si="241"/>
        <v>0</v>
      </c>
      <c r="G3338" t="str">
        <f t="shared" si="242"/>
        <v>BP.VM</v>
      </c>
      <c r="H3338" s="570" t="s">
        <v>136</v>
      </c>
      <c r="J3338" s="570" t="s">
        <v>144</v>
      </c>
    </row>
    <row r="3339" spans="1:10">
      <c r="A3339">
        <f>_xlfn.XLOOKUP(C3339,macros!Y:Y,macros!Q:Q)</f>
        <v>0</v>
      </c>
      <c r="B3339">
        <f>_xlfn.XLOOKUP(H3339,'sets &amp; selections ( - 10%)'!Z:Z,'sets &amp; selections ( - 10%)'!R:R,0)+_xlfn.XLOOKUP(J3339,'sets &amp; selections ( - 10%)'!Z:Z,'sets &amp; selections ( - 10%)'!R:R,0)</f>
        <v>0</v>
      </c>
      <c r="C3339" s="635" t="s">
        <v>608</v>
      </c>
      <c r="D3339">
        <f t="shared" si="240"/>
        <v>0</v>
      </c>
      <c r="E3339">
        <v>10134</v>
      </c>
      <c r="F3339">
        <f t="shared" si="241"/>
        <v>0</v>
      </c>
      <c r="G3339" t="str">
        <f t="shared" si="242"/>
        <v>BP.VM</v>
      </c>
      <c r="H3339" s="570" t="s">
        <v>136</v>
      </c>
      <c r="J3339" s="570" t="s">
        <v>144</v>
      </c>
    </row>
    <row r="3340" spans="1:10">
      <c r="A3340">
        <f>_xlfn.XLOOKUP(C3340,macros!Y:Y,macros!Q:Q)</f>
        <v>0</v>
      </c>
      <c r="B3340">
        <f>_xlfn.XLOOKUP(H3340,'sets &amp; selections ( - 10%)'!Z:Z,'sets &amp; selections ( - 10%)'!R:R,0)+_xlfn.XLOOKUP(J3340,'sets &amp; selections ( - 10%)'!Z:Z,'sets &amp; selections ( - 10%)'!R:R,0)</f>
        <v>0</v>
      </c>
      <c r="C3340" s="635" t="s">
        <v>609</v>
      </c>
      <c r="D3340">
        <f t="shared" si="240"/>
        <v>0</v>
      </c>
      <c r="E3340">
        <v>10134</v>
      </c>
      <c r="F3340">
        <f t="shared" si="241"/>
        <v>0</v>
      </c>
      <c r="G3340" t="str">
        <f t="shared" si="242"/>
        <v>BP.VM</v>
      </c>
      <c r="H3340" s="570" t="s">
        <v>136</v>
      </c>
      <c r="J3340" s="570" t="s">
        <v>144</v>
      </c>
    </row>
    <row r="3341" spans="1:10">
      <c r="A3341">
        <f>_xlfn.XLOOKUP(C3341,macros!Y:Y,macros!Q:Q)</f>
        <v>0</v>
      </c>
      <c r="B3341">
        <f>_xlfn.XLOOKUP(H3341,'sets &amp; selections ( - 10%)'!Z:Z,'sets &amp; selections ( - 10%)'!R:R,0)+_xlfn.XLOOKUP(J3341,'sets &amp; selections ( - 10%)'!Z:Z,'sets &amp; selections ( - 10%)'!R:R,0)</f>
        <v>0</v>
      </c>
      <c r="C3341" s="635" t="s">
        <v>610</v>
      </c>
      <c r="D3341">
        <f t="shared" si="240"/>
        <v>0</v>
      </c>
      <c r="E3341">
        <v>10134</v>
      </c>
      <c r="F3341">
        <f t="shared" si="241"/>
        <v>0</v>
      </c>
      <c r="G3341" t="str">
        <f t="shared" si="242"/>
        <v>BP.VM</v>
      </c>
      <c r="H3341" s="570" t="s">
        <v>136</v>
      </c>
      <c r="J3341" s="570" t="s">
        <v>144</v>
      </c>
    </row>
    <row r="3342" spans="1:10">
      <c r="A3342">
        <f>_xlfn.XLOOKUP(C3342,macros!Y:Y,macros!Q:Q)</f>
        <v>0</v>
      </c>
      <c r="B3342">
        <f>_xlfn.XLOOKUP(H3342,'sets &amp; selections ( - 10%)'!Z:Z,'sets &amp; selections ( - 10%)'!R:R,0)+_xlfn.XLOOKUP(J3342,'sets &amp; selections ( - 10%)'!Z:Z,'sets &amp; selections ( - 10%)'!R:R,0)</f>
        <v>0</v>
      </c>
      <c r="C3342" s="635" t="s">
        <v>611</v>
      </c>
      <c r="D3342">
        <f t="shared" si="240"/>
        <v>0</v>
      </c>
      <c r="E3342">
        <v>10134</v>
      </c>
      <c r="F3342">
        <f t="shared" si="241"/>
        <v>0</v>
      </c>
      <c r="G3342" t="str">
        <f t="shared" si="242"/>
        <v>BP.VM</v>
      </c>
      <c r="H3342" s="570" t="s">
        <v>136</v>
      </c>
      <c r="J3342" s="570" t="s">
        <v>144</v>
      </c>
    </row>
    <row r="3343" spans="1:10">
      <c r="A3343">
        <f>_xlfn.XLOOKUP(C3343,macros!Y:Y,macros!Q:Q)</f>
        <v>0</v>
      </c>
      <c r="B3343">
        <f>_xlfn.XLOOKUP(H3343,'sets &amp; selections ( - 10%)'!Z:Z,'sets &amp; selections ( - 10%)'!R:R,0)+_xlfn.XLOOKUP(J3343,'sets &amp; selections ( - 10%)'!Z:Z,'sets &amp; selections ( - 10%)'!R:R,0)</f>
        <v>0</v>
      </c>
      <c r="C3343" s="635" t="s">
        <v>612</v>
      </c>
      <c r="D3343">
        <f t="shared" si="240"/>
        <v>0</v>
      </c>
      <c r="E3343">
        <v>10134</v>
      </c>
      <c r="F3343">
        <f t="shared" si="241"/>
        <v>0</v>
      </c>
      <c r="G3343" t="str">
        <f t="shared" si="242"/>
        <v>BP.VM</v>
      </c>
      <c r="H3343" s="570" t="s">
        <v>136</v>
      </c>
      <c r="J3343" s="570" t="s">
        <v>144</v>
      </c>
    </row>
    <row r="3344" spans="1:10">
      <c r="A3344">
        <f>_xlfn.XLOOKUP(C3344,macros!Y:Y,macros!Q:Q)</f>
        <v>0</v>
      </c>
      <c r="B3344">
        <f>_xlfn.XLOOKUP(H3344,'sets &amp; selections ( - 10%)'!Z:Z,'sets &amp; selections ( - 10%)'!R:R,0)+_xlfn.XLOOKUP(J3344,'sets &amp; selections ( - 10%)'!Z:Z,'sets &amp; selections ( - 10%)'!R:R,0)</f>
        <v>0</v>
      </c>
      <c r="C3344" s="635" t="s">
        <v>613</v>
      </c>
      <c r="D3344">
        <f t="shared" ref="D3344" si="243">SUM(A3344:B3344)</f>
        <v>0</v>
      </c>
      <c r="E3344">
        <v>10134</v>
      </c>
      <c r="F3344">
        <f t="shared" si="241"/>
        <v>0</v>
      </c>
      <c r="G3344" t="str">
        <f t="shared" si="242"/>
        <v>BP.VM</v>
      </c>
      <c r="H3344" s="570" t="s">
        <v>136</v>
      </c>
      <c r="J3344" s="570" t="s">
        <v>144</v>
      </c>
    </row>
    <row r="3345" spans="1:10">
      <c r="A3345">
        <f>_xlfn.XLOOKUP(C3345,macros!Y:Y,macros!Q:Q)</f>
        <v>0</v>
      </c>
      <c r="B3345">
        <f>_xlfn.XLOOKUP(H3345,'sets &amp; selections ( - 10%)'!Z:Z,'sets &amp; selections ( - 10%)'!R:R,0)+_xlfn.XLOOKUP(J3345,'sets &amp; selections ( - 10%)'!Z:Z,'sets &amp; selections ( - 10%)'!R:R,0)</f>
        <v>0</v>
      </c>
      <c r="C3345" s="635" t="s">
        <v>614</v>
      </c>
      <c r="D3345">
        <f t="shared" ref="D3345:D3401" si="244">SUM(A3345:B3345)</f>
        <v>0</v>
      </c>
      <c r="E3345">
        <v>10134</v>
      </c>
      <c r="F3345">
        <f t="shared" si="241"/>
        <v>0</v>
      </c>
      <c r="G3345" t="str">
        <f t="shared" si="242"/>
        <v>BP.VM</v>
      </c>
      <c r="H3345" s="570" t="s">
        <v>136</v>
      </c>
      <c r="J3345" s="570" t="s">
        <v>144</v>
      </c>
    </row>
    <row r="3346" spans="1:10">
      <c r="A3346">
        <f>_xlfn.XLOOKUP(C3346,macros!Y:Y,macros!Q:Q)</f>
        <v>0</v>
      </c>
      <c r="B3346">
        <f>_xlfn.XLOOKUP(H3346,'sets &amp; selections ( - 10%)'!Z:Z,'sets &amp; selections ( - 10%)'!R:R,0)+_xlfn.XLOOKUP(J3346,'sets &amp; selections ( - 10%)'!Z:Z,'sets &amp; selections ( - 10%)'!R:R,0)</f>
        <v>0</v>
      </c>
      <c r="C3346" s="635" t="s">
        <v>615</v>
      </c>
      <c r="D3346">
        <f t="shared" si="244"/>
        <v>0</v>
      </c>
      <c r="E3346">
        <v>10134</v>
      </c>
      <c r="F3346">
        <f t="shared" si="241"/>
        <v>0</v>
      </c>
      <c r="G3346" t="str">
        <f t="shared" si="242"/>
        <v>BP.VM</v>
      </c>
      <c r="H3346" s="570" t="s">
        <v>136</v>
      </c>
      <c r="J3346" s="570" t="s">
        <v>144</v>
      </c>
    </row>
    <row r="3347" spans="1:10">
      <c r="A3347">
        <f>_xlfn.XLOOKUP(C3347,macros!Y:Y,macros!Q:Q)</f>
        <v>0</v>
      </c>
      <c r="B3347">
        <f>_xlfn.XLOOKUP(H3347,'sets &amp; selections ( - 10%)'!Z:Z,'sets &amp; selections ( - 10%)'!R:R,0)+_xlfn.XLOOKUP(J3347,'sets &amp; selections ( - 10%)'!Z:Z,'sets &amp; selections ( - 10%)'!R:R,0)</f>
        <v>0</v>
      </c>
      <c r="C3347" s="635" t="s">
        <v>616</v>
      </c>
      <c r="D3347">
        <f t="shared" si="244"/>
        <v>0</v>
      </c>
      <c r="E3347">
        <v>10134</v>
      </c>
      <c r="F3347">
        <f t="shared" si="241"/>
        <v>0</v>
      </c>
      <c r="G3347" t="str">
        <f t="shared" si="242"/>
        <v>BP.VM</v>
      </c>
      <c r="H3347" s="570" t="s">
        <v>136</v>
      </c>
      <c r="J3347" s="570" t="s">
        <v>144</v>
      </c>
    </row>
    <row r="3348" spans="1:10">
      <c r="A3348">
        <f>_xlfn.XLOOKUP(C3348,macros!Y:Y,macros!Q:Q)</f>
        <v>0</v>
      </c>
      <c r="B3348">
        <f>_xlfn.XLOOKUP(H3348,'sets &amp; selections ( - 10%)'!Z:Z,'sets &amp; selections ( - 10%)'!R:R,0)+_xlfn.XLOOKUP(J3348,'sets &amp; selections ( - 10%)'!Z:Z,'sets &amp; selections ( - 10%)'!R:R,0)</f>
        <v>0</v>
      </c>
      <c r="C3348" s="635" t="s">
        <v>617</v>
      </c>
      <c r="D3348">
        <f t="shared" si="244"/>
        <v>0</v>
      </c>
      <c r="E3348">
        <v>10134</v>
      </c>
      <c r="F3348">
        <f t="shared" si="241"/>
        <v>0</v>
      </c>
      <c r="G3348" t="str">
        <f t="shared" si="242"/>
        <v>BP.VM</v>
      </c>
      <c r="H3348" s="570" t="s">
        <v>136</v>
      </c>
      <c r="J3348" s="570" t="s">
        <v>144</v>
      </c>
    </row>
    <row r="3349" spans="1:10">
      <c r="A3349" t="str">
        <f>_xlfn.XLOOKUP(C3349,macros!Y:Y,macros!S:S)</f>
        <v>-</v>
      </c>
      <c r="B3349">
        <f>_xlfn.XLOOKUP(H3349,'sets &amp; selections ( - 10%)'!Z:Z,'sets &amp; selections ( - 10%)'!T:T,0)+_xlfn.XLOOKUP(J3349,'sets &amp; selections ( - 10%)'!Z:Z,'sets &amp; selections ( - 10%)'!T:T,0)</f>
        <v>0</v>
      </c>
      <c r="C3349" s="635" t="s">
        <v>507</v>
      </c>
      <c r="D3349">
        <f t="shared" si="244"/>
        <v>0</v>
      </c>
      <c r="E3349">
        <v>10081</v>
      </c>
      <c r="F3349">
        <f t="shared" si="241"/>
        <v>0</v>
      </c>
      <c r="G3349" t="str">
        <f t="shared" si="242"/>
        <v>BP.VM</v>
      </c>
      <c r="H3349" s="570" t="s">
        <v>125</v>
      </c>
      <c r="J3349" s="570" t="s">
        <v>127</v>
      </c>
    </row>
    <row r="3350" spans="1:10">
      <c r="A3350" t="str">
        <f>_xlfn.XLOOKUP(C3350,macros!Y:Y,macros!S:S)</f>
        <v>-</v>
      </c>
      <c r="B3350">
        <f>_xlfn.XLOOKUP(H3350,'sets &amp; selections ( - 10%)'!Z:Z,'sets &amp; selections ( - 10%)'!T:T,0)+_xlfn.XLOOKUP(J3350,'sets &amp; selections ( - 10%)'!Z:Z,'sets &amp; selections ( - 10%)'!T:T,0)</f>
        <v>0</v>
      </c>
      <c r="C3350" s="635" t="s">
        <v>510</v>
      </c>
      <c r="D3350">
        <f t="shared" si="244"/>
        <v>0</v>
      </c>
      <c r="E3350">
        <v>10081</v>
      </c>
      <c r="F3350">
        <f t="shared" si="241"/>
        <v>0</v>
      </c>
      <c r="G3350" t="str">
        <f t="shared" si="242"/>
        <v>BP.VM</v>
      </c>
      <c r="H3350" s="570" t="s">
        <v>125</v>
      </c>
      <c r="J3350" s="570" t="s">
        <v>127</v>
      </c>
    </row>
    <row r="3351" spans="1:10">
      <c r="A3351" t="str">
        <f>_xlfn.XLOOKUP(C3351,macros!Y:Y,macros!S:S)</f>
        <v>-</v>
      </c>
      <c r="B3351">
        <f>_xlfn.XLOOKUP(H3351,'sets &amp; selections ( - 10%)'!Z:Z,'sets &amp; selections ( - 10%)'!T:T,0)+_xlfn.XLOOKUP(J3351,'sets &amp; selections ( - 10%)'!Z:Z,'sets &amp; selections ( - 10%)'!T:T,0)</f>
        <v>0</v>
      </c>
      <c r="C3351" s="635" t="s">
        <v>513</v>
      </c>
      <c r="D3351">
        <f t="shared" si="244"/>
        <v>0</v>
      </c>
      <c r="E3351">
        <v>10081</v>
      </c>
      <c r="F3351">
        <f t="shared" si="241"/>
        <v>0</v>
      </c>
      <c r="G3351" t="str">
        <f t="shared" si="242"/>
        <v>BP.VM</v>
      </c>
      <c r="H3351" s="570" t="s">
        <v>125</v>
      </c>
      <c r="J3351" s="570" t="s">
        <v>127</v>
      </c>
    </row>
    <row r="3352" spans="1:10">
      <c r="A3352" t="str">
        <f>_xlfn.XLOOKUP(C3352,macros!Y:Y,macros!S:S)</f>
        <v>-</v>
      </c>
      <c r="B3352">
        <f>_xlfn.XLOOKUP(H3352,'sets &amp; selections ( - 10%)'!Z:Z,'sets &amp; selections ( - 10%)'!T:T,0)+_xlfn.XLOOKUP(J3352,'sets &amp; selections ( - 10%)'!Z:Z,'sets &amp; selections ( - 10%)'!T:T,0)</f>
        <v>0</v>
      </c>
      <c r="C3352" s="635" t="s">
        <v>516</v>
      </c>
      <c r="D3352">
        <f t="shared" si="244"/>
        <v>0</v>
      </c>
      <c r="E3352">
        <v>10081</v>
      </c>
      <c r="F3352">
        <f t="shared" si="241"/>
        <v>0</v>
      </c>
      <c r="G3352" t="str">
        <f t="shared" si="242"/>
        <v>BP.VM</v>
      </c>
      <c r="H3352" s="570" t="s">
        <v>125</v>
      </c>
      <c r="J3352" s="570" t="s">
        <v>127</v>
      </c>
    </row>
    <row r="3353" spans="1:10">
      <c r="A3353" t="str">
        <f>_xlfn.XLOOKUP(C3353,macros!Y:Y,macros!S:S)</f>
        <v>-</v>
      </c>
      <c r="B3353">
        <f>_xlfn.XLOOKUP(H3353,'sets &amp; selections ( - 10%)'!Z:Z,'sets &amp; selections ( - 10%)'!T:T,0)+_xlfn.XLOOKUP(J3353,'sets &amp; selections ( - 10%)'!Z:Z,'sets &amp; selections ( - 10%)'!T:T,0)</f>
        <v>0</v>
      </c>
      <c r="C3353" s="635" t="s">
        <v>519</v>
      </c>
      <c r="D3353">
        <f t="shared" si="244"/>
        <v>0</v>
      </c>
      <c r="E3353">
        <v>10081</v>
      </c>
      <c r="F3353">
        <f t="shared" si="241"/>
        <v>0</v>
      </c>
      <c r="G3353" t="str">
        <f t="shared" si="242"/>
        <v>BP.VM</v>
      </c>
      <c r="H3353" s="570" t="s">
        <v>125</v>
      </c>
      <c r="J3353" s="570" t="s">
        <v>127</v>
      </c>
    </row>
    <row r="3354" spans="1:10">
      <c r="A3354" t="str">
        <f>_xlfn.XLOOKUP(C3354,macros!Y:Y,macros!S:S)</f>
        <v>-</v>
      </c>
      <c r="B3354">
        <f>_xlfn.XLOOKUP(H3354,'sets &amp; selections ( - 10%)'!Z:Z,'sets &amp; selections ( - 10%)'!T:T,0)+_xlfn.XLOOKUP(J3354,'sets &amp; selections ( - 10%)'!Z:Z,'sets &amp; selections ( - 10%)'!T:T,0)</f>
        <v>0</v>
      </c>
      <c r="C3354" s="635" t="s">
        <v>522</v>
      </c>
      <c r="D3354">
        <f t="shared" si="244"/>
        <v>0</v>
      </c>
      <c r="E3354">
        <v>10081</v>
      </c>
      <c r="F3354">
        <f t="shared" si="241"/>
        <v>0</v>
      </c>
      <c r="G3354" t="str">
        <f t="shared" si="242"/>
        <v>BP.VM</v>
      </c>
      <c r="H3354" s="570" t="s">
        <v>125</v>
      </c>
      <c r="J3354" s="570" t="s">
        <v>127</v>
      </c>
    </row>
    <row r="3355" spans="1:10">
      <c r="A3355" t="str">
        <f>_xlfn.XLOOKUP(C3355,macros!Y:Y,macros!S:S)</f>
        <v>-</v>
      </c>
      <c r="B3355">
        <f>_xlfn.XLOOKUP(H3355,'sets &amp; selections ( - 10%)'!Z:Z,'sets &amp; selections ( - 10%)'!T:T,0)+_xlfn.XLOOKUP(J3355,'sets &amp; selections ( - 10%)'!Z:Z,'sets &amp; selections ( - 10%)'!T:T,0)</f>
        <v>0</v>
      </c>
      <c r="C3355" s="635" t="s">
        <v>525</v>
      </c>
      <c r="D3355">
        <f t="shared" si="244"/>
        <v>0</v>
      </c>
      <c r="E3355">
        <v>10081</v>
      </c>
      <c r="F3355">
        <f t="shared" si="241"/>
        <v>0</v>
      </c>
      <c r="G3355" t="str">
        <f t="shared" si="242"/>
        <v>BP.VM</v>
      </c>
      <c r="H3355" s="570" t="s">
        <v>125</v>
      </c>
      <c r="J3355" s="570" t="s">
        <v>129</v>
      </c>
    </row>
    <row r="3356" spans="1:10">
      <c r="A3356" t="str">
        <f>_xlfn.XLOOKUP(C3356,macros!Y:Y,macros!S:S)</f>
        <v>-</v>
      </c>
      <c r="B3356">
        <f>_xlfn.XLOOKUP(H3356,'sets &amp; selections ( - 10%)'!Z:Z,'sets &amp; selections ( - 10%)'!T:T,0)+_xlfn.XLOOKUP(J3356,'sets &amp; selections ( - 10%)'!Z:Z,'sets &amp; selections ( - 10%)'!T:T,0)</f>
        <v>0</v>
      </c>
      <c r="C3356" s="635" t="s">
        <v>528</v>
      </c>
      <c r="D3356">
        <f t="shared" si="244"/>
        <v>0</v>
      </c>
      <c r="E3356">
        <v>10081</v>
      </c>
      <c r="F3356">
        <f t="shared" si="241"/>
        <v>0</v>
      </c>
      <c r="G3356" t="str">
        <f t="shared" si="242"/>
        <v>BP.VM</v>
      </c>
      <c r="H3356" s="570" t="s">
        <v>125</v>
      </c>
      <c r="J3356" s="570" t="s">
        <v>129</v>
      </c>
    </row>
    <row r="3357" spans="1:10">
      <c r="A3357" t="str">
        <f>_xlfn.XLOOKUP(C3357,macros!Y:Y,macros!S:S)</f>
        <v>-</v>
      </c>
      <c r="B3357">
        <f>_xlfn.XLOOKUP(H3357,'sets &amp; selections ( - 10%)'!Z:Z,'sets &amp; selections ( - 10%)'!T:T,0)+_xlfn.XLOOKUP(J3357,'sets &amp; selections ( - 10%)'!Z:Z,'sets &amp; selections ( - 10%)'!T:T,0)</f>
        <v>0</v>
      </c>
      <c r="C3357" s="635" t="s">
        <v>531</v>
      </c>
      <c r="D3357">
        <f t="shared" si="244"/>
        <v>0</v>
      </c>
      <c r="E3357">
        <v>10081</v>
      </c>
      <c r="F3357">
        <f t="shared" si="241"/>
        <v>0</v>
      </c>
      <c r="G3357" t="str">
        <f t="shared" si="242"/>
        <v>BP.VM</v>
      </c>
      <c r="H3357" s="570" t="s">
        <v>125</v>
      </c>
      <c r="J3357" s="570" t="s">
        <v>129</v>
      </c>
    </row>
    <row r="3358" spans="1:10">
      <c r="A3358" t="str">
        <f>_xlfn.XLOOKUP(C3358,macros!Y:Y,macros!S:S)</f>
        <v>-</v>
      </c>
      <c r="B3358">
        <f>_xlfn.XLOOKUP(H3358,'sets &amp; selections ( - 10%)'!Z:Z,'sets &amp; selections ( - 10%)'!T:T,0)+_xlfn.XLOOKUP(J3358,'sets &amp; selections ( - 10%)'!Z:Z,'sets &amp; selections ( - 10%)'!T:T,0)</f>
        <v>0</v>
      </c>
      <c r="C3358" s="635" t="s">
        <v>534</v>
      </c>
      <c r="D3358">
        <f t="shared" si="244"/>
        <v>0</v>
      </c>
      <c r="E3358">
        <v>10081</v>
      </c>
      <c r="F3358">
        <f t="shared" si="241"/>
        <v>0</v>
      </c>
      <c r="G3358" t="str">
        <f t="shared" si="242"/>
        <v>BP.VM</v>
      </c>
      <c r="H3358" s="570" t="s">
        <v>125</v>
      </c>
      <c r="J3358" s="570" t="s">
        <v>129</v>
      </c>
    </row>
    <row r="3359" spans="1:10">
      <c r="A3359" t="str">
        <f>_xlfn.XLOOKUP(C3359,macros!Y:Y,macros!S:S)</f>
        <v>-</v>
      </c>
      <c r="B3359">
        <f>_xlfn.XLOOKUP(H3359,'sets &amp; selections ( - 10%)'!Z:Z,'sets &amp; selections ( - 10%)'!T:T,0)+_xlfn.XLOOKUP(J3359,'sets &amp; selections ( - 10%)'!Z:Z,'sets &amp; selections ( - 10%)'!T:T,0)</f>
        <v>0</v>
      </c>
      <c r="C3359" s="635" t="s">
        <v>537</v>
      </c>
      <c r="D3359">
        <f t="shared" si="244"/>
        <v>0</v>
      </c>
      <c r="E3359">
        <v>10081</v>
      </c>
      <c r="F3359">
        <f t="shared" si="241"/>
        <v>0</v>
      </c>
      <c r="G3359" t="str">
        <f t="shared" si="242"/>
        <v>BP.VM</v>
      </c>
      <c r="H3359" s="570" t="s">
        <v>125</v>
      </c>
      <c r="J3359" s="570" t="s">
        <v>129</v>
      </c>
    </row>
    <row r="3360" spans="1:10">
      <c r="A3360" t="str">
        <f>_xlfn.XLOOKUP(C3360,macros!Y:Y,macros!S:S)</f>
        <v>-</v>
      </c>
      <c r="B3360">
        <f>_xlfn.XLOOKUP(H3360,'sets &amp; selections ( - 10%)'!Z:Z,'sets &amp; selections ( - 10%)'!T:T,0)+_xlfn.XLOOKUP(J3360,'sets &amp; selections ( - 10%)'!Z:Z,'sets &amp; selections ( - 10%)'!T:T,0)</f>
        <v>0</v>
      </c>
      <c r="C3360" s="635" t="s">
        <v>540</v>
      </c>
      <c r="D3360">
        <f t="shared" si="244"/>
        <v>0</v>
      </c>
      <c r="E3360">
        <v>10081</v>
      </c>
      <c r="F3360">
        <f t="shared" si="241"/>
        <v>0</v>
      </c>
      <c r="G3360" t="str">
        <f t="shared" si="242"/>
        <v>BP.VM</v>
      </c>
      <c r="H3360" s="570" t="s">
        <v>125</v>
      </c>
      <c r="J3360" s="570" t="s">
        <v>129</v>
      </c>
    </row>
    <row r="3361" spans="1:10">
      <c r="A3361" t="str">
        <f>_xlfn.XLOOKUP(C3361,macros!Y:Y,macros!S:S)</f>
        <v>-</v>
      </c>
      <c r="B3361">
        <f>_xlfn.XLOOKUP(H3361,'sets &amp; selections ( - 10%)'!Z:Z,'sets &amp; selections ( - 10%)'!T:T,0)+_xlfn.XLOOKUP(J3361,'sets &amp; selections ( - 10%)'!Z:Z,'sets &amp; selections ( - 10%)'!T:T,0)</f>
        <v>0</v>
      </c>
      <c r="C3361" s="635" t="s">
        <v>543</v>
      </c>
      <c r="D3361">
        <f t="shared" si="244"/>
        <v>0</v>
      </c>
      <c r="E3361">
        <v>10081</v>
      </c>
      <c r="F3361">
        <f t="shared" si="241"/>
        <v>0</v>
      </c>
      <c r="G3361" t="str">
        <f t="shared" si="242"/>
        <v>BP.VM</v>
      </c>
      <c r="H3361" s="570" t="s">
        <v>125</v>
      </c>
      <c r="J3361" s="570" t="s">
        <v>129</v>
      </c>
    </row>
    <row r="3362" spans="1:10">
      <c r="A3362" t="str">
        <f>_xlfn.XLOOKUP(C3362,macros!Y:Y,macros!S:S)</f>
        <v>-</v>
      </c>
      <c r="B3362">
        <f>_xlfn.XLOOKUP(H3362,'sets &amp; selections ( - 10%)'!Z:Z,'sets &amp; selections ( - 10%)'!T:T,0)+_xlfn.XLOOKUP(J3362,'sets &amp; selections ( - 10%)'!Z:Z,'sets &amp; selections ( - 10%)'!T:T,0)</f>
        <v>0</v>
      </c>
      <c r="C3362" s="635" t="s">
        <v>546</v>
      </c>
      <c r="D3362">
        <f t="shared" si="244"/>
        <v>0</v>
      </c>
      <c r="E3362">
        <v>10081</v>
      </c>
      <c r="F3362">
        <f t="shared" si="241"/>
        <v>0</v>
      </c>
      <c r="G3362" t="str">
        <f t="shared" si="242"/>
        <v>BP.VM</v>
      </c>
      <c r="H3362" s="570" t="s">
        <v>125</v>
      </c>
      <c r="J3362" s="570" t="s">
        <v>131</v>
      </c>
    </row>
    <row r="3363" spans="1:10">
      <c r="A3363" t="str">
        <f>_xlfn.XLOOKUP(C3363,macros!Y:Y,macros!S:S)</f>
        <v>-</v>
      </c>
      <c r="B3363">
        <f>_xlfn.XLOOKUP(H3363,'sets &amp; selections ( - 10%)'!Z:Z,'sets &amp; selections ( - 10%)'!T:T,0)+_xlfn.XLOOKUP(J3363,'sets &amp; selections ( - 10%)'!Z:Z,'sets &amp; selections ( - 10%)'!T:T,0)</f>
        <v>0</v>
      </c>
      <c r="C3363" s="635" t="s">
        <v>549</v>
      </c>
      <c r="D3363">
        <f t="shared" si="244"/>
        <v>0</v>
      </c>
      <c r="E3363">
        <v>10081</v>
      </c>
      <c r="F3363">
        <f t="shared" si="241"/>
        <v>0</v>
      </c>
      <c r="G3363" t="str">
        <f t="shared" si="242"/>
        <v>BP.VM</v>
      </c>
      <c r="H3363" s="570" t="s">
        <v>125</v>
      </c>
      <c r="J3363" s="570" t="s">
        <v>131</v>
      </c>
    </row>
    <row r="3364" spans="1:10">
      <c r="A3364" t="str">
        <f>_xlfn.XLOOKUP(C3364,macros!Y:Y,macros!S:S)</f>
        <v>-</v>
      </c>
      <c r="B3364">
        <f>_xlfn.XLOOKUP(H3364,'sets &amp; selections ( - 10%)'!Z:Z,'sets &amp; selections ( - 10%)'!T:T,0)+_xlfn.XLOOKUP(J3364,'sets &amp; selections ( - 10%)'!Z:Z,'sets &amp; selections ( - 10%)'!T:T,0)</f>
        <v>0</v>
      </c>
      <c r="C3364" s="635" t="s">
        <v>552</v>
      </c>
      <c r="D3364">
        <f t="shared" si="244"/>
        <v>0</v>
      </c>
      <c r="E3364">
        <v>10081</v>
      </c>
      <c r="F3364">
        <f t="shared" si="241"/>
        <v>0</v>
      </c>
      <c r="G3364" t="str">
        <f t="shared" si="242"/>
        <v>BP.VM</v>
      </c>
      <c r="H3364" s="570" t="s">
        <v>125</v>
      </c>
      <c r="J3364" s="570" t="s">
        <v>131</v>
      </c>
    </row>
    <row r="3365" spans="1:10">
      <c r="A3365" t="str">
        <f>_xlfn.XLOOKUP(C3365,macros!Y:Y,macros!S:S)</f>
        <v>-</v>
      </c>
      <c r="B3365">
        <f>_xlfn.XLOOKUP(H3365,'sets &amp; selections ( - 10%)'!Z:Z,'sets &amp; selections ( - 10%)'!T:T,0)+_xlfn.XLOOKUP(J3365,'sets &amp; selections ( - 10%)'!Z:Z,'sets &amp; selections ( - 10%)'!T:T,0)</f>
        <v>0</v>
      </c>
      <c r="C3365" s="635" t="s">
        <v>555</v>
      </c>
      <c r="D3365">
        <f t="shared" si="244"/>
        <v>0</v>
      </c>
      <c r="E3365">
        <v>10081</v>
      </c>
      <c r="F3365">
        <f t="shared" si="241"/>
        <v>0</v>
      </c>
      <c r="G3365" t="str">
        <f t="shared" si="242"/>
        <v>BP.VM</v>
      </c>
      <c r="H3365" s="570" t="s">
        <v>125</v>
      </c>
      <c r="J3365" s="570" t="s">
        <v>131</v>
      </c>
    </row>
    <row r="3366" spans="1:10">
      <c r="A3366" t="str">
        <f>_xlfn.XLOOKUP(C3366,macros!Y:Y,macros!S:S)</f>
        <v>-</v>
      </c>
      <c r="B3366">
        <f>_xlfn.XLOOKUP(H3366,'sets &amp; selections ( - 10%)'!Z:Z,'sets &amp; selections ( - 10%)'!T:T,0)+_xlfn.XLOOKUP(J3366,'sets &amp; selections ( - 10%)'!Z:Z,'sets &amp; selections ( - 10%)'!T:T,0)</f>
        <v>0</v>
      </c>
      <c r="C3366" s="635" t="s">
        <v>557</v>
      </c>
      <c r="D3366">
        <f t="shared" si="244"/>
        <v>0</v>
      </c>
      <c r="E3366">
        <v>10081</v>
      </c>
      <c r="F3366">
        <f t="shared" si="241"/>
        <v>0</v>
      </c>
      <c r="G3366" t="str">
        <f t="shared" si="242"/>
        <v>BP.VM</v>
      </c>
      <c r="H3366" s="570" t="s">
        <v>125</v>
      </c>
      <c r="J3366" s="570" t="s">
        <v>133</v>
      </c>
    </row>
    <row r="3367" spans="1:10">
      <c r="A3367" t="str">
        <f>_xlfn.XLOOKUP(C3367,macros!Y:Y,macros!S:S)</f>
        <v>-</v>
      </c>
      <c r="B3367">
        <f>_xlfn.XLOOKUP(H3367,'sets &amp; selections ( - 10%)'!Z:Z,'sets &amp; selections ( - 10%)'!T:T,0)+_xlfn.XLOOKUP(J3367,'sets &amp; selections ( - 10%)'!Z:Z,'sets &amp; selections ( - 10%)'!T:T,0)</f>
        <v>0</v>
      </c>
      <c r="C3367" s="635" t="s">
        <v>560</v>
      </c>
      <c r="D3367">
        <f t="shared" si="244"/>
        <v>0</v>
      </c>
      <c r="E3367">
        <v>10081</v>
      </c>
      <c r="F3367">
        <f t="shared" si="241"/>
        <v>0</v>
      </c>
      <c r="G3367" t="str">
        <f t="shared" si="242"/>
        <v>BP.VM</v>
      </c>
      <c r="H3367" s="570" t="s">
        <v>125</v>
      </c>
      <c r="J3367" s="570" t="s">
        <v>133</v>
      </c>
    </row>
    <row r="3368" spans="1:10">
      <c r="A3368" t="str">
        <f>_xlfn.XLOOKUP(C3368,macros!Y:Y,macros!S:S)</f>
        <v>-</v>
      </c>
      <c r="B3368">
        <f>_xlfn.XLOOKUP(H3368,'sets &amp; selections ( - 10%)'!Z:Z,'sets &amp; selections ( - 10%)'!T:T,0)+_xlfn.XLOOKUP(J3368,'sets &amp; selections ( - 10%)'!Z:Z,'sets &amp; selections ( - 10%)'!T:T,0)</f>
        <v>0</v>
      </c>
      <c r="C3368" s="635" t="s">
        <v>563</v>
      </c>
      <c r="D3368">
        <f t="shared" si="244"/>
        <v>0</v>
      </c>
      <c r="E3368">
        <v>10081</v>
      </c>
      <c r="F3368">
        <f t="shared" si="241"/>
        <v>0</v>
      </c>
      <c r="G3368" t="str">
        <f t="shared" si="242"/>
        <v>BP.VM</v>
      </c>
      <c r="H3368" s="570" t="s">
        <v>125</v>
      </c>
      <c r="J3368" s="570" t="s">
        <v>133</v>
      </c>
    </row>
    <row r="3369" spans="1:10">
      <c r="A3369" t="str">
        <f>_xlfn.XLOOKUP(C3369,macros!Y:Y,macros!S:S)</f>
        <v>-</v>
      </c>
      <c r="B3369">
        <f>_xlfn.XLOOKUP(H3369,'sets &amp; selections ( - 10%)'!Z:Z,'sets &amp; selections ( - 10%)'!T:T,0)+_xlfn.XLOOKUP(J3369,'sets &amp; selections ( - 10%)'!Z:Z,'sets &amp; selections ( - 10%)'!T:T,0)</f>
        <v>0</v>
      </c>
      <c r="C3369" s="635" t="s">
        <v>566</v>
      </c>
      <c r="D3369">
        <f t="shared" si="244"/>
        <v>0</v>
      </c>
      <c r="E3369">
        <v>10081</v>
      </c>
      <c r="F3369">
        <f t="shared" si="241"/>
        <v>0</v>
      </c>
      <c r="G3369" t="str">
        <f t="shared" si="242"/>
        <v>BP.VM</v>
      </c>
      <c r="H3369" s="570" t="s">
        <v>125</v>
      </c>
      <c r="J3369" s="570" t="s">
        <v>133</v>
      </c>
    </row>
    <row r="3370" spans="1:10">
      <c r="A3370" t="str">
        <f>_xlfn.XLOOKUP(C3370,macros!Y:Y,macros!S:S)</f>
        <v>-</v>
      </c>
      <c r="B3370">
        <f>_xlfn.XLOOKUP(H3370,'sets &amp; selections ( - 10%)'!Z:Z,'sets &amp; selections ( - 10%)'!T:T,0)+_xlfn.XLOOKUP(J3370,'sets &amp; selections ( - 10%)'!Z:Z,'sets &amp; selections ( - 10%)'!T:T,0)</f>
        <v>0</v>
      </c>
      <c r="C3370" s="635" t="s">
        <v>568</v>
      </c>
      <c r="D3370">
        <f t="shared" si="244"/>
        <v>0</v>
      </c>
      <c r="E3370">
        <v>10081</v>
      </c>
      <c r="F3370">
        <f t="shared" si="241"/>
        <v>0</v>
      </c>
      <c r="G3370" t="str">
        <f t="shared" si="242"/>
        <v>BP.VM</v>
      </c>
      <c r="H3370" s="570" t="s">
        <v>125</v>
      </c>
      <c r="J3370" s="570" t="s">
        <v>133</v>
      </c>
    </row>
    <row r="3371" spans="1:10">
      <c r="A3371" t="str">
        <f>_xlfn.XLOOKUP(C3371,macros!Y:Y,macros!S:S)</f>
        <v>-</v>
      </c>
      <c r="B3371">
        <f>_xlfn.XLOOKUP(H3371,'sets &amp; selections ( - 10%)'!Z:Z,'sets &amp; selections ( - 10%)'!T:T,0)+_xlfn.XLOOKUP(J3371,'sets &amp; selections ( - 10%)'!Z:Z,'sets &amp; selections ( - 10%)'!T:T,0)</f>
        <v>0</v>
      </c>
      <c r="C3371" s="635" t="s">
        <v>571</v>
      </c>
      <c r="D3371">
        <f t="shared" si="244"/>
        <v>0</v>
      </c>
      <c r="E3371">
        <v>10081</v>
      </c>
      <c r="F3371">
        <f t="shared" si="241"/>
        <v>0</v>
      </c>
      <c r="G3371" t="str">
        <f t="shared" si="242"/>
        <v>BP.VM</v>
      </c>
      <c r="H3371" s="570" t="s">
        <v>125</v>
      </c>
      <c r="J3371" s="570" t="s">
        <v>133</v>
      </c>
    </row>
    <row r="3372" spans="1:10">
      <c r="A3372" t="str">
        <f>_xlfn.XLOOKUP(C3372,macros!Y:Y,macros!S:S)</f>
        <v>-</v>
      </c>
      <c r="B3372">
        <f>_xlfn.XLOOKUP(H3372,'sets &amp; selections ( - 10%)'!Z:Z,'sets &amp; selections ( - 10%)'!T:T,0)+_xlfn.XLOOKUP(J3372,'sets &amp; selections ( - 10%)'!Z:Z,'sets &amp; selections ( - 10%)'!T:T,0)</f>
        <v>0</v>
      </c>
      <c r="C3372" s="635" t="s">
        <v>573</v>
      </c>
      <c r="D3372">
        <f t="shared" si="244"/>
        <v>0</v>
      </c>
      <c r="E3372">
        <v>10081</v>
      </c>
      <c r="F3372">
        <f t="shared" si="241"/>
        <v>0</v>
      </c>
      <c r="G3372" t="str">
        <f t="shared" si="242"/>
        <v>BP.VM</v>
      </c>
      <c r="H3372" s="570" t="s">
        <v>125</v>
      </c>
      <c r="J3372" s="570" t="s">
        <v>133</v>
      </c>
    </row>
    <row r="3373" spans="1:10">
      <c r="A3373" t="str">
        <f>_xlfn.XLOOKUP(C3373,macros!Y:Y,macros!S:S)</f>
        <v>-</v>
      </c>
      <c r="B3373">
        <f>_xlfn.XLOOKUP(H3373,'sets &amp; selections ( - 10%)'!Z:Z,'sets &amp; selections ( - 10%)'!T:T,0)+_xlfn.XLOOKUP(J3373,'sets &amp; selections ( - 10%)'!Z:Z,'sets &amp; selections ( - 10%)'!T:T,0)</f>
        <v>0</v>
      </c>
      <c r="C3373" s="635" t="s">
        <v>575</v>
      </c>
      <c r="D3373">
        <f t="shared" si="244"/>
        <v>0</v>
      </c>
      <c r="E3373">
        <v>10081</v>
      </c>
      <c r="F3373">
        <f t="shared" si="241"/>
        <v>0</v>
      </c>
      <c r="G3373" t="str">
        <f t="shared" si="242"/>
        <v>BP.VM</v>
      </c>
      <c r="H3373" s="570" t="s">
        <v>125</v>
      </c>
      <c r="J3373" s="570" t="s">
        <v>133</v>
      </c>
    </row>
    <row r="3374" spans="1:10">
      <c r="A3374" t="str">
        <f>_xlfn.XLOOKUP(C3374,macros!Y:Y,macros!S:S)</f>
        <v>-</v>
      </c>
      <c r="B3374">
        <f>_xlfn.XLOOKUP(H3374,'sets &amp; selections ( - 10%)'!Z:Z,'sets &amp; selections ( - 10%)'!T:T,0)+_xlfn.XLOOKUP(J3374,'sets &amp; selections ( - 10%)'!Z:Z,'sets &amp; selections ( - 10%)'!T:T,0)</f>
        <v>0</v>
      </c>
      <c r="C3374" s="635" t="s">
        <v>578</v>
      </c>
      <c r="D3374">
        <f t="shared" si="244"/>
        <v>0</v>
      </c>
      <c r="E3374">
        <v>10081</v>
      </c>
      <c r="F3374">
        <f t="shared" si="241"/>
        <v>0</v>
      </c>
      <c r="G3374" t="str">
        <f t="shared" si="242"/>
        <v>BP.VM</v>
      </c>
      <c r="H3374" s="570" t="s">
        <v>125</v>
      </c>
      <c r="J3374" s="570" t="s">
        <v>133</v>
      </c>
    </row>
    <row r="3375" spans="1:10">
      <c r="A3375" t="str">
        <f>_xlfn.XLOOKUP(C3375,macros!Y:Y,macros!S:S)</f>
        <v>-</v>
      </c>
      <c r="B3375">
        <f>_xlfn.XLOOKUP(H3375,'sets &amp; selections ( - 10%)'!Z:Z,'sets &amp; selections ( - 10%)'!T:T,0)+_xlfn.XLOOKUP(J3375,'sets &amp; selections ( - 10%)'!Z:Z,'sets &amp; selections ( - 10%)'!T:T,0)</f>
        <v>0</v>
      </c>
      <c r="C3375" s="635" t="s">
        <v>581</v>
      </c>
      <c r="D3375">
        <f t="shared" si="244"/>
        <v>0</v>
      </c>
      <c r="E3375">
        <v>10081</v>
      </c>
      <c r="F3375">
        <f t="shared" si="241"/>
        <v>0</v>
      </c>
      <c r="G3375" t="str">
        <f t="shared" si="242"/>
        <v>BP.VM</v>
      </c>
      <c r="H3375" s="570" t="s">
        <v>125</v>
      </c>
      <c r="J3375" s="570" t="s">
        <v>133</v>
      </c>
    </row>
    <row r="3376" spans="1:10">
      <c r="A3376" t="str">
        <f>_xlfn.XLOOKUP(C3376,macros!Y:Y,macros!S:S)</f>
        <v>-</v>
      </c>
      <c r="B3376">
        <f>_xlfn.XLOOKUP(H3376,'sets &amp; selections ( - 10%)'!Z:Z,'sets &amp; selections ( - 10%)'!T:T,0)+_xlfn.XLOOKUP(J3376,'sets &amp; selections ( - 10%)'!Z:Z,'sets &amp; selections ( - 10%)'!T:T,0)</f>
        <v>0</v>
      </c>
      <c r="C3376" s="635" t="s">
        <v>583</v>
      </c>
      <c r="D3376">
        <f t="shared" si="244"/>
        <v>0</v>
      </c>
      <c r="E3376">
        <v>10081</v>
      </c>
      <c r="F3376">
        <f t="shared" si="241"/>
        <v>0</v>
      </c>
      <c r="G3376" t="str">
        <f t="shared" si="242"/>
        <v>BP.VM</v>
      </c>
      <c r="H3376" s="570" t="s">
        <v>125</v>
      </c>
      <c r="J3376" s="570" t="s">
        <v>133</v>
      </c>
    </row>
    <row r="3377" spans="1:10">
      <c r="A3377" t="str">
        <f>_xlfn.XLOOKUP(C3377,macros!Y:Y,macros!S:S)</f>
        <v>-</v>
      </c>
      <c r="B3377">
        <f>_xlfn.XLOOKUP(H3377,'sets &amp; selections ( - 10%)'!Z:Z,'sets &amp; selections ( - 10%)'!T:T,0)+_xlfn.XLOOKUP(J3377,'sets &amp; selections ( - 10%)'!Z:Z,'sets &amp; selections ( - 10%)'!T:T,0)</f>
        <v>0</v>
      </c>
      <c r="C3377" s="635" t="s">
        <v>586</v>
      </c>
      <c r="D3377">
        <f t="shared" si="244"/>
        <v>0</v>
      </c>
      <c r="E3377">
        <v>10081</v>
      </c>
      <c r="F3377">
        <f t="shared" si="241"/>
        <v>0</v>
      </c>
      <c r="G3377" t="str">
        <f t="shared" si="242"/>
        <v>BP.VM</v>
      </c>
      <c r="H3377" s="570" t="s">
        <v>125</v>
      </c>
      <c r="J3377" s="570" t="s">
        <v>133</v>
      </c>
    </row>
    <row r="3378" spans="1:10">
      <c r="A3378" t="str">
        <f>_xlfn.XLOOKUP(C3378,macros!Y:Y,macros!S:S)</f>
        <v>-</v>
      </c>
      <c r="B3378">
        <f>_xlfn.XLOOKUP(H3378,'sets &amp; selections ( - 10%)'!Z:Z,'sets &amp; selections ( - 10%)'!T:T,0)+_xlfn.XLOOKUP(J3378,'sets &amp; selections ( - 10%)'!Z:Z,'sets &amp; selections ( - 10%)'!T:T,0)</f>
        <v>0</v>
      </c>
      <c r="C3378" s="635" t="s">
        <v>589</v>
      </c>
      <c r="D3378">
        <f t="shared" si="244"/>
        <v>0</v>
      </c>
      <c r="E3378">
        <v>10135</v>
      </c>
      <c r="F3378">
        <f t="shared" si="241"/>
        <v>0</v>
      </c>
      <c r="G3378" t="str">
        <f t="shared" si="242"/>
        <v>BP.VM</v>
      </c>
      <c r="H3378" s="570" t="s">
        <v>136</v>
      </c>
      <c r="J3378" s="570" t="s">
        <v>138</v>
      </c>
    </row>
    <row r="3379" spans="1:10">
      <c r="A3379" t="str">
        <f>_xlfn.XLOOKUP(C3379,macros!Y:Y,macros!S:S)</f>
        <v>-</v>
      </c>
      <c r="B3379">
        <f>_xlfn.XLOOKUP(H3379,'sets &amp; selections ( - 10%)'!Z:Z,'sets &amp; selections ( - 10%)'!T:T,0)+_xlfn.XLOOKUP(J3379,'sets &amp; selections ( - 10%)'!Z:Z,'sets &amp; selections ( - 10%)'!T:T,0)</f>
        <v>0</v>
      </c>
      <c r="C3379" s="635" t="s">
        <v>590</v>
      </c>
      <c r="D3379">
        <f t="shared" si="244"/>
        <v>0</v>
      </c>
      <c r="E3379">
        <v>10135</v>
      </c>
      <c r="F3379">
        <f t="shared" si="241"/>
        <v>0</v>
      </c>
      <c r="G3379" t="str">
        <f t="shared" si="242"/>
        <v>BP.VM</v>
      </c>
      <c r="H3379" s="570" t="s">
        <v>136</v>
      </c>
      <c r="J3379" s="570" t="s">
        <v>138</v>
      </c>
    </row>
    <row r="3380" spans="1:10">
      <c r="A3380" t="str">
        <f>_xlfn.XLOOKUP(C3380,macros!Y:Y,macros!S:S)</f>
        <v>-</v>
      </c>
      <c r="B3380">
        <f>_xlfn.XLOOKUP(H3380,'sets &amp; selections ( - 10%)'!Z:Z,'sets &amp; selections ( - 10%)'!T:T,0)+_xlfn.XLOOKUP(J3380,'sets &amp; selections ( - 10%)'!Z:Z,'sets &amp; selections ( - 10%)'!T:T,0)</f>
        <v>0</v>
      </c>
      <c r="C3380" s="635" t="s">
        <v>591</v>
      </c>
      <c r="D3380">
        <f t="shared" si="244"/>
        <v>0</v>
      </c>
      <c r="E3380">
        <v>10135</v>
      </c>
      <c r="F3380">
        <f t="shared" si="241"/>
        <v>0</v>
      </c>
      <c r="G3380" t="str">
        <f t="shared" si="242"/>
        <v>BP.VM</v>
      </c>
      <c r="H3380" s="570" t="s">
        <v>136</v>
      </c>
      <c r="J3380" s="570" t="s">
        <v>138</v>
      </c>
    </row>
    <row r="3381" spans="1:10">
      <c r="A3381" t="str">
        <f>_xlfn.XLOOKUP(C3381,macros!Y:Y,macros!S:S)</f>
        <v>-</v>
      </c>
      <c r="B3381">
        <f>_xlfn.XLOOKUP(H3381,'sets &amp; selections ( - 10%)'!Z:Z,'sets &amp; selections ( - 10%)'!T:T,0)+_xlfn.XLOOKUP(J3381,'sets &amp; selections ( - 10%)'!Z:Z,'sets &amp; selections ( - 10%)'!T:T,0)</f>
        <v>0</v>
      </c>
      <c r="C3381" s="635" t="s">
        <v>592</v>
      </c>
      <c r="D3381">
        <f t="shared" si="244"/>
        <v>0</v>
      </c>
      <c r="E3381">
        <v>10135</v>
      </c>
      <c r="F3381">
        <f t="shared" si="241"/>
        <v>0</v>
      </c>
      <c r="G3381" t="str">
        <f t="shared" si="242"/>
        <v>BP.VM</v>
      </c>
      <c r="H3381" s="570" t="s">
        <v>136</v>
      </c>
      <c r="J3381" s="570" t="s">
        <v>138</v>
      </c>
    </row>
    <row r="3382" spans="1:10">
      <c r="A3382" t="str">
        <f>_xlfn.XLOOKUP(C3382,macros!Y:Y,macros!S:S)</f>
        <v>-</v>
      </c>
      <c r="B3382">
        <f>_xlfn.XLOOKUP(H3382,'sets &amp; selections ( - 10%)'!Z:Z,'sets &amp; selections ( - 10%)'!T:T,0)+_xlfn.XLOOKUP(J3382,'sets &amp; selections ( - 10%)'!Z:Z,'sets &amp; selections ( - 10%)'!T:T,0)</f>
        <v>0</v>
      </c>
      <c r="C3382" s="635" t="s">
        <v>593</v>
      </c>
      <c r="D3382">
        <f t="shared" si="244"/>
        <v>0</v>
      </c>
      <c r="E3382">
        <v>10135</v>
      </c>
      <c r="F3382">
        <f t="shared" si="241"/>
        <v>0</v>
      </c>
      <c r="G3382" t="str">
        <f t="shared" si="242"/>
        <v>BP.VM</v>
      </c>
      <c r="H3382" s="570" t="s">
        <v>136</v>
      </c>
      <c r="J3382" s="570" t="s">
        <v>138</v>
      </c>
    </row>
    <row r="3383" spans="1:10">
      <c r="A3383" t="str">
        <f>_xlfn.XLOOKUP(C3383,macros!Y:Y,macros!S:S)</f>
        <v>-</v>
      </c>
      <c r="B3383">
        <f>_xlfn.XLOOKUP(H3383,'sets &amp; selections ( - 10%)'!Z:Z,'sets &amp; selections ( - 10%)'!T:T,0)+_xlfn.XLOOKUP(J3383,'sets &amp; selections ( - 10%)'!Z:Z,'sets &amp; selections ( - 10%)'!T:T,0)</f>
        <v>0</v>
      </c>
      <c r="C3383" s="635" t="s">
        <v>594</v>
      </c>
      <c r="D3383">
        <f t="shared" si="244"/>
        <v>0</v>
      </c>
      <c r="E3383">
        <v>10135</v>
      </c>
      <c r="F3383">
        <f t="shared" si="241"/>
        <v>0</v>
      </c>
      <c r="G3383" t="str">
        <f t="shared" si="242"/>
        <v>BP.VM</v>
      </c>
      <c r="H3383" s="570" t="s">
        <v>136</v>
      </c>
      <c r="J3383" s="570" t="s">
        <v>138</v>
      </c>
    </row>
    <row r="3384" spans="1:10">
      <c r="A3384" t="str">
        <f>_xlfn.XLOOKUP(C3384,macros!Y:Y,macros!S:S)</f>
        <v>-</v>
      </c>
      <c r="B3384">
        <f>_xlfn.XLOOKUP(H3384,'sets &amp; selections ( - 10%)'!Z:Z,'sets &amp; selections ( - 10%)'!T:T,0)+_xlfn.XLOOKUP(J3384,'sets &amp; selections ( - 10%)'!Z:Z,'sets &amp; selections ( - 10%)'!T:T,0)</f>
        <v>0</v>
      </c>
      <c r="C3384" s="635" t="s">
        <v>595</v>
      </c>
      <c r="D3384">
        <f t="shared" si="244"/>
        <v>0</v>
      </c>
      <c r="E3384">
        <v>10135</v>
      </c>
      <c r="F3384">
        <f t="shared" si="241"/>
        <v>0</v>
      </c>
      <c r="G3384" t="str">
        <f t="shared" si="242"/>
        <v>BP.VM</v>
      </c>
      <c r="H3384" s="570" t="s">
        <v>136</v>
      </c>
      <c r="J3384" s="570" t="s">
        <v>140</v>
      </c>
    </row>
    <row r="3385" spans="1:10">
      <c r="A3385" t="str">
        <f>_xlfn.XLOOKUP(C3385,macros!Y:Y,macros!S:S)</f>
        <v>-</v>
      </c>
      <c r="B3385">
        <f>_xlfn.XLOOKUP(H3385,'sets &amp; selections ( - 10%)'!Z:Z,'sets &amp; selections ( - 10%)'!T:T,0)+_xlfn.XLOOKUP(J3385,'sets &amp; selections ( - 10%)'!Z:Z,'sets &amp; selections ( - 10%)'!T:T,0)</f>
        <v>0</v>
      </c>
      <c r="C3385" s="635" t="s">
        <v>596</v>
      </c>
      <c r="D3385">
        <f t="shared" si="244"/>
        <v>0</v>
      </c>
      <c r="E3385">
        <v>10135</v>
      </c>
      <c r="F3385">
        <f t="shared" si="241"/>
        <v>0</v>
      </c>
      <c r="G3385" t="str">
        <f t="shared" si="242"/>
        <v>BP.VM</v>
      </c>
      <c r="H3385" s="570" t="s">
        <v>136</v>
      </c>
      <c r="J3385" s="570" t="s">
        <v>140</v>
      </c>
    </row>
    <row r="3386" spans="1:10">
      <c r="A3386" t="str">
        <f>_xlfn.XLOOKUP(C3386,macros!Y:Y,macros!S:S)</f>
        <v>-</v>
      </c>
      <c r="B3386">
        <f>_xlfn.XLOOKUP(H3386,'sets &amp; selections ( - 10%)'!Z:Z,'sets &amp; selections ( - 10%)'!T:T,0)+_xlfn.XLOOKUP(J3386,'sets &amp; selections ( - 10%)'!Z:Z,'sets &amp; selections ( - 10%)'!T:T,0)</f>
        <v>0</v>
      </c>
      <c r="C3386" s="635" t="s">
        <v>597</v>
      </c>
      <c r="D3386">
        <f t="shared" si="244"/>
        <v>0</v>
      </c>
      <c r="E3386">
        <v>10135</v>
      </c>
      <c r="F3386">
        <f t="shared" si="241"/>
        <v>0</v>
      </c>
      <c r="G3386" t="str">
        <f t="shared" si="242"/>
        <v>BP.VM</v>
      </c>
      <c r="H3386" s="570" t="s">
        <v>136</v>
      </c>
      <c r="J3386" s="570" t="s">
        <v>140</v>
      </c>
    </row>
    <row r="3387" spans="1:10">
      <c r="A3387" t="str">
        <f>_xlfn.XLOOKUP(C3387,macros!Y:Y,macros!S:S)</f>
        <v>-</v>
      </c>
      <c r="B3387">
        <f>_xlfn.XLOOKUP(H3387,'sets &amp; selections ( - 10%)'!Z:Z,'sets &amp; selections ( - 10%)'!T:T,0)+_xlfn.XLOOKUP(J3387,'sets &amp; selections ( - 10%)'!Z:Z,'sets &amp; selections ( - 10%)'!T:T,0)</f>
        <v>0</v>
      </c>
      <c r="C3387" s="635" t="s">
        <v>598</v>
      </c>
      <c r="D3387">
        <f t="shared" si="244"/>
        <v>0</v>
      </c>
      <c r="E3387">
        <v>10135</v>
      </c>
      <c r="F3387">
        <f t="shared" si="241"/>
        <v>0</v>
      </c>
      <c r="G3387" t="str">
        <f t="shared" si="242"/>
        <v>BP.VM</v>
      </c>
      <c r="H3387" s="570" t="s">
        <v>136</v>
      </c>
      <c r="J3387" s="570" t="s">
        <v>140</v>
      </c>
    </row>
    <row r="3388" spans="1:10">
      <c r="A3388" t="str">
        <f>_xlfn.XLOOKUP(C3388,macros!Y:Y,macros!S:S)</f>
        <v>-</v>
      </c>
      <c r="B3388">
        <f>_xlfn.XLOOKUP(H3388,'sets &amp; selections ( - 10%)'!Z:Z,'sets &amp; selections ( - 10%)'!T:T,0)+_xlfn.XLOOKUP(J3388,'sets &amp; selections ( - 10%)'!Z:Z,'sets &amp; selections ( - 10%)'!T:T,0)</f>
        <v>0</v>
      </c>
      <c r="C3388" s="635" t="s">
        <v>599</v>
      </c>
      <c r="D3388">
        <f t="shared" si="244"/>
        <v>0</v>
      </c>
      <c r="E3388">
        <v>10135</v>
      </c>
      <c r="F3388">
        <f t="shared" si="241"/>
        <v>0</v>
      </c>
      <c r="G3388" t="str">
        <f t="shared" si="242"/>
        <v>BP.VM</v>
      </c>
      <c r="H3388" s="570" t="s">
        <v>136</v>
      </c>
      <c r="J3388" s="570" t="s">
        <v>140</v>
      </c>
    </row>
    <row r="3389" spans="1:10">
      <c r="A3389" t="str">
        <f>_xlfn.XLOOKUP(C3389,macros!Y:Y,macros!S:S)</f>
        <v>-</v>
      </c>
      <c r="B3389">
        <f>_xlfn.XLOOKUP(H3389,'sets &amp; selections ( - 10%)'!Z:Z,'sets &amp; selections ( - 10%)'!T:T,0)+_xlfn.XLOOKUP(J3389,'sets &amp; selections ( - 10%)'!Z:Z,'sets &amp; selections ( - 10%)'!T:T,0)</f>
        <v>0</v>
      </c>
      <c r="C3389" s="635" t="s">
        <v>600</v>
      </c>
      <c r="D3389">
        <f t="shared" si="244"/>
        <v>0</v>
      </c>
      <c r="E3389">
        <v>10135</v>
      </c>
      <c r="F3389">
        <f t="shared" si="241"/>
        <v>0</v>
      </c>
      <c r="G3389" t="str">
        <f t="shared" si="242"/>
        <v>BP.VM</v>
      </c>
      <c r="H3389" s="570" t="s">
        <v>136</v>
      </c>
      <c r="J3389" s="570" t="s">
        <v>140</v>
      </c>
    </row>
    <row r="3390" spans="1:10">
      <c r="A3390" t="str">
        <f>_xlfn.XLOOKUP(C3390,macros!Y:Y,macros!S:S)</f>
        <v>-</v>
      </c>
      <c r="B3390">
        <f>_xlfn.XLOOKUP(H3390,'sets &amp; selections ( - 10%)'!Z:Z,'sets &amp; selections ( - 10%)'!T:T,0)+_xlfn.XLOOKUP(J3390,'sets &amp; selections ( - 10%)'!Z:Z,'sets &amp; selections ( - 10%)'!T:T,0)</f>
        <v>0</v>
      </c>
      <c r="C3390" s="635" t="s">
        <v>601</v>
      </c>
      <c r="D3390">
        <f t="shared" si="244"/>
        <v>0</v>
      </c>
      <c r="E3390">
        <v>10135</v>
      </c>
      <c r="F3390">
        <f t="shared" si="241"/>
        <v>0</v>
      </c>
      <c r="G3390" t="str">
        <f t="shared" si="242"/>
        <v>BP.VM</v>
      </c>
      <c r="H3390" s="570" t="s">
        <v>136</v>
      </c>
      <c r="J3390" s="570" t="s">
        <v>140</v>
      </c>
    </row>
    <row r="3391" spans="1:10">
      <c r="A3391" t="str">
        <f>_xlfn.XLOOKUP(C3391,macros!Y:Y,macros!S:S)</f>
        <v>-</v>
      </c>
      <c r="B3391">
        <f>_xlfn.XLOOKUP(H3391,'sets &amp; selections ( - 10%)'!Z:Z,'sets &amp; selections ( - 10%)'!T:T,0)+_xlfn.XLOOKUP(J3391,'sets &amp; selections ( - 10%)'!Z:Z,'sets &amp; selections ( - 10%)'!T:T,0)</f>
        <v>0</v>
      </c>
      <c r="C3391" s="635" t="s">
        <v>602</v>
      </c>
      <c r="D3391">
        <f t="shared" si="244"/>
        <v>0</v>
      </c>
      <c r="E3391">
        <v>10135</v>
      </c>
      <c r="F3391">
        <f t="shared" si="241"/>
        <v>0</v>
      </c>
      <c r="G3391" t="str">
        <f t="shared" si="242"/>
        <v>BP.VM</v>
      </c>
      <c r="H3391" s="570" t="s">
        <v>136</v>
      </c>
      <c r="J3391" s="570" t="s">
        <v>142</v>
      </c>
    </row>
    <row r="3392" spans="1:10">
      <c r="A3392" t="str">
        <f>_xlfn.XLOOKUP(C3392,macros!Y:Y,macros!S:S)</f>
        <v>-</v>
      </c>
      <c r="B3392">
        <f>_xlfn.XLOOKUP(H3392,'sets &amp; selections ( - 10%)'!Z:Z,'sets &amp; selections ( - 10%)'!T:T,0)+_xlfn.XLOOKUP(J3392,'sets &amp; selections ( - 10%)'!Z:Z,'sets &amp; selections ( - 10%)'!T:T,0)</f>
        <v>0</v>
      </c>
      <c r="C3392" s="635" t="s">
        <v>603</v>
      </c>
      <c r="D3392">
        <f t="shared" si="244"/>
        <v>0</v>
      </c>
      <c r="E3392">
        <v>10135</v>
      </c>
      <c r="F3392">
        <f t="shared" si="241"/>
        <v>0</v>
      </c>
      <c r="G3392" t="str">
        <f t="shared" si="242"/>
        <v>BP.VM</v>
      </c>
      <c r="H3392" s="570" t="s">
        <v>136</v>
      </c>
      <c r="J3392" s="570" t="s">
        <v>142</v>
      </c>
    </row>
    <row r="3393" spans="1:10">
      <c r="A3393" t="str">
        <f>_xlfn.XLOOKUP(C3393,macros!Y:Y,macros!S:S)</f>
        <v>-</v>
      </c>
      <c r="B3393">
        <f>_xlfn.XLOOKUP(H3393,'sets &amp; selections ( - 10%)'!Z:Z,'sets &amp; selections ( - 10%)'!T:T,0)+_xlfn.XLOOKUP(J3393,'sets &amp; selections ( - 10%)'!Z:Z,'sets &amp; selections ( - 10%)'!T:T,0)</f>
        <v>0</v>
      </c>
      <c r="C3393" s="635" t="s">
        <v>604</v>
      </c>
      <c r="D3393">
        <f t="shared" si="244"/>
        <v>0</v>
      </c>
      <c r="E3393">
        <v>10135</v>
      </c>
      <c r="F3393">
        <f t="shared" si="241"/>
        <v>0</v>
      </c>
      <c r="G3393" t="str">
        <f t="shared" si="242"/>
        <v>BP.VM</v>
      </c>
      <c r="H3393" s="570" t="s">
        <v>136</v>
      </c>
      <c r="J3393" s="570" t="s">
        <v>142</v>
      </c>
    </row>
    <row r="3394" spans="1:10">
      <c r="A3394" t="str">
        <f>_xlfn.XLOOKUP(C3394,macros!Y:Y,macros!S:S)</f>
        <v>-</v>
      </c>
      <c r="B3394">
        <f>_xlfn.XLOOKUP(H3394,'sets &amp; selections ( - 10%)'!Z:Z,'sets &amp; selections ( - 10%)'!T:T,0)+_xlfn.XLOOKUP(J3394,'sets &amp; selections ( - 10%)'!Z:Z,'sets &amp; selections ( - 10%)'!T:T,0)</f>
        <v>0</v>
      </c>
      <c r="C3394" s="635" t="s">
        <v>605</v>
      </c>
      <c r="D3394">
        <f t="shared" si="244"/>
        <v>0</v>
      </c>
      <c r="E3394">
        <v>10135</v>
      </c>
      <c r="F3394">
        <f t="shared" si="241"/>
        <v>0</v>
      </c>
      <c r="G3394" t="str">
        <f t="shared" si="242"/>
        <v>BP.VM</v>
      </c>
      <c r="H3394" s="570" t="s">
        <v>136</v>
      </c>
      <c r="J3394" s="570" t="s">
        <v>142</v>
      </c>
    </row>
    <row r="3395" spans="1:10">
      <c r="A3395" t="str">
        <f>_xlfn.XLOOKUP(C3395,macros!Y:Y,macros!S:S)</f>
        <v>-</v>
      </c>
      <c r="B3395">
        <f>_xlfn.XLOOKUP(H3395,'sets &amp; selections ( - 10%)'!Z:Z,'sets &amp; selections ( - 10%)'!T:T,0)+_xlfn.XLOOKUP(J3395,'sets &amp; selections ( - 10%)'!Z:Z,'sets &amp; selections ( - 10%)'!T:T,0)</f>
        <v>0</v>
      </c>
      <c r="C3395" s="635" t="s">
        <v>606</v>
      </c>
      <c r="D3395">
        <f t="shared" si="244"/>
        <v>0</v>
      </c>
      <c r="E3395">
        <v>10135</v>
      </c>
      <c r="F3395">
        <f t="shared" ref="F3395:F3458" si="245">IF(B3395&gt;0,10*B3395/D3395,0)</f>
        <v>0</v>
      </c>
      <c r="G3395" t="str">
        <f t="shared" ref="G3395:G3458" si="246">LEFT(C3395,5)</f>
        <v>BP.VM</v>
      </c>
      <c r="H3395" s="570" t="s">
        <v>136</v>
      </c>
      <c r="J3395" s="570" t="s">
        <v>144</v>
      </c>
    </row>
    <row r="3396" spans="1:10">
      <c r="A3396" t="str">
        <f>_xlfn.XLOOKUP(C3396,macros!Y:Y,macros!S:S)</f>
        <v>-</v>
      </c>
      <c r="B3396">
        <f>_xlfn.XLOOKUP(H3396,'sets &amp; selections ( - 10%)'!Z:Z,'sets &amp; selections ( - 10%)'!T:T,0)+_xlfn.XLOOKUP(J3396,'sets &amp; selections ( - 10%)'!Z:Z,'sets &amp; selections ( - 10%)'!T:T,0)</f>
        <v>0</v>
      </c>
      <c r="C3396" s="635" t="s">
        <v>607</v>
      </c>
      <c r="D3396">
        <f t="shared" si="244"/>
        <v>0</v>
      </c>
      <c r="E3396">
        <v>10135</v>
      </c>
      <c r="F3396">
        <f t="shared" si="245"/>
        <v>0</v>
      </c>
      <c r="G3396" t="str">
        <f t="shared" si="246"/>
        <v>BP.VM</v>
      </c>
      <c r="H3396" s="570" t="s">
        <v>136</v>
      </c>
      <c r="J3396" s="570" t="s">
        <v>144</v>
      </c>
    </row>
    <row r="3397" spans="1:10">
      <c r="A3397" t="str">
        <f>_xlfn.XLOOKUP(C3397,macros!Y:Y,macros!S:S)</f>
        <v>-</v>
      </c>
      <c r="B3397">
        <f>_xlfn.XLOOKUP(H3397,'sets &amp; selections ( - 10%)'!Z:Z,'sets &amp; selections ( - 10%)'!T:T,0)+_xlfn.XLOOKUP(J3397,'sets &amp; selections ( - 10%)'!Z:Z,'sets &amp; selections ( - 10%)'!T:T,0)</f>
        <v>0</v>
      </c>
      <c r="C3397" s="635" t="s">
        <v>608</v>
      </c>
      <c r="D3397">
        <f t="shared" si="244"/>
        <v>0</v>
      </c>
      <c r="E3397">
        <v>10135</v>
      </c>
      <c r="F3397">
        <f t="shared" si="245"/>
        <v>0</v>
      </c>
      <c r="G3397" t="str">
        <f t="shared" si="246"/>
        <v>BP.VM</v>
      </c>
      <c r="H3397" s="570" t="s">
        <v>136</v>
      </c>
      <c r="J3397" s="570" t="s">
        <v>144</v>
      </c>
    </row>
    <row r="3398" spans="1:10">
      <c r="A3398" t="str">
        <f>_xlfn.XLOOKUP(C3398,macros!Y:Y,macros!S:S)</f>
        <v>-</v>
      </c>
      <c r="B3398">
        <f>_xlfn.XLOOKUP(H3398,'sets &amp; selections ( - 10%)'!Z:Z,'sets &amp; selections ( - 10%)'!T:T,0)+_xlfn.XLOOKUP(J3398,'sets &amp; selections ( - 10%)'!Z:Z,'sets &amp; selections ( - 10%)'!T:T,0)</f>
        <v>0</v>
      </c>
      <c r="C3398" s="635" t="s">
        <v>609</v>
      </c>
      <c r="D3398">
        <f t="shared" si="244"/>
        <v>0</v>
      </c>
      <c r="E3398">
        <v>10135</v>
      </c>
      <c r="F3398">
        <f t="shared" si="245"/>
        <v>0</v>
      </c>
      <c r="G3398" t="str">
        <f t="shared" si="246"/>
        <v>BP.VM</v>
      </c>
      <c r="H3398" s="570" t="s">
        <v>136</v>
      </c>
      <c r="J3398" s="570" t="s">
        <v>144</v>
      </c>
    </row>
    <row r="3399" spans="1:10">
      <c r="A3399" t="str">
        <f>_xlfn.XLOOKUP(C3399,macros!Y:Y,macros!S:S)</f>
        <v>-</v>
      </c>
      <c r="B3399">
        <f>_xlfn.XLOOKUP(H3399,'sets &amp; selections ( - 10%)'!Z:Z,'sets &amp; selections ( - 10%)'!T:T,0)+_xlfn.XLOOKUP(J3399,'sets &amp; selections ( - 10%)'!Z:Z,'sets &amp; selections ( - 10%)'!T:T,0)</f>
        <v>0</v>
      </c>
      <c r="C3399" s="635" t="s">
        <v>610</v>
      </c>
      <c r="D3399">
        <f t="shared" si="244"/>
        <v>0</v>
      </c>
      <c r="E3399">
        <v>10135</v>
      </c>
      <c r="F3399">
        <f t="shared" si="245"/>
        <v>0</v>
      </c>
      <c r="G3399" t="str">
        <f t="shared" si="246"/>
        <v>BP.VM</v>
      </c>
      <c r="H3399" s="570" t="s">
        <v>136</v>
      </c>
      <c r="J3399" s="570" t="s">
        <v>144</v>
      </c>
    </row>
    <row r="3400" spans="1:10">
      <c r="A3400" t="str">
        <f>_xlfn.XLOOKUP(C3400,macros!Y:Y,macros!S:S)</f>
        <v>-</v>
      </c>
      <c r="B3400">
        <f>_xlfn.XLOOKUP(H3400,'sets &amp; selections ( - 10%)'!Z:Z,'sets &amp; selections ( - 10%)'!T:T,0)+_xlfn.XLOOKUP(J3400,'sets &amp; selections ( - 10%)'!Z:Z,'sets &amp; selections ( - 10%)'!T:T,0)</f>
        <v>0</v>
      </c>
      <c r="C3400" s="635" t="s">
        <v>611</v>
      </c>
      <c r="D3400">
        <f t="shared" si="244"/>
        <v>0</v>
      </c>
      <c r="E3400">
        <v>10135</v>
      </c>
      <c r="F3400">
        <f t="shared" si="245"/>
        <v>0</v>
      </c>
      <c r="G3400" t="str">
        <f t="shared" si="246"/>
        <v>BP.VM</v>
      </c>
      <c r="H3400" s="570" t="s">
        <v>136</v>
      </c>
      <c r="J3400" s="570" t="s">
        <v>144</v>
      </c>
    </row>
    <row r="3401" spans="1:10">
      <c r="A3401" t="str">
        <f>_xlfn.XLOOKUP(C3401,macros!Y:Y,macros!S:S)</f>
        <v>-</v>
      </c>
      <c r="B3401">
        <f>_xlfn.XLOOKUP(H3401,'sets &amp; selections ( - 10%)'!Z:Z,'sets &amp; selections ( - 10%)'!T:T,0)+_xlfn.XLOOKUP(J3401,'sets &amp; selections ( - 10%)'!Z:Z,'sets &amp; selections ( - 10%)'!T:T,0)</f>
        <v>0</v>
      </c>
      <c r="C3401" s="635" t="s">
        <v>612</v>
      </c>
      <c r="D3401">
        <f t="shared" si="244"/>
        <v>0</v>
      </c>
      <c r="E3401">
        <v>10135</v>
      </c>
      <c r="F3401">
        <f t="shared" si="245"/>
        <v>0</v>
      </c>
      <c r="G3401" t="str">
        <f t="shared" si="246"/>
        <v>BP.VM</v>
      </c>
      <c r="H3401" s="570" t="s">
        <v>136</v>
      </c>
      <c r="J3401" s="570" t="s">
        <v>144</v>
      </c>
    </row>
    <row r="3402" spans="1:10">
      <c r="A3402" t="str">
        <f>_xlfn.XLOOKUP(C3402,macros!Y:Y,macros!S:S)</f>
        <v>-</v>
      </c>
      <c r="B3402">
        <f>_xlfn.XLOOKUP(H3402,'sets &amp; selections ( - 10%)'!Z:Z,'sets &amp; selections ( - 10%)'!T:T,0)+_xlfn.XLOOKUP(J3402,'sets &amp; selections ( - 10%)'!Z:Z,'sets &amp; selections ( - 10%)'!T:T,0)</f>
        <v>0</v>
      </c>
      <c r="C3402" s="635" t="s">
        <v>613</v>
      </c>
      <c r="D3402">
        <f t="shared" ref="D3402" si="247">SUM(A3402:B3402)</f>
        <v>0</v>
      </c>
      <c r="E3402">
        <v>10135</v>
      </c>
      <c r="F3402">
        <f t="shared" si="245"/>
        <v>0</v>
      </c>
      <c r="G3402" t="str">
        <f t="shared" si="246"/>
        <v>BP.VM</v>
      </c>
      <c r="H3402" s="570" t="s">
        <v>136</v>
      </c>
      <c r="J3402" s="570" t="s">
        <v>144</v>
      </c>
    </row>
    <row r="3403" spans="1:10">
      <c r="A3403" t="str">
        <f>_xlfn.XLOOKUP(C3403,macros!Y:Y,macros!S:S)</f>
        <v>-</v>
      </c>
      <c r="B3403">
        <f>_xlfn.XLOOKUP(H3403,'sets &amp; selections ( - 10%)'!Z:Z,'sets &amp; selections ( - 10%)'!T:T,0)+_xlfn.XLOOKUP(J3403,'sets &amp; selections ( - 10%)'!Z:Z,'sets &amp; selections ( - 10%)'!T:T,0)</f>
        <v>0</v>
      </c>
      <c r="C3403" s="635" t="s">
        <v>614</v>
      </c>
      <c r="D3403">
        <f t="shared" ref="D3403:D3459" si="248">SUM(A3403:B3403)</f>
        <v>0</v>
      </c>
      <c r="E3403">
        <v>10135</v>
      </c>
      <c r="F3403">
        <f t="shared" si="245"/>
        <v>0</v>
      </c>
      <c r="G3403" t="str">
        <f t="shared" si="246"/>
        <v>BP.VM</v>
      </c>
      <c r="H3403" s="570" t="s">
        <v>136</v>
      </c>
      <c r="J3403" s="570" t="s">
        <v>144</v>
      </c>
    </row>
    <row r="3404" spans="1:10">
      <c r="A3404" t="str">
        <f>_xlfn.XLOOKUP(C3404,macros!Y:Y,macros!S:S)</f>
        <v>-</v>
      </c>
      <c r="B3404">
        <f>_xlfn.XLOOKUP(H3404,'sets &amp; selections ( - 10%)'!Z:Z,'sets &amp; selections ( - 10%)'!T:T,0)+_xlfn.XLOOKUP(J3404,'sets &amp; selections ( - 10%)'!Z:Z,'sets &amp; selections ( - 10%)'!T:T,0)</f>
        <v>0</v>
      </c>
      <c r="C3404" s="635" t="s">
        <v>615</v>
      </c>
      <c r="D3404">
        <f t="shared" si="248"/>
        <v>0</v>
      </c>
      <c r="E3404">
        <v>10135</v>
      </c>
      <c r="F3404">
        <f t="shared" si="245"/>
        <v>0</v>
      </c>
      <c r="G3404" t="str">
        <f t="shared" si="246"/>
        <v>BP.VM</v>
      </c>
      <c r="H3404" s="570" t="s">
        <v>136</v>
      </c>
      <c r="J3404" s="570" t="s">
        <v>144</v>
      </c>
    </row>
    <row r="3405" spans="1:10">
      <c r="A3405" t="str">
        <f>_xlfn.XLOOKUP(C3405,macros!Y:Y,macros!S:S)</f>
        <v>-</v>
      </c>
      <c r="B3405">
        <f>_xlfn.XLOOKUP(H3405,'sets &amp; selections ( - 10%)'!Z:Z,'sets &amp; selections ( - 10%)'!T:T,0)+_xlfn.XLOOKUP(J3405,'sets &amp; selections ( - 10%)'!Z:Z,'sets &amp; selections ( - 10%)'!T:T,0)</f>
        <v>0</v>
      </c>
      <c r="C3405" s="635" t="s">
        <v>616</v>
      </c>
      <c r="D3405">
        <f t="shared" si="248"/>
        <v>0</v>
      </c>
      <c r="E3405">
        <v>10135</v>
      </c>
      <c r="F3405">
        <f t="shared" si="245"/>
        <v>0</v>
      </c>
      <c r="G3405" t="str">
        <f t="shared" si="246"/>
        <v>BP.VM</v>
      </c>
      <c r="H3405" s="570" t="s">
        <v>136</v>
      </c>
      <c r="J3405" s="570" t="s">
        <v>144</v>
      </c>
    </row>
    <row r="3406" spans="1:10">
      <c r="A3406" t="str">
        <f>_xlfn.XLOOKUP(C3406,macros!Y:Y,macros!S:S)</f>
        <v>-</v>
      </c>
      <c r="B3406">
        <f>_xlfn.XLOOKUP(H3406,'sets &amp; selections ( - 10%)'!Z:Z,'sets &amp; selections ( - 10%)'!T:T,0)+_xlfn.XLOOKUP(J3406,'sets &amp; selections ( - 10%)'!Z:Z,'sets &amp; selections ( - 10%)'!T:T,0)</f>
        <v>0</v>
      </c>
      <c r="C3406" s="635" t="s">
        <v>617</v>
      </c>
      <c r="D3406">
        <f t="shared" si="248"/>
        <v>0</v>
      </c>
      <c r="E3406">
        <v>10135</v>
      </c>
      <c r="F3406">
        <f t="shared" si="245"/>
        <v>0</v>
      </c>
      <c r="G3406" t="str">
        <f t="shared" si="246"/>
        <v>BP.VM</v>
      </c>
      <c r="H3406" s="570" t="s">
        <v>136</v>
      </c>
      <c r="J3406" s="570" t="s">
        <v>144</v>
      </c>
    </row>
    <row r="3407" spans="1:10">
      <c r="A3407" t="str">
        <f>_xlfn.XLOOKUP(C3407,macros!Y:Y,macros!T:T)</f>
        <v>-</v>
      </c>
      <c r="B3407">
        <f>_xlfn.XLOOKUP(H3407,'sets &amp; selections ( - 10%)'!Z:Z,'sets &amp; selections ( - 10%)'!U:U,0)+_xlfn.XLOOKUP(J3407,'sets &amp; selections ( - 10%)'!Z:Z,'sets &amp; selections ( - 10%)'!U:U,0)</f>
        <v>0</v>
      </c>
      <c r="C3407" s="635" t="s">
        <v>507</v>
      </c>
      <c r="D3407">
        <f t="shared" si="248"/>
        <v>0</v>
      </c>
      <c r="E3407">
        <v>10097</v>
      </c>
      <c r="F3407">
        <f t="shared" si="245"/>
        <v>0</v>
      </c>
      <c r="G3407" t="str">
        <f t="shared" si="246"/>
        <v>BP.VM</v>
      </c>
      <c r="H3407" s="570" t="s">
        <v>125</v>
      </c>
      <c r="J3407" s="570" t="s">
        <v>127</v>
      </c>
    </row>
    <row r="3408" spans="1:10">
      <c r="A3408" t="str">
        <f>_xlfn.XLOOKUP(C3408,macros!Y:Y,macros!T:T)</f>
        <v>-</v>
      </c>
      <c r="B3408">
        <f>_xlfn.XLOOKUP(H3408,'sets &amp; selections ( - 10%)'!Z:Z,'sets &amp; selections ( - 10%)'!U:U,0)+_xlfn.XLOOKUP(J3408,'sets &amp; selections ( - 10%)'!Z:Z,'sets &amp; selections ( - 10%)'!U:U,0)</f>
        <v>0</v>
      </c>
      <c r="C3408" s="635" t="s">
        <v>510</v>
      </c>
      <c r="D3408">
        <f t="shared" si="248"/>
        <v>0</v>
      </c>
      <c r="E3408">
        <v>10097</v>
      </c>
      <c r="F3408">
        <f t="shared" si="245"/>
        <v>0</v>
      </c>
      <c r="G3408" t="str">
        <f t="shared" si="246"/>
        <v>BP.VM</v>
      </c>
      <c r="H3408" s="570" t="s">
        <v>125</v>
      </c>
      <c r="J3408" s="570" t="s">
        <v>127</v>
      </c>
    </row>
    <row r="3409" spans="1:10">
      <c r="A3409" t="str">
        <f>_xlfn.XLOOKUP(C3409,macros!Y:Y,macros!T:T)</f>
        <v>-</v>
      </c>
      <c r="B3409">
        <f>_xlfn.XLOOKUP(H3409,'sets &amp; selections ( - 10%)'!Z:Z,'sets &amp; selections ( - 10%)'!U:U,0)+_xlfn.XLOOKUP(J3409,'sets &amp; selections ( - 10%)'!Z:Z,'sets &amp; selections ( - 10%)'!U:U,0)</f>
        <v>0</v>
      </c>
      <c r="C3409" s="635" t="s">
        <v>513</v>
      </c>
      <c r="D3409">
        <f t="shared" si="248"/>
        <v>0</v>
      </c>
      <c r="E3409">
        <v>10097</v>
      </c>
      <c r="F3409">
        <f t="shared" si="245"/>
        <v>0</v>
      </c>
      <c r="G3409" t="str">
        <f t="shared" si="246"/>
        <v>BP.VM</v>
      </c>
      <c r="H3409" s="570" t="s">
        <v>125</v>
      </c>
      <c r="J3409" s="570" t="s">
        <v>127</v>
      </c>
    </row>
    <row r="3410" spans="1:10">
      <c r="A3410" t="str">
        <f>_xlfn.XLOOKUP(C3410,macros!Y:Y,macros!T:T)</f>
        <v>-</v>
      </c>
      <c r="B3410">
        <f>_xlfn.XLOOKUP(H3410,'sets &amp; selections ( - 10%)'!Z:Z,'sets &amp; selections ( - 10%)'!U:U,0)+_xlfn.XLOOKUP(J3410,'sets &amp; selections ( - 10%)'!Z:Z,'sets &amp; selections ( - 10%)'!U:U,0)</f>
        <v>0</v>
      </c>
      <c r="C3410" s="635" t="s">
        <v>516</v>
      </c>
      <c r="D3410">
        <f t="shared" si="248"/>
        <v>0</v>
      </c>
      <c r="E3410">
        <v>10097</v>
      </c>
      <c r="F3410">
        <f t="shared" si="245"/>
        <v>0</v>
      </c>
      <c r="G3410" t="str">
        <f t="shared" si="246"/>
        <v>BP.VM</v>
      </c>
      <c r="H3410" s="570" t="s">
        <v>125</v>
      </c>
      <c r="J3410" s="570" t="s">
        <v>127</v>
      </c>
    </row>
    <row r="3411" spans="1:10">
      <c r="A3411" t="str">
        <f>_xlfn.XLOOKUP(C3411,macros!Y:Y,macros!T:T)</f>
        <v>-</v>
      </c>
      <c r="B3411">
        <f>_xlfn.XLOOKUP(H3411,'sets &amp; selections ( - 10%)'!Z:Z,'sets &amp; selections ( - 10%)'!U:U,0)+_xlfn.XLOOKUP(J3411,'sets &amp; selections ( - 10%)'!Z:Z,'sets &amp; selections ( - 10%)'!U:U,0)</f>
        <v>0</v>
      </c>
      <c r="C3411" s="635" t="s">
        <v>519</v>
      </c>
      <c r="D3411">
        <f t="shared" si="248"/>
        <v>0</v>
      </c>
      <c r="E3411">
        <v>10097</v>
      </c>
      <c r="F3411">
        <f t="shared" si="245"/>
        <v>0</v>
      </c>
      <c r="G3411" t="str">
        <f t="shared" si="246"/>
        <v>BP.VM</v>
      </c>
      <c r="H3411" s="570" t="s">
        <v>125</v>
      </c>
      <c r="J3411" s="570" t="s">
        <v>127</v>
      </c>
    </row>
    <row r="3412" spans="1:10">
      <c r="A3412" t="str">
        <f>_xlfn.XLOOKUP(C3412,macros!Y:Y,macros!T:T)</f>
        <v>-</v>
      </c>
      <c r="B3412">
        <f>_xlfn.XLOOKUP(H3412,'sets &amp; selections ( - 10%)'!Z:Z,'sets &amp; selections ( - 10%)'!U:U,0)+_xlfn.XLOOKUP(J3412,'sets &amp; selections ( - 10%)'!Z:Z,'sets &amp; selections ( - 10%)'!U:U,0)</f>
        <v>0</v>
      </c>
      <c r="C3412" s="635" t="s">
        <v>522</v>
      </c>
      <c r="D3412">
        <f t="shared" si="248"/>
        <v>0</v>
      </c>
      <c r="E3412">
        <v>10097</v>
      </c>
      <c r="F3412">
        <f t="shared" si="245"/>
        <v>0</v>
      </c>
      <c r="G3412" t="str">
        <f t="shared" si="246"/>
        <v>BP.VM</v>
      </c>
      <c r="H3412" s="570" t="s">
        <v>125</v>
      </c>
      <c r="J3412" s="570" t="s">
        <v>127</v>
      </c>
    </row>
    <row r="3413" spans="1:10">
      <c r="A3413" t="str">
        <f>_xlfn.XLOOKUP(C3413,macros!Y:Y,macros!T:T)</f>
        <v>-</v>
      </c>
      <c r="B3413">
        <f>_xlfn.XLOOKUP(H3413,'sets &amp; selections ( - 10%)'!Z:Z,'sets &amp; selections ( - 10%)'!U:U,0)+_xlfn.XLOOKUP(J3413,'sets &amp; selections ( - 10%)'!Z:Z,'sets &amp; selections ( - 10%)'!U:U,0)</f>
        <v>0</v>
      </c>
      <c r="C3413" s="635" t="s">
        <v>525</v>
      </c>
      <c r="D3413">
        <f t="shared" si="248"/>
        <v>0</v>
      </c>
      <c r="E3413">
        <v>10097</v>
      </c>
      <c r="F3413">
        <f t="shared" si="245"/>
        <v>0</v>
      </c>
      <c r="G3413" t="str">
        <f t="shared" si="246"/>
        <v>BP.VM</v>
      </c>
      <c r="H3413" s="570" t="s">
        <v>125</v>
      </c>
      <c r="J3413" s="570" t="s">
        <v>129</v>
      </c>
    </row>
    <row r="3414" spans="1:10">
      <c r="A3414" t="str">
        <f>_xlfn.XLOOKUP(C3414,macros!Y:Y,macros!T:T)</f>
        <v>-</v>
      </c>
      <c r="B3414">
        <f>_xlfn.XLOOKUP(H3414,'sets &amp; selections ( - 10%)'!Z:Z,'sets &amp; selections ( - 10%)'!U:U,0)+_xlfn.XLOOKUP(J3414,'sets &amp; selections ( - 10%)'!Z:Z,'sets &amp; selections ( - 10%)'!U:U,0)</f>
        <v>0</v>
      </c>
      <c r="C3414" s="635" t="s">
        <v>528</v>
      </c>
      <c r="D3414">
        <f t="shared" si="248"/>
        <v>0</v>
      </c>
      <c r="E3414">
        <v>10097</v>
      </c>
      <c r="F3414">
        <f t="shared" si="245"/>
        <v>0</v>
      </c>
      <c r="G3414" t="str">
        <f t="shared" si="246"/>
        <v>BP.VM</v>
      </c>
      <c r="H3414" s="570" t="s">
        <v>125</v>
      </c>
      <c r="J3414" s="570" t="s">
        <v>129</v>
      </c>
    </row>
    <row r="3415" spans="1:10">
      <c r="A3415" t="str">
        <f>_xlfn.XLOOKUP(C3415,macros!Y:Y,macros!T:T)</f>
        <v>-</v>
      </c>
      <c r="B3415">
        <f>_xlfn.XLOOKUP(H3415,'sets &amp; selections ( - 10%)'!Z:Z,'sets &amp; selections ( - 10%)'!U:U,0)+_xlfn.XLOOKUP(J3415,'sets &amp; selections ( - 10%)'!Z:Z,'sets &amp; selections ( - 10%)'!U:U,0)</f>
        <v>0</v>
      </c>
      <c r="C3415" s="635" t="s">
        <v>531</v>
      </c>
      <c r="D3415">
        <f t="shared" si="248"/>
        <v>0</v>
      </c>
      <c r="E3415">
        <v>10097</v>
      </c>
      <c r="F3415">
        <f t="shared" si="245"/>
        <v>0</v>
      </c>
      <c r="G3415" t="str">
        <f t="shared" si="246"/>
        <v>BP.VM</v>
      </c>
      <c r="H3415" s="570" t="s">
        <v>125</v>
      </c>
      <c r="J3415" s="570" t="s">
        <v>129</v>
      </c>
    </row>
    <row r="3416" spans="1:10">
      <c r="A3416" t="str">
        <f>_xlfn.XLOOKUP(C3416,macros!Y:Y,macros!T:T)</f>
        <v>-</v>
      </c>
      <c r="B3416">
        <f>_xlfn.XLOOKUP(H3416,'sets &amp; selections ( - 10%)'!Z:Z,'sets &amp; selections ( - 10%)'!U:U,0)+_xlfn.XLOOKUP(J3416,'sets &amp; selections ( - 10%)'!Z:Z,'sets &amp; selections ( - 10%)'!U:U,0)</f>
        <v>0</v>
      </c>
      <c r="C3416" s="635" t="s">
        <v>534</v>
      </c>
      <c r="D3416">
        <f t="shared" si="248"/>
        <v>0</v>
      </c>
      <c r="E3416">
        <v>10097</v>
      </c>
      <c r="F3416">
        <f t="shared" si="245"/>
        <v>0</v>
      </c>
      <c r="G3416" t="str">
        <f t="shared" si="246"/>
        <v>BP.VM</v>
      </c>
      <c r="H3416" s="570" t="s">
        <v>125</v>
      </c>
      <c r="J3416" s="570" t="s">
        <v>129</v>
      </c>
    </row>
    <row r="3417" spans="1:10">
      <c r="A3417" t="str">
        <f>_xlfn.XLOOKUP(C3417,macros!Y:Y,macros!T:T)</f>
        <v>-</v>
      </c>
      <c r="B3417">
        <f>_xlfn.XLOOKUP(H3417,'sets &amp; selections ( - 10%)'!Z:Z,'sets &amp; selections ( - 10%)'!U:U,0)+_xlfn.XLOOKUP(J3417,'sets &amp; selections ( - 10%)'!Z:Z,'sets &amp; selections ( - 10%)'!U:U,0)</f>
        <v>0</v>
      </c>
      <c r="C3417" s="635" t="s">
        <v>537</v>
      </c>
      <c r="D3417">
        <f t="shared" si="248"/>
        <v>0</v>
      </c>
      <c r="E3417">
        <v>10097</v>
      </c>
      <c r="F3417">
        <f t="shared" si="245"/>
        <v>0</v>
      </c>
      <c r="G3417" t="str">
        <f t="shared" si="246"/>
        <v>BP.VM</v>
      </c>
      <c r="H3417" s="570" t="s">
        <v>125</v>
      </c>
      <c r="J3417" s="570" t="s">
        <v>129</v>
      </c>
    </row>
    <row r="3418" spans="1:10">
      <c r="A3418" t="str">
        <f>_xlfn.XLOOKUP(C3418,macros!Y:Y,macros!T:T)</f>
        <v>-</v>
      </c>
      <c r="B3418">
        <f>_xlfn.XLOOKUP(H3418,'sets &amp; selections ( - 10%)'!Z:Z,'sets &amp; selections ( - 10%)'!U:U,0)+_xlfn.XLOOKUP(J3418,'sets &amp; selections ( - 10%)'!Z:Z,'sets &amp; selections ( - 10%)'!U:U,0)</f>
        <v>0</v>
      </c>
      <c r="C3418" s="635" t="s">
        <v>540</v>
      </c>
      <c r="D3418">
        <f t="shared" si="248"/>
        <v>0</v>
      </c>
      <c r="E3418">
        <v>10097</v>
      </c>
      <c r="F3418">
        <f t="shared" si="245"/>
        <v>0</v>
      </c>
      <c r="G3418" t="str">
        <f t="shared" si="246"/>
        <v>BP.VM</v>
      </c>
      <c r="H3418" s="570" t="s">
        <v>125</v>
      </c>
      <c r="J3418" s="570" t="s">
        <v>129</v>
      </c>
    </row>
    <row r="3419" spans="1:10">
      <c r="A3419" t="str">
        <f>_xlfn.XLOOKUP(C3419,macros!Y:Y,macros!T:T)</f>
        <v>-</v>
      </c>
      <c r="B3419">
        <f>_xlfn.XLOOKUP(H3419,'sets &amp; selections ( - 10%)'!Z:Z,'sets &amp; selections ( - 10%)'!U:U,0)+_xlfn.XLOOKUP(J3419,'sets &amp; selections ( - 10%)'!Z:Z,'sets &amp; selections ( - 10%)'!U:U,0)</f>
        <v>0</v>
      </c>
      <c r="C3419" s="635" t="s">
        <v>543</v>
      </c>
      <c r="D3419">
        <f t="shared" si="248"/>
        <v>0</v>
      </c>
      <c r="E3419">
        <v>10097</v>
      </c>
      <c r="F3419">
        <f t="shared" si="245"/>
        <v>0</v>
      </c>
      <c r="G3419" t="str">
        <f t="shared" si="246"/>
        <v>BP.VM</v>
      </c>
      <c r="H3419" s="570" t="s">
        <v>125</v>
      </c>
      <c r="J3419" s="570" t="s">
        <v>129</v>
      </c>
    </row>
    <row r="3420" spans="1:10">
      <c r="A3420" t="str">
        <f>_xlfn.XLOOKUP(C3420,macros!Y:Y,macros!T:T)</f>
        <v>-</v>
      </c>
      <c r="B3420">
        <f>_xlfn.XLOOKUP(H3420,'sets &amp; selections ( - 10%)'!Z:Z,'sets &amp; selections ( - 10%)'!U:U,0)+_xlfn.XLOOKUP(J3420,'sets &amp; selections ( - 10%)'!Z:Z,'sets &amp; selections ( - 10%)'!U:U,0)</f>
        <v>0</v>
      </c>
      <c r="C3420" s="635" t="s">
        <v>546</v>
      </c>
      <c r="D3420">
        <f t="shared" si="248"/>
        <v>0</v>
      </c>
      <c r="E3420">
        <v>10097</v>
      </c>
      <c r="F3420">
        <f t="shared" si="245"/>
        <v>0</v>
      </c>
      <c r="G3420" t="str">
        <f t="shared" si="246"/>
        <v>BP.VM</v>
      </c>
      <c r="H3420" s="570" t="s">
        <v>125</v>
      </c>
      <c r="J3420" s="570" t="s">
        <v>131</v>
      </c>
    </row>
    <row r="3421" spans="1:10">
      <c r="A3421" t="str">
        <f>_xlfn.XLOOKUP(C3421,macros!Y:Y,macros!T:T)</f>
        <v>-</v>
      </c>
      <c r="B3421">
        <f>_xlfn.XLOOKUP(H3421,'sets &amp; selections ( - 10%)'!Z:Z,'sets &amp; selections ( - 10%)'!U:U,0)+_xlfn.XLOOKUP(J3421,'sets &amp; selections ( - 10%)'!Z:Z,'sets &amp; selections ( - 10%)'!U:U,0)</f>
        <v>0</v>
      </c>
      <c r="C3421" s="635" t="s">
        <v>549</v>
      </c>
      <c r="D3421">
        <f t="shared" si="248"/>
        <v>0</v>
      </c>
      <c r="E3421">
        <v>10097</v>
      </c>
      <c r="F3421">
        <f t="shared" si="245"/>
        <v>0</v>
      </c>
      <c r="G3421" t="str">
        <f t="shared" si="246"/>
        <v>BP.VM</v>
      </c>
      <c r="H3421" s="570" t="s">
        <v>125</v>
      </c>
      <c r="J3421" s="570" t="s">
        <v>131</v>
      </c>
    </row>
    <row r="3422" spans="1:10">
      <c r="A3422" t="str">
        <f>_xlfn.XLOOKUP(C3422,macros!Y:Y,macros!T:T)</f>
        <v>-</v>
      </c>
      <c r="B3422">
        <f>_xlfn.XLOOKUP(H3422,'sets &amp; selections ( - 10%)'!Z:Z,'sets &amp; selections ( - 10%)'!U:U,0)+_xlfn.XLOOKUP(J3422,'sets &amp; selections ( - 10%)'!Z:Z,'sets &amp; selections ( - 10%)'!U:U,0)</f>
        <v>0</v>
      </c>
      <c r="C3422" s="635" t="s">
        <v>552</v>
      </c>
      <c r="D3422">
        <f t="shared" si="248"/>
        <v>0</v>
      </c>
      <c r="E3422">
        <v>10097</v>
      </c>
      <c r="F3422">
        <f t="shared" si="245"/>
        <v>0</v>
      </c>
      <c r="G3422" t="str">
        <f t="shared" si="246"/>
        <v>BP.VM</v>
      </c>
      <c r="H3422" s="570" t="s">
        <v>125</v>
      </c>
      <c r="J3422" s="570" t="s">
        <v>131</v>
      </c>
    </row>
    <row r="3423" spans="1:10">
      <c r="A3423" t="str">
        <f>_xlfn.XLOOKUP(C3423,macros!Y:Y,macros!T:T)</f>
        <v>-</v>
      </c>
      <c r="B3423">
        <f>_xlfn.XLOOKUP(H3423,'sets &amp; selections ( - 10%)'!Z:Z,'sets &amp; selections ( - 10%)'!U:U,0)+_xlfn.XLOOKUP(J3423,'sets &amp; selections ( - 10%)'!Z:Z,'sets &amp; selections ( - 10%)'!U:U,0)</f>
        <v>0</v>
      </c>
      <c r="C3423" s="635" t="s">
        <v>555</v>
      </c>
      <c r="D3423">
        <f t="shared" si="248"/>
        <v>0</v>
      </c>
      <c r="E3423">
        <v>10097</v>
      </c>
      <c r="F3423">
        <f t="shared" si="245"/>
        <v>0</v>
      </c>
      <c r="G3423" t="str">
        <f t="shared" si="246"/>
        <v>BP.VM</v>
      </c>
      <c r="H3423" s="570" t="s">
        <v>125</v>
      </c>
      <c r="J3423" s="570" t="s">
        <v>131</v>
      </c>
    </row>
    <row r="3424" spans="1:10">
      <c r="A3424" t="str">
        <f>_xlfn.XLOOKUP(C3424,macros!Y:Y,macros!T:T)</f>
        <v>-</v>
      </c>
      <c r="B3424">
        <f>_xlfn.XLOOKUP(H3424,'sets &amp; selections ( - 10%)'!Z:Z,'sets &amp; selections ( - 10%)'!U:U,0)+_xlfn.XLOOKUP(J3424,'sets &amp; selections ( - 10%)'!Z:Z,'sets &amp; selections ( - 10%)'!U:U,0)</f>
        <v>0</v>
      </c>
      <c r="C3424" s="635" t="s">
        <v>557</v>
      </c>
      <c r="D3424">
        <f t="shared" si="248"/>
        <v>0</v>
      </c>
      <c r="E3424">
        <v>10097</v>
      </c>
      <c r="F3424">
        <f t="shared" si="245"/>
        <v>0</v>
      </c>
      <c r="G3424" t="str">
        <f t="shared" si="246"/>
        <v>BP.VM</v>
      </c>
      <c r="H3424" s="570" t="s">
        <v>125</v>
      </c>
      <c r="J3424" s="570" t="s">
        <v>133</v>
      </c>
    </row>
    <row r="3425" spans="1:10">
      <c r="A3425" t="str">
        <f>_xlfn.XLOOKUP(C3425,macros!Y:Y,macros!T:T)</f>
        <v>-</v>
      </c>
      <c r="B3425">
        <f>_xlfn.XLOOKUP(H3425,'sets &amp; selections ( - 10%)'!Z:Z,'sets &amp; selections ( - 10%)'!U:U,0)+_xlfn.XLOOKUP(J3425,'sets &amp; selections ( - 10%)'!Z:Z,'sets &amp; selections ( - 10%)'!U:U,0)</f>
        <v>0</v>
      </c>
      <c r="C3425" s="635" t="s">
        <v>560</v>
      </c>
      <c r="D3425">
        <f t="shared" si="248"/>
        <v>0</v>
      </c>
      <c r="E3425">
        <v>10097</v>
      </c>
      <c r="F3425">
        <f t="shared" si="245"/>
        <v>0</v>
      </c>
      <c r="G3425" t="str">
        <f t="shared" si="246"/>
        <v>BP.VM</v>
      </c>
      <c r="H3425" s="570" t="s">
        <v>125</v>
      </c>
      <c r="J3425" s="570" t="s">
        <v>133</v>
      </c>
    </row>
    <row r="3426" spans="1:10">
      <c r="A3426" t="str">
        <f>_xlfn.XLOOKUP(C3426,macros!Y:Y,macros!T:T)</f>
        <v>-</v>
      </c>
      <c r="B3426">
        <f>_xlfn.XLOOKUP(H3426,'sets &amp; selections ( - 10%)'!Z:Z,'sets &amp; selections ( - 10%)'!U:U,0)+_xlfn.XLOOKUP(J3426,'sets &amp; selections ( - 10%)'!Z:Z,'sets &amp; selections ( - 10%)'!U:U,0)</f>
        <v>0</v>
      </c>
      <c r="C3426" s="635" t="s">
        <v>563</v>
      </c>
      <c r="D3426">
        <f t="shared" si="248"/>
        <v>0</v>
      </c>
      <c r="E3426">
        <v>10097</v>
      </c>
      <c r="F3426">
        <f t="shared" si="245"/>
        <v>0</v>
      </c>
      <c r="G3426" t="str">
        <f t="shared" si="246"/>
        <v>BP.VM</v>
      </c>
      <c r="H3426" s="570" t="s">
        <v>125</v>
      </c>
      <c r="J3426" s="570" t="s">
        <v>133</v>
      </c>
    </row>
    <row r="3427" spans="1:10">
      <c r="A3427" t="str">
        <f>_xlfn.XLOOKUP(C3427,macros!Y:Y,macros!T:T)</f>
        <v>-</v>
      </c>
      <c r="B3427">
        <f>_xlfn.XLOOKUP(H3427,'sets &amp; selections ( - 10%)'!Z:Z,'sets &amp; selections ( - 10%)'!U:U,0)+_xlfn.XLOOKUP(J3427,'sets &amp; selections ( - 10%)'!Z:Z,'sets &amp; selections ( - 10%)'!U:U,0)</f>
        <v>0</v>
      </c>
      <c r="C3427" s="635" t="s">
        <v>566</v>
      </c>
      <c r="D3427">
        <f t="shared" si="248"/>
        <v>0</v>
      </c>
      <c r="E3427">
        <v>10097</v>
      </c>
      <c r="F3427">
        <f t="shared" si="245"/>
        <v>0</v>
      </c>
      <c r="G3427" t="str">
        <f t="shared" si="246"/>
        <v>BP.VM</v>
      </c>
      <c r="H3427" s="570" t="s">
        <v>125</v>
      </c>
      <c r="J3427" s="570" t="s">
        <v>133</v>
      </c>
    </row>
    <row r="3428" spans="1:10">
      <c r="A3428" t="str">
        <f>_xlfn.XLOOKUP(C3428,macros!Y:Y,macros!T:T)</f>
        <v>-</v>
      </c>
      <c r="B3428">
        <f>_xlfn.XLOOKUP(H3428,'sets &amp; selections ( - 10%)'!Z:Z,'sets &amp; selections ( - 10%)'!U:U,0)+_xlfn.XLOOKUP(J3428,'sets &amp; selections ( - 10%)'!Z:Z,'sets &amp; selections ( - 10%)'!U:U,0)</f>
        <v>0</v>
      </c>
      <c r="C3428" s="635" t="s">
        <v>568</v>
      </c>
      <c r="D3428">
        <f t="shared" si="248"/>
        <v>0</v>
      </c>
      <c r="E3428">
        <v>10097</v>
      </c>
      <c r="F3428">
        <f t="shared" si="245"/>
        <v>0</v>
      </c>
      <c r="G3428" t="str">
        <f t="shared" si="246"/>
        <v>BP.VM</v>
      </c>
      <c r="H3428" s="570" t="s">
        <v>125</v>
      </c>
      <c r="J3428" s="570" t="s">
        <v>133</v>
      </c>
    </row>
    <row r="3429" spans="1:10">
      <c r="A3429" t="str">
        <f>_xlfn.XLOOKUP(C3429,macros!Y:Y,macros!T:T)</f>
        <v>-</v>
      </c>
      <c r="B3429">
        <f>_xlfn.XLOOKUP(H3429,'sets &amp; selections ( - 10%)'!Z:Z,'sets &amp; selections ( - 10%)'!U:U,0)+_xlfn.XLOOKUP(J3429,'sets &amp; selections ( - 10%)'!Z:Z,'sets &amp; selections ( - 10%)'!U:U,0)</f>
        <v>0</v>
      </c>
      <c r="C3429" s="635" t="s">
        <v>571</v>
      </c>
      <c r="D3429">
        <f t="shared" si="248"/>
        <v>0</v>
      </c>
      <c r="E3429">
        <v>10097</v>
      </c>
      <c r="F3429">
        <f t="shared" si="245"/>
        <v>0</v>
      </c>
      <c r="G3429" t="str">
        <f t="shared" si="246"/>
        <v>BP.VM</v>
      </c>
      <c r="H3429" s="570" t="s">
        <v>125</v>
      </c>
      <c r="J3429" s="570" t="s">
        <v>133</v>
      </c>
    </row>
    <row r="3430" spans="1:10">
      <c r="A3430" t="str">
        <f>_xlfn.XLOOKUP(C3430,macros!Y:Y,macros!T:T)</f>
        <v>-</v>
      </c>
      <c r="B3430">
        <f>_xlfn.XLOOKUP(H3430,'sets &amp; selections ( - 10%)'!Z:Z,'sets &amp; selections ( - 10%)'!U:U,0)+_xlfn.XLOOKUP(J3430,'sets &amp; selections ( - 10%)'!Z:Z,'sets &amp; selections ( - 10%)'!U:U,0)</f>
        <v>0</v>
      </c>
      <c r="C3430" s="635" t="s">
        <v>573</v>
      </c>
      <c r="D3430">
        <f t="shared" si="248"/>
        <v>0</v>
      </c>
      <c r="E3430">
        <v>10097</v>
      </c>
      <c r="F3430">
        <f t="shared" si="245"/>
        <v>0</v>
      </c>
      <c r="G3430" t="str">
        <f t="shared" si="246"/>
        <v>BP.VM</v>
      </c>
      <c r="H3430" s="570" t="s">
        <v>125</v>
      </c>
      <c r="J3430" s="570" t="s">
        <v>133</v>
      </c>
    </row>
    <row r="3431" spans="1:10">
      <c r="A3431" t="str">
        <f>_xlfn.XLOOKUP(C3431,macros!Y:Y,macros!T:T)</f>
        <v>-</v>
      </c>
      <c r="B3431">
        <f>_xlfn.XLOOKUP(H3431,'sets &amp; selections ( - 10%)'!Z:Z,'sets &amp; selections ( - 10%)'!U:U,0)+_xlfn.XLOOKUP(J3431,'sets &amp; selections ( - 10%)'!Z:Z,'sets &amp; selections ( - 10%)'!U:U,0)</f>
        <v>0</v>
      </c>
      <c r="C3431" s="635" t="s">
        <v>575</v>
      </c>
      <c r="D3431">
        <f t="shared" si="248"/>
        <v>0</v>
      </c>
      <c r="E3431">
        <v>10097</v>
      </c>
      <c r="F3431">
        <f t="shared" si="245"/>
        <v>0</v>
      </c>
      <c r="G3431" t="str">
        <f t="shared" si="246"/>
        <v>BP.VM</v>
      </c>
      <c r="H3431" s="570" t="s">
        <v>125</v>
      </c>
      <c r="J3431" s="570" t="s">
        <v>133</v>
      </c>
    </row>
    <row r="3432" spans="1:10">
      <c r="A3432" t="str">
        <f>_xlfn.XLOOKUP(C3432,macros!Y:Y,macros!T:T)</f>
        <v>-</v>
      </c>
      <c r="B3432">
        <f>_xlfn.XLOOKUP(H3432,'sets &amp; selections ( - 10%)'!Z:Z,'sets &amp; selections ( - 10%)'!U:U,0)+_xlfn.XLOOKUP(J3432,'sets &amp; selections ( - 10%)'!Z:Z,'sets &amp; selections ( - 10%)'!U:U,0)</f>
        <v>0</v>
      </c>
      <c r="C3432" s="635" t="s">
        <v>578</v>
      </c>
      <c r="D3432">
        <f t="shared" si="248"/>
        <v>0</v>
      </c>
      <c r="E3432">
        <v>10097</v>
      </c>
      <c r="F3432">
        <f t="shared" si="245"/>
        <v>0</v>
      </c>
      <c r="G3432" t="str">
        <f t="shared" si="246"/>
        <v>BP.VM</v>
      </c>
      <c r="H3432" s="570" t="s">
        <v>125</v>
      </c>
      <c r="J3432" s="570" t="s">
        <v>133</v>
      </c>
    </row>
    <row r="3433" spans="1:10">
      <c r="A3433" t="str">
        <f>_xlfn.XLOOKUP(C3433,macros!Y:Y,macros!T:T)</f>
        <v>-</v>
      </c>
      <c r="B3433">
        <f>_xlfn.XLOOKUP(H3433,'sets &amp; selections ( - 10%)'!Z:Z,'sets &amp; selections ( - 10%)'!U:U,0)+_xlfn.XLOOKUP(J3433,'sets &amp; selections ( - 10%)'!Z:Z,'sets &amp; selections ( - 10%)'!U:U,0)</f>
        <v>0</v>
      </c>
      <c r="C3433" s="635" t="s">
        <v>581</v>
      </c>
      <c r="D3433">
        <f t="shared" si="248"/>
        <v>0</v>
      </c>
      <c r="E3433">
        <v>10097</v>
      </c>
      <c r="F3433">
        <f t="shared" si="245"/>
        <v>0</v>
      </c>
      <c r="G3433" t="str">
        <f t="shared" si="246"/>
        <v>BP.VM</v>
      </c>
      <c r="H3433" s="570" t="s">
        <v>125</v>
      </c>
      <c r="J3433" s="570" t="s">
        <v>133</v>
      </c>
    </row>
    <row r="3434" spans="1:10">
      <c r="A3434" t="str">
        <f>_xlfn.XLOOKUP(C3434,macros!Y:Y,macros!T:T)</f>
        <v>-</v>
      </c>
      <c r="B3434">
        <f>_xlfn.XLOOKUP(H3434,'sets &amp; selections ( - 10%)'!Z:Z,'sets &amp; selections ( - 10%)'!U:U,0)+_xlfn.XLOOKUP(J3434,'sets &amp; selections ( - 10%)'!Z:Z,'sets &amp; selections ( - 10%)'!U:U,0)</f>
        <v>0</v>
      </c>
      <c r="C3434" s="635" t="s">
        <v>583</v>
      </c>
      <c r="D3434">
        <f t="shared" si="248"/>
        <v>0</v>
      </c>
      <c r="E3434">
        <v>10097</v>
      </c>
      <c r="F3434">
        <f t="shared" si="245"/>
        <v>0</v>
      </c>
      <c r="G3434" t="str">
        <f t="shared" si="246"/>
        <v>BP.VM</v>
      </c>
      <c r="H3434" s="570" t="s">
        <v>125</v>
      </c>
      <c r="J3434" s="570" t="s">
        <v>133</v>
      </c>
    </row>
    <row r="3435" spans="1:10">
      <c r="A3435" t="str">
        <f>_xlfn.XLOOKUP(C3435,macros!Y:Y,macros!T:T)</f>
        <v>-</v>
      </c>
      <c r="B3435">
        <f>_xlfn.XLOOKUP(H3435,'sets &amp; selections ( - 10%)'!Z:Z,'sets &amp; selections ( - 10%)'!U:U,0)+_xlfn.XLOOKUP(J3435,'sets &amp; selections ( - 10%)'!Z:Z,'sets &amp; selections ( - 10%)'!U:U,0)</f>
        <v>0</v>
      </c>
      <c r="C3435" s="635" t="s">
        <v>586</v>
      </c>
      <c r="D3435">
        <f t="shared" si="248"/>
        <v>0</v>
      </c>
      <c r="E3435">
        <v>10097</v>
      </c>
      <c r="F3435">
        <f t="shared" si="245"/>
        <v>0</v>
      </c>
      <c r="G3435" t="str">
        <f t="shared" si="246"/>
        <v>BP.VM</v>
      </c>
      <c r="H3435" s="570" t="s">
        <v>125</v>
      </c>
      <c r="J3435" s="570" t="s">
        <v>133</v>
      </c>
    </row>
    <row r="3436" spans="1:10">
      <c r="A3436" t="str">
        <f>_xlfn.XLOOKUP(C3436,macros!Y:Y,macros!T:T)</f>
        <v>-</v>
      </c>
      <c r="B3436">
        <f>_xlfn.XLOOKUP(H3436,'sets &amp; selections ( - 10%)'!Z:Z,'sets &amp; selections ( - 10%)'!U:U,0)+_xlfn.XLOOKUP(J3436,'sets &amp; selections ( - 10%)'!Z:Z,'sets &amp; selections ( - 10%)'!U:U,0)</f>
        <v>0</v>
      </c>
      <c r="C3436" s="635" t="s">
        <v>589</v>
      </c>
      <c r="D3436">
        <f t="shared" si="248"/>
        <v>0</v>
      </c>
      <c r="E3436">
        <v>10136</v>
      </c>
      <c r="F3436">
        <f t="shared" si="245"/>
        <v>0</v>
      </c>
      <c r="G3436" t="str">
        <f t="shared" si="246"/>
        <v>BP.VM</v>
      </c>
      <c r="H3436" s="570" t="s">
        <v>136</v>
      </c>
      <c r="J3436" s="570" t="s">
        <v>138</v>
      </c>
    </row>
    <row r="3437" spans="1:10">
      <c r="A3437" t="str">
        <f>_xlfn.XLOOKUP(C3437,macros!Y:Y,macros!T:T)</f>
        <v>-</v>
      </c>
      <c r="B3437">
        <f>_xlfn.XLOOKUP(H3437,'sets &amp; selections ( - 10%)'!Z:Z,'sets &amp; selections ( - 10%)'!U:U,0)+_xlfn.XLOOKUP(J3437,'sets &amp; selections ( - 10%)'!Z:Z,'sets &amp; selections ( - 10%)'!U:U,0)</f>
        <v>0</v>
      </c>
      <c r="C3437" s="635" t="s">
        <v>590</v>
      </c>
      <c r="D3437">
        <f t="shared" si="248"/>
        <v>0</v>
      </c>
      <c r="E3437">
        <v>10136</v>
      </c>
      <c r="F3437">
        <f t="shared" si="245"/>
        <v>0</v>
      </c>
      <c r="G3437" t="str">
        <f t="shared" si="246"/>
        <v>BP.VM</v>
      </c>
      <c r="H3437" s="570" t="s">
        <v>136</v>
      </c>
      <c r="J3437" s="570" t="s">
        <v>138</v>
      </c>
    </row>
    <row r="3438" spans="1:10">
      <c r="A3438" t="str">
        <f>_xlfn.XLOOKUP(C3438,macros!Y:Y,macros!T:T)</f>
        <v>-</v>
      </c>
      <c r="B3438">
        <f>_xlfn.XLOOKUP(H3438,'sets &amp; selections ( - 10%)'!Z:Z,'sets &amp; selections ( - 10%)'!U:U,0)+_xlfn.XLOOKUP(J3438,'sets &amp; selections ( - 10%)'!Z:Z,'sets &amp; selections ( - 10%)'!U:U,0)</f>
        <v>0</v>
      </c>
      <c r="C3438" s="635" t="s">
        <v>591</v>
      </c>
      <c r="D3438">
        <f t="shared" si="248"/>
        <v>0</v>
      </c>
      <c r="E3438">
        <v>10136</v>
      </c>
      <c r="F3438">
        <f t="shared" si="245"/>
        <v>0</v>
      </c>
      <c r="G3438" t="str">
        <f t="shared" si="246"/>
        <v>BP.VM</v>
      </c>
      <c r="H3438" s="570" t="s">
        <v>136</v>
      </c>
      <c r="J3438" s="570" t="s">
        <v>138</v>
      </c>
    </row>
    <row r="3439" spans="1:10">
      <c r="A3439" t="str">
        <f>_xlfn.XLOOKUP(C3439,macros!Y:Y,macros!T:T)</f>
        <v>-</v>
      </c>
      <c r="B3439">
        <f>_xlfn.XLOOKUP(H3439,'sets &amp; selections ( - 10%)'!Z:Z,'sets &amp; selections ( - 10%)'!U:U,0)+_xlfn.XLOOKUP(J3439,'sets &amp; selections ( - 10%)'!Z:Z,'sets &amp; selections ( - 10%)'!U:U,0)</f>
        <v>0</v>
      </c>
      <c r="C3439" s="635" t="s">
        <v>592</v>
      </c>
      <c r="D3439">
        <f t="shared" si="248"/>
        <v>0</v>
      </c>
      <c r="E3439">
        <v>10136</v>
      </c>
      <c r="F3439">
        <f t="shared" si="245"/>
        <v>0</v>
      </c>
      <c r="G3439" t="str">
        <f t="shared" si="246"/>
        <v>BP.VM</v>
      </c>
      <c r="H3439" s="570" t="s">
        <v>136</v>
      </c>
      <c r="J3439" s="570" t="s">
        <v>138</v>
      </c>
    </row>
    <row r="3440" spans="1:10">
      <c r="A3440" t="str">
        <f>_xlfn.XLOOKUP(C3440,macros!Y:Y,macros!T:T)</f>
        <v>-</v>
      </c>
      <c r="B3440">
        <f>_xlfn.XLOOKUP(H3440,'sets &amp; selections ( - 10%)'!Z:Z,'sets &amp; selections ( - 10%)'!U:U,0)+_xlfn.XLOOKUP(J3440,'sets &amp; selections ( - 10%)'!Z:Z,'sets &amp; selections ( - 10%)'!U:U,0)</f>
        <v>0</v>
      </c>
      <c r="C3440" s="635" t="s">
        <v>593</v>
      </c>
      <c r="D3440">
        <f t="shared" si="248"/>
        <v>0</v>
      </c>
      <c r="E3440">
        <v>10136</v>
      </c>
      <c r="F3440">
        <f t="shared" si="245"/>
        <v>0</v>
      </c>
      <c r="G3440" t="str">
        <f t="shared" si="246"/>
        <v>BP.VM</v>
      </c>
      <c r="H3440" s="570" t="s">
        <v>136</v>
      </c>
      <c r="J3440" s="570" t="s">
        <v>138</v>
      </c>
    </row>
    <row r="3441" spans="1:10">
      <c r="A3441" t="str">
        <f>_xlfn.XLOOKUP(C3441,macros!Y:Y,macros!T:T)</f>
        <v>-</v>
      </c>
      <c r="B3441">
        <f>_xlfn.XLOOKUP(H3441,'sets &amp; selections ( - 10%)'!Z:Z,'sets &amp; selections ( - 10%)'!U:U,0)+_xlfn.XLOOKUP(J3441,'sets &amp; selections ( - 10%)'!Z:Z,'sets &amp; selections ( - 10%)'!U:U,0)</f>
        <v>0</v>
      </c>
      <c r="C3441" s="635" t="s">
        <v>594</v>
      </c>
      <c r="D3441">
        <f t="shared" si="248"/>
        <v>0</v>
      </c>
      <c r="E3441">
        <v>10136</v>
      </c>
      <c r="F3441">
        <f t="shared" si="245"/>
        <v>0</v>
      </c>
      <c r="G3441" t="str">
        <f t="shared" si="246"/>
        <v>BP.VM</v>
      </c>
      <c r="H3441" s="570" t="s">
        <v>136</v>
      </c>
      <c r="J3441" s="570" t="s">
        <v>138</v>
      </c>
    </row>
    <row r="3442" spans="1:10">
      <c r="A3442" t="str">
        <f>_xlfn.XLOOKUP(C3442,macros!Y:Y,macros!T:T)</f>
        <v>-</v>
      </c>
      <c r="B3442">
        <f>_xlfn.XLOOKUP(H3442,'sets &amp; selections ( - 10%)'!Z:Z,'sets &amp; selections ( - 10%)'!U:U,0)+_xlfn.XLOOKUP(J3442,'sets &amp; selections ( - 10%)'!Z:Z,'sets &amp; selections ( - 10%)'!U:U,0)</f>
        <v>0</v>
      </c>
      <c r="C3442" s="635" t="s">
        <v>595</v>
      </c>
      <c r="D3442">
        <f t="shared" si="248"/>
        <v>0</v>
      </c>
      <c r="E3442">
        <v>10136</v>
      </c>
      <c r="F3442">
        <f t="shared" si="245"/>
        <v>0</v>
      </c>
      <c r="G3442" t="str">
        <f t="shared" si="246"/>
        <v>BP.VM</v>
      </c>
      <c r="H3442" s="570" t="s">
        <v>136</v>
      </c>
      <c r="J3442" s="570" t="s">
        <v>140</v>
      </c>
    </row>
    <row r="3443" spans="1:10">
      <c r="A3443" t="str">
        <f>_xlfn.XLOOKUP(C3443,macros!Y:Y,macros!T:T)</f>
        <v>-</v>
      </c>
      <c r="B3443">
        <f>_xlfn.XLOOKUP(H3443,'sets &amp; selections ( - 10%)'!Z:Z,'sets &amp; selections ( - 10%)'!U:U,0)+_xlfn.XLOOKUP(J3443,'sets &amp; selections ( - 10%)'!Z:Z,'sets &amp; selections ( - 10%)'!U:U,0)</f>
        <v>0</v>
      </c>
      <c r="C3443" s="635" t="s">
        <v>596</v>
      </c>
      <c r="D3443">
        <f t="shared" si="248"/>
        <v>0</v>
      </c>
      <c r="E3443">
        <v>10136</v>
      </c>
      <c r="F3443">
        <f t="shared" si="245"/>
        <v>0</v>
      </c>
      <c r="G3443" t="str">
        <f t="shared" si="246"/>
        <v>BP.VM</v>
      </c>
      <c r="H3443" s="570" t="s">
        <v>136</v>
      </c>
      <c r="J3443" s="570" t="s">
        <v>140</v>
      </c>
    </row>
    <row r="3444" spans="1:10">
      <c r="A3444" t="str">
        <f>_xlfn.XLOOKUP(C3444,macros!Y:Y,macros!T:T)</f>
        <v>-</v>
      </c>
      <c r="B3444">
        <f>_xlfn.XLOOKUP(H3444,'sets &amp; selections ( - 10%)'!Z:Z,'sets &amp; selections ( - 10%)'!U:U,0)+_xlfn.XLOOKUP(J3444,'sets &amp; selections ( - 10%)'!Z:Z,'sets &amp; selections ( - 10%)'!U:U,0)</f>
        <v>0</v>
      </c>
      <c r="C3444" s="635" t="s">
        <v>597</v>
      </c>
      <c r="D3444">
        <f t="shared" si="248"/>
        <v>0</v>
      </c>
      <c r="E3444">
        <v>10136</v>
      </c>
      <c r="F3444">
        <f t="shared" si="245"/>
        <v>0</v>
      </c>
      <c r="G3444" t="str">
        <f t="shared" si="246"/>
        <v>BP.VM</v>
      </c>
      <c r="H3444" s="570" t="s">
        <v>136</v>
      </c>
      <c r="J3444" s="570" t="s">
        <v>140</v>
      </c>
    </row>
    <row r="3445" spans="1:10">
      <c r="A3445" t="str">
        <f>_xlfn.XLOOKUP(C3445,macros!Y:Y,macros!T:T)</f>
        <v>-</v>
      </c>
      <c r="B3445">
        <f>_xlfn.XLOOKUP(H3445,'sets &amp; selections ( - 10%)'!Z:Z,'sets &amp; selections ( - 10%)'!U:U,0)+_xlfn.XLOOKUP(J3445,'sets &amp; selections ( - 10%)'!Z:Z,'sets &amp; selections ( - 10%)'!U:U,0)</f>
        <v>0</v>
      </c>
      <c r="C3445" s="635" t="s">
        <v>598</v>
      </c>
      <c r="D3445">
        <f t="shared" si="248"/>
        <v>0</v>
      </c>
      <c r="E3445">
        <v>10136</v>
      </c>
      <c r="F3445">
        <f t="shared" si="245"/>
        <v>0</v>
      </c>
      <c r="G3445" t="str">
        <f t="shared" si="246"/>
        <v>BP.VM</v>
      </c>
      <c r="H3445" s="570" t="s">
        <v>136</v>
      </c>
      <c r="J3445" s="570" t="s">
        <v>140</v>
      </c>
    </row>
    <row r="3446" spans="1:10">
      <c r="A3446" t="str">
        <f>_xlfn.XLOOKUP(C3446,macros!Y:Y,macros!T:T)</f>
        <v>-</v>
      </c>
      <c r="B3446">
        <f>_xlfn.XLOOKUP(H3446,'sets &amp; selections ( - 10%)'!Z:Z,'sets &amp; selections ( - 10%)'!U:U,0)+_xlfn.XLOOKUP(J3446,'sets &amp; selections ( - 10%)'!Z:Z,'sets &amp; selections ( - 10%)'!U:U,0)</f>
        <v>0</v>
      </c>
      <c r="C3446" s="635" t="s">
        <v>599</v>
      </c>
      <c r="D3446">
        <f t="shared" si="248"/>
        <v>0</v>
      </c>
      <c r="E3446">
        <v>10136</v>
      </c>
      <c r="F3446">
        <f t="shared" si="245"/>
        <v>0</v>
      </c>
      <c r="G3446" t="str">
        <f t="shared" si="246"/>
        <v>BP.VM</v>
      </c>
      <c r="H3446" s="570" t="s">
        <v>136</v>
      </c>
      <c r="J3446" s="570" t="s">
        <v>140</v>
      </c>
    </row>
    <row r="3447" spans="1:10">
      <c r="A3447" t="str">
        <f>_xlfn.XLOOKUP(C3447,macros!Y:Y,macros!T:T)</f>
        <v>-</v>
      </c>
      <c r="B3447">
        <f>_xlfn.XLOOKUP(H3447,'sets &amp; selections ( - 10%)'!Z:Z,'sets &amp; selections ( - 10%)'!U:U,0)+_xlfn.XLOOKUP(J3447,'sets &amp; selections ( - 10%)'!Z:Z,'sets &amp; selections ( - 10%)'!U:U,0)</f>
        <v>0</v>
      </c>
      <c r="C3447" s="635" t="s">
        <v>600</v>
      </c>
      <c r="D3447">
        <f t="shared" si="248"/>
        <v>0</v>
      </c>
      <c r="E3447">
        <v>10136</v>
      </c>
      <c r="F3447">
        <f t="shared" si="245"/>
        <v>0</v>
      </c>
      <c r="G3447" t="str">
        <f t="shared" si="246"/>
        <v>BP.VM</v>
      </c>
      <c r="H3447" s="570" t="s">
        <v>136</v>
      </c>
      <c r="J3447" s="570" t="s">
        <v>140</v>
      </c>
    </row>
    <row r="3448" spans="1:10">
      <c r="A3448" t="str">
        <f>_xlfn.XLOOKUP(C3448,macros!Y:Y,macros!T:T)</f>
        <v>-</v>
      </c>
      <c r="B3448">
        <f>_xlfn.XLOOKUP(H3448,'sets &amp; selections ( - 10%)'!Z:Z,'sets &amp; selections ( - 10%)'!U:U,0)+_xlfn.XLOOKUP(J3448,'sets &amp; selections ( - 10%)'!Z:Z,'sets &amp; selections ( - 10%)'!U:U,0)</f>
        <v>0</v>
      </c>
      <c r="C3448" s="635" t="s">
        <v>601</v>
      </c>
      <c r="D3448">
        <f t="shared" si="248"/>
        <v>0</v>
      </c>
      <c r="E3448">
        <v>10136</v>
      </c>
      <c r="F3448">
        <f t="shared" si="245"/>
        <v>0</v>
      </c>
      <c r="G3448" t="str">
        <f t="shared" si="246"/>
        <v>BP.VM</v>
      </c>
      <c r="H3448" s="570" t="s">
        <v>136</v>
      </c>
      <c r="J3448" s="570" t="s">
        <v>140</v>
      </c>
    </row>
    <row r="3449" spans="1:10">
      <c r="A3449" t="str">
        <f>_xlfn.XLOOKUP(C3449,macros!Y:Y,macros!T:T)</f>
        <v>-</v>
      </c>
      <c r="B3449">
        <f>_xlfn.XLOOKUP(H3449,'sets &amp; selections ( - 10%)'!Z:Z,'sets &amp; selections ( - 10%)'!U:U,0)+_xlfn.XLOOKUP(J3449,'sets &amp; selections ( - 10%)'!Z:Z,'sets &amp; selections ( - 10%)'!U:U,0)</f>
        <v>0</v>
      </c>
      <c r="C3449" s="635" t="s">
        <v>602</v>
      </c>
      <c r="D3449">
        <f t="shared" si="248"/>
        <v>0</v>
      </c>
      <c r="E3449">
        <v>10136</v>
      </c>
      <c r="F3449">
        <f t="shared" si="245"/>
        <v>0</v>
      </c>
      <c r="G3449" t="str">
        <f t="shared" si="246"/>
        <v>BP.VM</v>
      </c>
      <c r="H3449" s="570" t="s">
        <v>136</v>
      </c>
      <c r="J3449" s="570" t="s">
        <v>142</v>
      </c>
    </row>
    <row r="3450" spans="1:10">
      <c r="A3450" t="str">
        <f>_xlfn.XLOOKUP(C3450,macros!Y:Y,macros!T:T)</f>
        <v>-</v>
      </c>
      <c r="B3450">
        <f>_xlfn.XLOOKUP(H3450,'sets &amp; selections ( - 10%)'!Z:Z,'sets &amp; selections ( - 10%)'!U:U,0)+_xlfn.XLOOKUP(J3450,'sets &amp; selections ( - 10%)'!Z:Z,'sets &amp; selections ( - 10%)'!U:U,0)</f>
        <v>0</v>
      </c>
      <c r="C3450" s="635" t="s">
        <v>603</v>
      </c>
      <c r="D3450">
        <f t="shared" si="248"/>
        <v>0</v>
      </c>
      <c r="E3450">
        <v>10136</v>
      </c>
      <c r="F3450">
        <f t="shared" si="245"/>
        <v>0</v>
      </c>
      <c r="G3450" t="str">
        <f t="shared" si="246"/>
        <v>BP.VM</v>
      </c>
      <c r="H3450" s="570" t="s">
        <v>136</v>
      </c>
      <c r="J3450" s="570" t="s">
        <v>142</v>
      </c>
    </row>
    <row r="3451" spans="1:10">
      <c r="A3451" t="str">
        <f>_xlfn.XLOOKUP(C3451,macros!Y:Y,macros!T:T)</f>
        <v>-</v>
      </c>
      <c r="B3451">
        <f>_xlfn.XLOOKUP(H3451,'sets &amp; selections ( - 10%)'!Z:Z,'sets &amp; selections ( - 10%)'!U:U,0)+_xlfn.XLOOKUP(J3451,'sets &amp; selections ( - 10%)'!Z:Z,'sets &amp; selections ( - 10%)'!U:U,0)</f>
        <v>0</v>
      </c>
      <c r="C3451" s="635" t="s">
        <v>604</v>
      </c>
      <c r="D3451">
        <f t="shared" si="248"/>
        <v>0</v>
      </c>
      <c r="E3451">
        <v>10136</v>
      </c>
      <c r="F3451">
        <f t="shared" si="245"/>
        <v>0</v>
      </c>
      <c r="G3451" t="str">
        <f t="shared" si="246"/>
        <v>BP.VM</v>
      </c>
      <c r="H3451" s="570" t="s">
        <v>136</v>
      </c>
      <c r="J3451" s="570" t="s">
        <v>142</v>
      </c>
    </row>
    <row r="3452" spans="1:10">
      <c r="A3452" t="str">
        <f>_xlfn.XLOOKUP(C3452,macros!Y:Y,macros!T:T)</f>
        <v>-</v>
      </c>
      <c r="B3452">
        <f>_xlfn.XLOOKUP(H3452,'sets &amp; selections ( - 10%)'!Z:Z,'sets &amp; selections ( - 10%)'!U:U,0)+_xlfn.XLOOKUP(J3452,'sets &amp; selections ( - 10%)'!Z:Z,'sets &amp; selections ( - 10%)'!U:U,0)</f>
        <v>0</v>
      </c>
      <c r="C3452" s="635" t="s">
        <v>605</v>
      </c>
      <c r="D3452">
        <f t="shared" si="248"/>
        <v>0</v>
      </c>
      <c r="E3452">
        <v>10136</v>
      </c>
      <c r="F3452">
        <f t="shared" si="245"/>
        <v>0</v>
      </c>
      <c r="G3452" t="str">
        <f t="shared" si="246"/>
        <v>BP.VM</v>
      </c>
      <c r="H3452" s="570" t="s">
        <v>136</v>
      </c>
      <c r="J3452" s="570" t="s">
        <v>142</v>
      </c>
    </row>
    <row r="3453" spans="1:10">
      <c r="A3453" t="str">
        <f>_xlfn.XLOOKUP(C3453,macros!Y:Y,macros!T:T)</f>
        <v>-</v>
      </c>
      <c r="B3453">
        <f>_xlfn.XLOOKUP(H3453,'sets &amp; selections ( - 10%)'!Z:Z,'sets &amp; selections ( - 10%)'!U:U,0)+_xlfn.XLOOKUP(J3453,'sets &amp; selections ( - 10%)'!Z:Z,'sets &amp; selections ( - 10%)'!U:U,0)</f>
        <v>0</v>
      </c>
      <c r="C3453" s="635" t="s">
        <v>606</v>
      </c>
      <c r="D3453">
        <f t="shared" si="248"/>
        <v>0</v>
      </c>
      <c r="E3453">
        <v>10136</v>
      </c>
      <c r="F3453">
        <f t="shared" si="245"/>
        <v>0</v>
      </c>
      <c r="G3453" t="str">
        <f t="shared" si="246"/>
        <v>BP.VM</v>
      </c>
      <c r="H3453" s="570" t="s">
        <v>136</v>
      </c>
      <c r="J3453" s="570" t="s">
        <v>144</v>
      </c>
    </row>
    <row r="3454" spans="1:10">
      <c r="A3454" t="str">
        <f>_xlfn.XLOOKUP(C3454,macros!Y:Y,macros!T:T)</f>
        <v>-</v>
      </c>
      <c r="B3454">
        <f>_xlfn.XLOOKUP(H3454,'sets &amp; selections ( - 10%)'!Z:Z,'sets &amp; selections ( - 10%)'!U:U,0)+_xlfn.XLOOKUP(J3454,'sets &amp; selections ( - 10%)'!Z:Z,'sets &amp; selections ( - 10%)'!U:U,0)</f>
        <v>0</v>
      </c>
      <c r="C3454" s="635" t="s">
        <v>607</v>
      </c>
      <c r="D3454">
        <f t="shared" si="248"/>
        <v>0</v>
      </c>
      <c r="E3454">
        <v>10136</v>
      </c>
      <c r="F3454">
        <f t="shared" si="245"/>
        <v>0</v>
      </c>
      <c r="G3454" t="str">
        <f t="shared" si="246"/>
        <v>BP.VM</v>
      </c>
      <c r="H3454" s="570" t="s">
        <v>136</v>
      </c>
      <c r="J3454" s="570" t="s">
        <v>144</v>
      </c>
    </row>
    <row r="3455" spans="1:10">
      <c r="A3455" t="str">
        <f>_xlfn.XLOOKUP(C3455,macros!Y:Y,macros!T:T)</f>
        <v>-</v>
      </c>
      <c r="B3455">
        <f>_xlfn.XLOOKUP(H3455,'sets &amp; selections ( - 10%)'!Z:Z,'sets &amp; selections ( - 10%)'!U:U,0)+_xlfn.XLOOKUP(J3455,'sets &amp; selections ( - 10%)'!Z:Z,'sets &amp; selections ( - 10%)'!U:U,0)</f>
        <v>0</v>
      </c>
      <c r="C3455" s="635" t="s">
        <v>608</v>
      </c>
      <c r="D3455">
        <f t="shared" si="248"/>
        <v>0</v>
      </c>
      <c r="E3455">
        <v>10136</v>
      </c>
      <c r="F3455">
        <f t="shared" si="245"/>
        <v>0</v>
      </c>
      <c r="G3455" t="str">
        <f t="shared" si="246"/>
        <v>BP.VM</v>
      </c>
      <c r="H3455" s="570" t="s">
        <v>136</v>
      </c>
      <c r="J3455" s="570" t="s">
        <v>144</v>
      </c>
    </row>
    <row r="3456" spans="1:10">
      <c r="A3456" t="str">
        <f>_xlfn.XLOOKUP(C3456,macros!Y:Y,macros!T:T)</f>
        <v>-</v>
      </c>
      <c r="B3456">
        <f>_xlfn.XLOOKUP(H3456,'sets &amp; selections ( - 10%)'!Z:Z,'sets &amp; selections ( - 10%)'!U:U,0)+_xlfn.XLOOKUP(J3456,'sets &amp; selections ( - 10%)'!Z:Z,'sets &amp; selections ( - 10%)'!U:U,0)</f>
        <v>0</v>
      </c>
      <c r="C3456" s="635" t="s">
        <v>609</v>
      </c>
      <c r="D3456">
        <f t="shared" si="248"/>
        <v>0</v>
      </c>
      <c r="E3456">
        <v>10136</v>
      </c>
      <c r="F3456">
        <f t="shared" si="245"/>
        <v>0</v>
      </c>
      <c r="G3456" t="str">
        <f t="shared" si="246"/>
        <v>BP.VM</v>
      </c>
      <c r="H3456" s="570" t="s">
        <v>136</v>
      </c>
      <c r="J3456" s="570" t="s">
        <v>144</v>
      </c>
    </row>
    <row r="3457" spans="1:10">
      <c r="A3457" t="str">
        <f>_xlfn.XLOOKUP(C3457,macros!Y:Y,macros!T:T)</f>
        <v>-</v>
      </c>
      <c r="B3457">
        <f>_xlfn.XLOOKUP(H3457,'sets &amp; selections ( - 10%)'!Z:Z,'sets &amp; selections ( - 10%)'!U:U,0)+_xlfn.XLOOKUP(J3457,'sets &amp; selections ( - 10%)'!Z:Z,'sets &amp; selections ( - 10%)'!U:U,0)</f>
        <v>0</v>
      </c>
      <c r="C3457" s="635" t="s">
        <v>610</v>
      </c>
      <c r="D3457">
        <f t="shared" si="248"/>
        <v>0</v>
      </c>
      <c r="E3457">
        <v>10136</v>
      </c>
      <c r="F3457">
        <f t="shared" si="245"/>
        <v>0</v>
      </c>
      <c r="G3457" t="str">
        <f t="shared" si="246"/>
        <v>BP.VM</v>
      </c>
      <c r="H3457" s="570" t="s">
        <v>136</v>
      </c>
      <c r="J3457" s="570" t="s">
        <v>144</v>
      </c>
    </row>
    <row r="3458" spans="1:10">
      <c r="A3458" t="str">
        <f>_xlfn.XLOOKUP(C3458,macros!Y:Y,macros!T:T)</f>
        <v>-</v>
      </c>
      <c r="B3458">
        <f>_xlfn.XLOOKUP(H3458,'sets &amp; selections ( - 10%)'!Z:Z,'sets &amp; selections ( - 10%)'!U:U,0)+_xlfn.XLOOKUP(J3458,'sets &amp; selections ( - 10%)'!Z:Z,'sets &amp; selections ( - 10%)'!U:U,0)</f>
        <v>0</v>
      </c>
      <c r="C3458" s="635" t="s">
        <v>611</v>
      </c>
      <c r="D3458">
        <f t="shared" si="248"/>
        <v>0</v>
      </c>
      <c r="E3458">
        <v>10136</v>
      </c>
      <c r="F3458">
        <f t="shared" si="245"/>
        <v>0</v>
      </c>
      <c r="G3458" t="str">
        <f t="shared" si="246"/>
        <v>BP.VM</v>
      </c>
      <c r="H3458" s="570" t="s">
        <v>136</v>
      </c>
      <c r="J3458" s="570" t="s">
        <v>144</v>
      </c>
    </row>
    <row r="3459" spans="1:10">
      <c r="A3459" t="str">
        <f>_xlfn.XLOOKUP(C3459,macros!Y:Y,macros!T:T)</f>
        <v>-</v>
      </c>
      <c r="B3459">
        <f>_xlfn.XLOOKUP(H3459,'sets &amp; selections ( - 10%)'!Z:Z,'sets &amp; selections ( - 10%)'!U:U,0)+_xlfn.XLOOKUP(J3459,'sets &amp; selections ( - 10%)'!Z:Z,'sets &amp; selections ( - 10%)'!U:U,0)</f>
        <v>0</v>
      </c>
      <c r="C3459" s="635" t="s">
        <v>612</v>
      </c>
      <c r="D3459">
        <f t="shared" si="248"/>
        <v>0</v>
      </c>
      <c r="E3459">
        <v>10136</v>
      </c>
      <c r="F3459">
        <f t="shared" ref="F3459:F3522" si="249">IF(B3459&gt;0,10*B3459/D3459,0)</f>
        <v>0</v>
      </c>
      <c r="G3459" t="str">
        <f t="shared" ref="G3459:G3522" si="250">LEFT(C3459,5)</f>
        <v>BP.VM</v>
      </c>
      <c r="H3459" s="570" t="s">
        <v>136</v>
      </c>
      <c r="J3459" s="570" t="s">
        <v>144</v>
      </c>
    </row>
    <row r="3460" spans="1:10">
      <c r="A3460" t="str">
        <f>_xlfn.XLOOKUP(C3460,macros!Y:Y,macros!T:T)</f>
        <v>-</v>
      </c>
      <c r="B3460">
        <f>_xlfn.XLOOKUP(H3460,'sets &amp; selections ( - 10%)'!Z:Z,'sets &amp; selections ( - 10%)'!U:U,0)+_xlfn.XLOOKUP(J3460,'sets &amp; selections ( - 10%)'!Z:Z,'sets &amp; selections ( - 10%)'!U:U,0)</f>
        <v>0</v>
      </c>
      <c r="C3460" s="635" t="s">
        <v>613</v>
      </c>
      <c r="D3460">
        <f t="shared" ref="D3460" si="251">SUM(A3460:B3460)</f>
        <v>0</v>
      </c>
      <c r="E3460">
        <v>10136</v>
      </c>
      <c r="F3460">
        <f t="shared" si="249"/>
        <v>0</v>
      </c>
      <c r="G3460" t="str">
        <f t="shared" si="250"/>
        <v>BP.VM</v>
      </c>
      <c r="H3460" s="570" t="s">
        <v>136</v>
      </c>
      <c r="J3460" s="570" t="s">
        <v>144</v>
      </c>
    </row>
    <row r="3461" spans="1:10">
      <c r="A3461" t="str">
        <f>_xlfn.XLOOKUP(C3461,macros!Y:Y,macros!T:T)</f>
        <v>-</v>
      </c>
      <c r="B3461">
        <f>_xlfn.XLOOKUP(H3461,'sets &amp; selections ( - 10%)'!Z:Z,'sets &amp; selections ( - 10%)'!U:U,0)+_xlfn.XLOOKUP(J3461,'sets &amp; selections ( - 10%)'!Z:Z,'sets &amp; selections ( - 10%)'!U:U,0)</f>
        <v>0</v>
      </c>
      <c r="C3461" s="635" t="s">
        <v>614</v>
      </c>
      <c r="D3461">
        <f t="shared" ref="D3461:D3517" si="252">SUM(A3461:B3461)</f>
        <v>0</v>
      </c>
      <c r="E3461">
        <v>10136</v>
      </c>
      <c r="F3461">
        <f t="shared" si="249"/>
        <v>0</v>
      </c>
      <c r="G3461" t="str">
        <f t="shared" si="250"/>
        <v>BP.VM</v>
      </c>
      <c r="H3461" s="570" t="s">
        <v>136</v>
      </c>
      <c r="J3461" s="570" t="s">
        <v>144</v>
      </c>
    </row>
    <row r="3462" spans="1:10">
      <c r="A3462" t="str">
        <f>_xlfn.XLOOKUP(C3462,macros!Y:Y,macros!T:T)</f>
        <v>-</v>
      </c>
      <c r="B3462">
        <f>_xlfn.XLOOKUP(H3462,'sets &amp; selections ( - 10%)'!Z:Z,'sets &amp; selections ( - 10%)'!U:U,0)+_xlfn.XLOOKUP(J3462,'sets &amp; selections ( - 10%)'!Z:Z,'sets &amp; selections ( - 10%)'!U:U,0)</f>
        <v>0</v>
      </c>
      <c r="C3462" s="635" t="s">
        <v>615</v>
      </c>
      <c r="D3462">
        <f t="shared" si="252"/>
        <v>0</v>
      </c>
      <c r="E3462">
        <v>10136</v>
      </c>
      <c r="F3462">
        <f t="shared" si="249"/>
        <v>0</v>
      </c>
      <c r="G3462" t="str">
        <f t="shared" si="250"/>
        <v>BP.VM</v>
      </c>
      <c r="H3462" s="570" t="s">
        <v>136</v>
      </c>
      <c r="J3462" s="570" t="s">
        <v>144</v>
      </c>
    </row>
    <row r="3463" spans="1:10">
      <c r="A3463" t="str">
        <f>_xlfn.XLOOKUP(C3463,macros!Y:Y,macros!T:T)</f>
        <v>-</v>
      </c>
      <c r="B3463">
        <f>_xlfn.XLOOKUP(H3463,'sets &amp; selections ( - 10%)'!Z:Z,'sets &amp; selections ( - 10%)'!U:U,0)+_xlfn.XLOOKUP(J3463,'sets &amp; selections ( - 10%)'!Z:Z,'sets &amp; selections ( - 10%)'!U:U,0)</f>
        <v>0</v>
      </c>
      <c r="C3463" s="635" t="s">
        <v>616</v>
      </c>
      <c r="D3463">
        <f t="shared" si="252"/>
        <v>0</v>
      </c>
      <c r="E3463">
        <v>10136</v>
      </c>
      <c r="F3463">
        <f t="shared" si="249"/>
        <v>0</v>
      </c>
      <c r="G3463" t="str">
        <f t="shared" si="250"/>
        <v>BP.VM</v>
      </c>
      <c r="H3463" s="570" t="s">
        <v>136</v>
      </c>
      <c r="J3463" s="570" t="s">
        <v>144</v>
      </c>
    </row>
    <row r="3464" spans="1:10">
      <c r="A3464" t="str">
        <f>_xlfn.XLOOKUP(C3464,macros!Y:Y,macros!T:T)</f>
        <v>-</v>
      </c>
      <c r="B3464">
        <f>_xlfn.XLOOKUP(H3464,'sets &amp; selections ( - 10%)'!Z:Z,'sets &amp; selections ( - 10%)'!U:U,0)+_xlfn.XLOOKUP(J3464,'sets &amp; selections ( - 10%)'!Z:Z,'sets &amp; selections ( - 10%)'!U:U,0)</f>
        <v>0</v>
      </c>
      <c r="C3464" s="635" t="s">
        <v>617</v>
      </c>
      <c r="D3464">
        <f t="shared" si="252"/>
        <v>0</v>
      </c>
      <c r="E3464">
        <v>10136</v>
      </c>
      <c r="F3464">
        <f t="shared" si="249"/>
        <v>0</v>
      </c>
      <c r="G3464" t="str">
        <f t="shared" si="250"/>
        <v>BP.VM</v>
      </c>
      <c r="H3464" s="570" t="s">
        <v>136</v>
      </c>
      <c r="J3464" s="570" t="s">
        <v>144</v>
      </c>
    </row>
    <row r="3465" spans="1:10">
      <c r="A3465">
        <f>_xlfn.XLOOKUP(C3465,macros!Y:Y,macros!U:U)</f>
        <v>0</v>
      </c>
      <c r="B3465">
        <f>_xlfn.XLOOKUP(H3465,'sets &amp; selections ( - 10%)'!Z:Z,'sets &amp; selections ( - 10%)'!V:V,0)+_xlfn.XLOOKUP(J3465,'sets &amp; selections ( - 10%)'!Z:Z,'sets &amp; selections ( - 10%)'!V:V,0)</f>
        <v>0</v>
      </c>
      <c r="C3465" s="635" t="s">
        <v>507</v>
      </c>
      <c r="D3465">
        <f t="shared" si="252"/>
        <v>0</v>
      </c>
      <c r="E3465">
        <v>10083</v>
      </c>
      <c r="F3465">
        <f t="shared" si="249"/>
        <v>0</v>
      </c>
      <c r="G3465" t="str">
        <f t="shared" si="250"/>
        <v>BP.VM</v>
      </c>
      <c r="H3465" s="570" t="s">
        <v>125</v>
      </c>
      <c r="J3465" s="570" t="s">
        <v>127</v>
      </c>
    </row>
    <row r="3466" spans="1:10">
      <c r="A3466">
        <f>_xlfn.XLOOKUP(C3466,macros!Y:Y,macros!U:U)</f>
        <v>0</v>
      </c>
      <c r="B3466">
        <f>_xlfn.XLOOKUP(H3466,'sets &amp; selections ( - 10%)'!Z:Z,'sets &amp; selections ( - 10%)'!V:V,0)+_xlfn.XLOOKUP(J3466,'sets &amp; selections ( - 10%)'!Z:Z,'sets &amp; selections ( - 10%)'!V:V,0)</f>
        <v>0</v>
      </c>
      <c r="C3466" s="635" t="s">
        <v>510</v>
      </c>
      <c r="D3466">
        <f t="shared" si="252"/>
        <v>0</v>
      </c>
      <c r="E3466">
        <v>10083</v>
      </c>
      <c r="F3466">
        <f t="shared" si="249"/>
        <v>0</v>
      </c>
      <c r="G3466" t="str">
        <f t="shared" si="250"/>
        <v>BP.VM</v>
      </c>
      <c r="H3466" s="570" t="s">
        <v>125</v>
      </c>
      <c r="J3466" s="570" t="s">
        <v>127</v>
      </c>
    </row>
    <row r="3467" spans="1:10">
      <c r="A3467">
        <f>_xlfn.XLOOKUP(C3467,macros!Y:Y,macros!U:U)</f>
        <v>0</v>
      </c>
      <c r="B3467">
        <f>_xlfn.XLOOKUP(H3467,'sets &amp; selections ( - 10%)'!Z:Z,'sets &amp; selections ( - 10%)'!V:V,0)+_xlfn.XLOOKUP(J3467,'sets &amp; selections ( - 10%)'!Z:Z,'sets &amp; selections ( - 10%)'!V:V,0)</f>
        <v>0</v>
      </c>
      <c r="C3467" s="635" t="s">
        <v>513</v>
      </c>
      <c r="D3467">
        <f t="shared" si="252"/>
        <v>0</v>
      </c>
      <c r="E3467">
        <v>10083</v>
      </c>
      <c r="F3467">
        <f t="shared" si="249"/>
        <v>0</v>
      </c>
      <c r="G3467" t="str">
        <f t="shared" si="250"/>
        <v>BP.VM</v>
      </c>
      <c r="H3467" s="570" t="s">
        <v>125</v>
      </c>
      <c r="J3467" s="570" t="s">
        <v>127</v>
      </c>
    </row>
    <row r="3468" spans="1:10">
      <c r="A3468">
        <f>_xlfn.XLOOKUP(C3468,macros!Y:Y,macros!U:U)</f>
        <v>0</v>
      </c>
      <c r="B3468">
        <f>_xlfn.XLOOKUP(H3468,'sets &amp; selections ( - 10%)'!Z:Z,'sets &amp; selections ( - 10%)'!V:V,0)+_xlfn.XLOOKUP(J3468,'sets &amp; selections ( - 10%)'!Z:Z,'sets &amp; selections ( - 10%)'!V:V,0)</f>
        <v>0</v>
      </c>
      <c r="C3468" s="635" t="s">
        <v>516</v>
      </c>
      <c r="D3468">
        <f t="shared" si="252"/>
        <v>0</v>
      </c>
      <c r="E3468">
        <v>10083</v>
      </c>
      <c r="F3468">
        <f t="shared" si="249"/>
        <v>0</v>
      </c>
      <c r="G3468" t="str">
        <f t="shared" si="250"/>
        <v>BP.VM</v>
      </c>
      <c r="H3468" s="570" t="s">
        <v>125</v>
      </c>
      <c r="J3468" s="570" t="s">
        <v>127</v>
      </c>
    </row>
    <row r="3469" spans="1:10">
      <c r="A3469">
        <f>_xlfn.XLOOKUP(C3469,macros!Y:Y,macros!U:U)</f>
        <v>0</v>
      </c>
      <c r="B3469">
        <f>_xlfn.XLOOKUP(H3469,'sets &amp; selections ( - 10%)'!Z:Z,'sets &amp; selections ( - 10%)'!V:V,0)+_xlfn.XLOOKUP(J3469,'sets &amp; selections ( - 10%)'!Z:Z,'sets &amp; selections ( - 10%)'!V:V,0)</f>
        <v>0</v>
      </c>
      <c r="C3469" s="635" t="s">
        <v>519</v>
      </c>
      <c r="D3469">
        <f t="shared" si="252"/>
        <v>0</v>
      </c>
      <c r="E3469">
        <v>10083</v>
      </c>
      <c r="F3469">
        <f t="shared" si="249"/>
        <v>0</v>
      </c>
      <c r="G3469" t="str">
        <f t="shared" si="250"/>
        <v>BP.VM</v>
      </c>
      <c r="H3469" s="570" t="s">
        <v>125</v>
      </c>
      <c r="J3469" s="570" t="s">
        <v>127</v>
      </c>
    </row>
    <row r="3470" spans="1:10">
      <c r="A3470">
        <f>_xlfn.XLOOKUP(C3470,macros!Y:Y,macros!U:U)</f>
        <v>0</v>
      </c>
      <c r="B3470">
        <f>_xlfn.XLOOKUP(H3470,'sets &amp; selections ( - 10%)'!Z:Z,'sets &amp; selections ( - 10%)'!V:V,0)+_xlfn.XLOOKUP(J3470,'sets &amp; selections ( - 10%)'!Z:Z,'sets &amp; selections ( - 10%)'!V:V,0)</f>
        <v>0</v>
      </c>
      <c r="C3470" s="635" t="s">
        <v>522</v>
      </c>
      <c r="D3470">
        <f t="shared" si="252"/>
        <v>0</v>
      </c>
      <c r="E3470">
        <v>10083</v>
      </c>
      <c r="F3470">
        <f t="shared" si="249"/>
        <v>0</v>
      </c>
      <c r="G3470" t="str">
        <f t="shared" si="250"/>
        <v>BP.VM</v>
      </c>
      <c r="H3470" s="570" t="s">
        <v>125</v>
      </c>
      <c r="J3470" s="570" t="s">
        <v>127</v>
      </c>
    </row>
    <row r="3471" spans="1:10">
      <c r="A3471">
        <f>_xlfn.XLOOKUP(C3471,macros!Y:Y,macros!U:U)</f>
        <v>0</v>
      </c>
      <c r="B3471">
        <f>_xlfn.XLOOKUP(H3471,'sets &amp; selections ( - 10%)'!Z:Z,'sets &amp; selections ( - 10%)'!V:V,0)+_xlfn.XLOOKUP(J3471,'sets &amp; selections ( - 10%)'!Z:Z,'sets &amp; selections ( - 10%)'!V:V,0)</f>
        <v>0</v>
      </c>
      <c r="C3471" s="635" t="s">
        <v>525</v>
      </c>
      <c r="D3471">
        <f t="shared" si="252"/>
        <v>0</v>
      </c>
      <c r="E3471">
        <v>10083</v>
      </c>
      <c r="F3471">
        <f t="shared" si="249"/>
        <v>0</v>
      </c>
      <c r="G3471" t="str">
        <f t="shared" si="250"/>
        <v>BP.VM</v>
      </c>
      <c r="H3471" s="570" t="s">
        <v>125</v>
      </c>
      <c r="J3471" s="570" t="s">
        <v>129</v>
      </c>
    </row>
    <row r="3472" spans="1:10">
      <c r="A3472">
        <f>_xlfn.XLOOKUP(C3472,macros!Y:Y,macros!U:U)</f>
        <v>0</v>
      </c>
      <c r="B3472">
        <f>_xlfn.XLOOKUP(H3472,'sets &amp; selections ( - 10%)'!Z:Z,'sets &amp; selections ( - 10%)'!V:V,0)+_xlfn.XLOOKUP(J3472,'sets &amp; selections ( - 10%)'!Z:Z,'sets &amp; selections ( - 10%)'!V:V,0)</f>
        <v>0</v>
      </c>
      <c r="C3472" s="635" t="s">
        <v>528</v>
      </c>
      <c r="D3472">
        <f t="shared" si="252"/>
        <v>0</v>
      </c>
      <c r="E3472">
        <v>10083</v>
      </c>
      <c r="F3472">
        <f t="shared" si="249"/>
        <v>0</v>
      </c>
      <c r="G3472" t="str">
        <f t="shared" si="250"/>
        <v>BP.VM</v>
      </c>
      <c r="H3472" s="570" t="s">
        <v>125</v>
      </c>
      <c r="J3472" s="570" t="s">
        <v>129</v>
      </c>
    </row>
    <row r="3473" spans="1:10">
      <c r="A3473">
        <f>_xlfn.XLOOKUP(C3473,macros!Y:Y,macros!U:U)</f>
        <v>0</v>
      </c>
      <c r="B3473">
        <f>_xlfn.XLOOKUP(H3473,'sets &amp; selections ( - 10%)'!Z:Z,'sets &amp; selections ( - 10%)'!V:V,0)+_xlfn.XLOOKUP(J3473,'sets &amp; selections ( - 10%)'!Z:Z,'sets &amp; selections ( - 10%)'!V:V,0)</f>
        <v>0</v>
      </c>
      <c r="C3473" s="635" t="s">
        <v>531</v>
      </c>
      <c r="D3473">
        <f t="shared" si="252"/>
        <v>0</v>
      </c>
      <c r="E3473">
        <v>10083</v>
      </c>
      <c r="F3473">
        <f t="shared" si="249"/>
        <v>0</v>
      </c>
      <c r="G3473" t="str">
        <f t="shared" si="250"/>
        <v>BP.VM</v>
      </c>
      <c r="H3473" s="570" t="s">
        <v>125</v>
      </c>
      <c r="J3473" s="570" t="s">
        <v>129</v>
      </c>
    </row>
    <row r="3474" spans="1:10">
      <c r="A3474">
        <f>_xlfn.XLOOKUP(C3474,macros!Y:Y,macros!U:U)</f>
        <v>0</v>
      </c>
      <c r="B3474">
        <f>_xlfn.XLOOKUP(H3474,'sets &amp; selections ( - 10%)'!Z:Z,'sets &amp; selections ( - 10%)'!V:V,0)+_xlfn.XLOOKUP(J3474,'sets &amp; selections ( - 10%)'!Z:Z,'sets &amp; selections ( - 10%)'!V:V,0)</f>
        <v>0</v>
      </c>
      <c r="C3474" s="635" t="s">
        <v>534</v>
      </c>
      <c r="D3474">
        <f t="shared" si="252"/>
        <v>0</v>
      </c>
      <c r="E3474">
        <v>10083</v>
      </c>
      <c r="F3474">
        <f t="shared" si="249"/>
        <v>0</v>
      </c>
      <c r="G3474" t="str">
        <f t="shared" si="250"/>
        <v>BP.VM</v>
      </c>
      <c r="H3474" s="570" t="s">
        <v>125</v>
      </c>
      <c r="J3474" s="570" t="s">
        <v>129</v>
      </c>
    </row>
    <row r="3475" spans="1:10">
      <c r="A3475">
        <f>_xlfn.XLOOKUP(C3475,macros!Y:Y,macros!U:U)</f>
        <v>0</v>
      </c>
      <c r="B3475">
        <f>_xlfn.XLOOKUP(H3475,'sets &amp; selections ( - 10%)'!Z:Z,'sets &amp; selections ( - 10%)'!V:V,0)+_xlfn.XLOOKUP(J3475,'sets &amp; selections ( - 10%)'!Z:Z,'sets &amp; selections ( - 10%)'!V:V,0)</f>
        <v>0</v>
      </c>
      <c r="C3475" s="635" t="s">
        <v>537</v>
      </c>
      <c r="D3475">
        <f t="shared" si="252"/>
        <v>0</v>
      </c>
      <c r="E3475">
        <v>10083</v>
      </c>
      <c r="F3475">
        <f t="shared" si="249"/>
        <v>0</v>
      </c>
      <c r="G3475" t="str">
        <f t="shared" si="250"/>
        <v>BP.VM</v>
      </c>
      <c r="H3475" s="570" t="s">
        <v>125</v>
      </c>
      <c r="J3475" s="570" t="s">
        <v>129</v>
      </c>
    </row>
    <row r="3476" spans="1:10">
      <c r="A3476">
        <f>_xlfn.XLOOKUP(C3476,macros!Y:Y,macros!U:U)</f>
        <v>0</v>
      </c>
      <c r="B3476">
        <f>_xlfn.XLOOKUP(H3476,'sets &amp; selections ( - 10%)'!Z:Z,'sets &amp; selections ( - 10%)'!V:V,0)+_xlfn.XLOOKUP(J3476,'sets &amp; selections ( - 10%)'!Z:Z,'sets &amp; selections ( - 10%)'!V:V,0)</f>
        <v>0</v>
      </c>
      <c r="C3476" s="635" t="s">
        <v>540</v>
      </c>
      <c r="D3476">
        <f t="shared" si="252"/>
        <v>0</v>
      </c>
      <c r="E3476">
        <v>10083</v>
      </c>
      <c r="F3476">
        <f t="shared" si="249"/>
        <v>0</v>
      </c>
      <c r="G3476" t="str">
        <f t="shared" si="250"/>
        <v>BP.VM</v>
      </c>
      <c r="H3476" s="570" t="s">
        <v>125</v>
      </c>
      <c r="J3476" s="570" t="s">
        <v>129</v>
      </c>
    </row>
    <row r="3477" spans="1:10">
      <c r="A3477">
        <f>_xlfn.XLOOKUP(C3477,macros!Y:Y,macros!U:U)</f>
        <v>0</v>
      </c>
      <c r="B3477">
        <f>_xlfn.XLOOKUP(H3477,'sets &amp; selections ( - 10%)'!Z:Z,'sets &amp; selections ( - 10%)'!V:V,0)+_xlfn.XLOOKUP(J3477,'sets &amp; selections ( - 10%)'!Z:Z,'sets &amp; selections ( - 10%)'!V:V,0)</f>
        <v>0</v>
      </c>
      <c r="C3477" s="635" t="s">
        <v>543</v>
      </c>
      <c r="D3477">
        <f t="shared" si="252"/>
        <v>0</v>
      </c>
      <c r="E3477">
        <v>10083</v>
      </c>
      <c r="F3477">
        <f t="shared" si="249"/>
        <v>0</v>
      </c>
      <c r="G3477" t="str">
        <f t="shared" si="250"/>
        <v>BP.VM</v>
      </c>
      <c r="H3477" s="570" t="s">
        <v>125</v>
      </c>
      <c r="J3477" s="570" t="s">
        <v>129</v>
      </c>
    </row>
    <row r="3478" spans="1:10">
      <c r="A3478">
        <f>_xlfn.XLOOKUP(C3478,macros!Y:Y,macros!U:U)</f>
        <v>0</v>
      </c>
      <c r="B3478">
        <f>_xlfn.XLOOKUP(H3478,'sets &amp; selections ( - 10%)'!Z:Z,'sets &amp; selections ( - 10%)'!V:V,0)+_xlfn.XLOOKUP(J3478,'sets &amp; selections ( - 10%)'!Z:Z,'sets &amp; selections ( - 10%)'!V:V,0)</f>
        <v>0</v>
      </c>
      <c r="C3478" s="635" t="s">
        <v>546</v>
      </c>
      <c r="D3478">
        <f t="shared" si="252"/>
        <v>0</v>
      </c>
      <c r="E3478">
        <v>10083</v>
      </c>
      <c r="F3478">
        <f t="shared" si="249"/>
        <v>0</v>
      </c>
      <c r="G3478" t="str">
        <f t="shared" si="250"/>
        <v>BP.VM</v>
      </c>
      <c r="H3478" s="570" t="s">
        <v>125</v>
      </c>
      <c r="J3478" s="570" t="s">
        <v>131</v>
      </c>
    </row>
    <row r="3479" spans="1:10">
      <c r="A3479">
        <f>_xlfn.XLOOKUP(C3479,macros!Y:Y,macros!U:U)</f>
        <v>0</v>
      </c>
      <c r="B3479">
        <f>_xlfn.XLOOKUP(H3479,'sets &amp; selections ( - 10%)'!Z:Z,'sets &amp; selections ( - 10%)'!V:V,0)+_xlfn.XLOOKUP(J3479,'sets &amp; selections ( - 10%)'!Z:Z,'sets &amp; selections ( - 10%)'!V:V,0)</f>
        <v>0</v>
      </c>
      <c r="C3479" s="635" t="s">
        <v>549</v>
      </c>
      <c r="D3479">
        <f t="shared" si="252"/>
        <v>0</v>
      </c>
      <c r="E3479">
        <v>10083</v>
      </c>
      <c r="F3479">
        <f t="shared" si="249"/>
        <v>0</v>
      </c>
      <c r="G3479" t="str">
        <f t="shared" si="250"/>
        <v>BP.VM</v>
      </c>
      <c r="H3479" s="570" t="s">
        <v>125</v>
      </c>
      <c r="J3479" s="570" t="s">
        <v>131</v>
      </c>
    </row>
    <row r="3480" spans="1:10">
      <c r="A3480">
        <f>_xlfn.XLOOKUP(C3480,macros!Y:Y,macros!U:U)</f>
        <v>0</v>
      </c>
      <c r="B3480">
        <f>_xlfn.XLOOKUP(H3480,'sets &amp; selections ( - 10%)'!Z:Z,'sets &amp; selections ( - 10%)'!V:V,0)+_xlfn.XLOOKUP(J3480,'sets &amp; selections ( - 10%)'!Z:Z,'sets &amp; selections ( - 10%)'!V:V,0)</f>
        <v>0</v>
      </c>
      <c r="C3480" s="635" t="s">
        <v>552</v>
      </c>
      <c r="D3480">
        <f t="shared" si="252"/>
        <v>0</v>
      </c>
      <c r="E3480">
        <v>10083</v>
      </c>
      <c r="F3480">
        <f t="shared" si="249"/>
        <v>0</v>
      </c>
      <c r="G3480" t="str">
        <f t="shared" si="250"/>
        <v>BP.VM</v>
      </c>
      <c r="H3480" s="570" t="s">
        <v>125</v>
      </c>
      <c r="J3480" s="570" t="s">
        <v>131</v>
      </c>
    </row>
    <row r="3481" spans="1:10">
      <c r="A3481">
        <f>_xlfn.XLOOKUP(C3481,macros!Y:Y,macros!U:U)</f>
        <v>0</v>
      </c>
      <c r="B3481">
        <f>_xlfn.XLOOKUP(H3481,'sets &amp; selections ( - 10%)'!Z:Z,'sets &amp; selections ( - 10%)'!V:V,0)+_xlfn.XLOOKUP(J3481,'sets &amp; selections ( - 10%)'!Z:Z,'sets &amp; selections ( - 10%)'!V:V,0)</f>
        <v>0</v>
      </c>
      <c r="C3481" s="635" t="s">
        <v>555</v>
      </c>
      <c r="D3481">
        <f t="shared" si="252"/>
        <v>0</v>
      </c>
      <c r="E3481">
        <v>10083</v>
      </c>
      <c r="F3481">
        <f t="shared" si="249"/>
        <v>0</v>
      </c>
      <c r="G3481" t="str">
        <f t="shared" si="250"/>
        <v>BP.VM</v>
      </c>
      <c r="H3481" s="570" t="s">
        <v>125</v>
      </c>
      <c r="J3481" s="570" t="s">
        <v>131</v>
      </c>
    </row>
    <row r="3482" spans="1:10">
      <c r="A3482">
        <f>_xlfn.XLOOKUP(C3482,macros!Y:Y,macros!U:U)</f>
        <v>0</v>
      </c>
      <c r="B3482">
        <f>_xlfn.XLOOKUP(H3482,'sets &amp; selections ( - 10%)'!Z:Z,'sets &amp; selections ( - 10%)'!V:V,0)+_xlfn.XLOOKUP(J3482,'sets &amp; selections ( - 10%)'!Z:Z,'sets &amp; selections ( - 10%)'!V:V,0)</f>
        <v>0</v>
      </c>
      <c r="C3482" s="635" t="s">
        <v>557</v>
      </c>
      <c r="D3482">
        <f t="shared" si="252"/>
        <v>0</v>
      </c>
      <c r="E3482">
        <v>10083</v>
      </c>
      <c r="F3482">
        <f t="shared" si="249"/>
        <v>0</v>
      </c>
      <c r="G3482" t="str">
        <f t="shared" si="250"/>
        <v>BP.VM</v>
      </c>
      <c r="H3482" s="570" t="s">
        <v>125</v>
      </c>
      <c r="J3482" s="570" t="s">
        <v>133</v>
      </c>
    </row>
    <row r="3483" spans="1:10">
      <c r="A3483">
        <f>_xlfn.XLOOKUP(C3483,macros!Y:Y,macros!U:U)</f>
        <v>0</v>
      </c>
      <c r="B3483">
        <f>_xlfn.XLOOKUP(H3483,'sets &amp; selections ( - 10%)'!Z:Z,'sets &amp; selections ( - 10%)'!V:V,0)+_xlfn.XLOOKUP(J3483,'sets &amp; selections ( - 10%)'!Z:Z,'sets &amp; selections ( - 10%)'!V:V,0)</f>
        <v>0</v>
      </c>
      <c r="C3483" s="635" t="s">
        <v>560</v>
      </c>
      <c r="D3483">
        <f t="shared" si="252"/>
        <v>0</v>
      </c>
      <c r="E3483">
        <v>10083</v>
      </c>
      <c r="F3483">
        <f t="shared" si="249"/>
        <v>0</v>
      </c>
      <c r="G3483" t="str">
        <f t="shared" si="250"/>
        <v>BP.VM</v>
      </c>
      <c r="H3483" s="570" t="s">
        <v>125</v>
      </c>
      <c r="J3483" s="570" t="s">
        <v>133</v>
      </c>
    </row>
    <row r="3484" spans="1:10">
      <c r="A3484">
        <f>_xlfn.XLOOKUP(C3484,macros!Y:Y,macros!U:U)</f>
        <v>0</v>
      </c>
      <c r="B3484">
        <f>_xlfn.XLOOKUP(H3484,'sets &amp; selections ( - 10%)'!Z:Z,'sets &amp; selections ( - 10%)'!V:V,0)+_xlfn.XLOOKUP(J3484,'sets &amp; selections ( - 10%)'!Z:Z,'sets &amp; selections ( - 10%)'!V:V,0)</f>
        <v>0</v>
      </c>
      <c r="C3484" s="635" t="s">
        <v>563</v>
      </c>
      <c r="D3484">
        <f t="shared" si="252"/>
        <v>0</v>
      </c>
      <c r="E3484">
        <v>10083</v>
      </c>
      <c r="F3484">
        <f t="shared" si="249"/>
        <v>0</v>
      </c>
      <c r="G3484" t="str">
        <f t="shared" si="250"/>
        <v>BP.VM</v>
      </c>
      <c r="H3484" s="570" t="s">
        <v>125</v>
      </c>
      <c r="J3484" s="570" t="s">
        <v>133</v>
      </c>
    </row>
    <row r="3485" spans="1:10">
      <c r="A3485">
        <f>_xlfn.XLOOKUP(C3485,macros!Y:Y,macros!U:U)</f>
        <v>0</v>
      </c>
      <c r="B3485">
        <f>_xlfn.XLOOKUP(H3485,'sets &amp; selections ( - 10%)'!Z:Z,'sets &amp; selections ( - 10%)'!V:V,0)+_xlfn.XLOOKUP(J3485,'sets &amp; selections ( - 10%)'!Z:Z,'sets &amp; selections ( - 10%)'!V:V,0)</f>
        <v>0</v>
      </c>
      <c r="C3485" s="635" t="s">
        <v>566</v>
      </c>
      <c r="D3485">
        <f t="shared" si="252"/>
        <v>0</v>
      </c>
      <c r="E3485">
        <v>10083</v>
      </c>
      <c r="F3485">
        <f t="shared" si="249"/>
        <v>0</v>
      </c>
      <c r="G3485" t="str">
        <f t="shared" si="250"/>
        <v>BP.VM</v>
      </c>
      <c r="H3485" s="570" t="s">
        <v>125</v>
      </c>
      <c r="J3485" s="570" t="s">
        <v>133</v>
      </c>
    </row>
    <row r="3486" spans="1:10">
      <c r="A3486">
        <f>_xlfn.XLOOKUP(C3486,macros!Y:Y,macros!U:U)</f>
        <v>0</v>
      </c>
      <c r="B3486">
        <f>_xlfn.XLOOKUP(H3486,'sets &amp; selections ( - 10%)'!Z:Z,'sets &amp; selections ( - 10%)'!V:V,0)+_xlfn.XLOOKUP(J3486,'sets &amp; selections ( - 10%)'!Z:Z,'sets &amp; selections ( - 10%)'!V:V,0)</f>
        <v>0</v>
      </c>
      <c r="C3486" s="635" t="s">
        <v>568</v>
      </c>
      <c r="D3486">
        <f t="shared" si="252"/>
        <v>0</v>
      </c>
      <c r="E3486">
        <v>10083</v>
      </c>
      <c r="F3486">
        <f t="shared" si="249"/>
        <v>0</v>
      </c>
      <c r="G3486" t="str">
        <f t="shared" si="250"/>
        <v>BP.VM</v>
      </c>
      <c r="H3486" s="570" t="s">
        <v>125</v>
      </c>
      <c r="J3486" s="570" t="s">
        <v>133</v>
      </c>
    </row>
    <row r="3487" spans="1:10">
      <c r="A3487">
        <f>_xlfn.XLOOKUP(C3487,macros!Y:Y,macros!U:U)</f>
        <v>0</v>
      </c>
      <c r="B3487">
        <f>_xlfn.XLOOKUP(H3487,'sets &amp; selections ( - 10%)'!Z:Z,'sets &amp; selections ( - 10%)'!V:V,0)+_xlfn.XLOOKUP(J3487,'sets &amp; selections ( - 10%)'!Z:Z,'sets &amp; selections ( - 10%)'!V:V,0)</f>
        <v>0</v>
      </c>
      <c r="C3487" s="635" t="s">
        <v>571</v>
      </c>
      <c r="D3487">
        <f t="shared" si="252"/>
        <v>0</v>
      </c>
      <c r="E3487">
        <v>10083</v>
      </c>
      <c r="F3487">
        <f t="shared" si="249"/>
        <v>0</v>
      </c>
      <c r="G3487" t="str">
        <f t="shared" si="250"/>
        <v>BP.VM</v>
      </c>
      <c r="H3487" s="570" t="s">
        <v>125</v>
      </c>
      <c r="J3487" s="570" t="s">
        <v>133</v>
      </c>
    </row>
    <row r="3488" spans="1:10">
      <c r="A3488">
        <f>_xlfn.XLOOKUP(C3488,macros!Y:Y,macros!U:U)</f>
        <v>0</v>
      </c>
      <c r="B3488">
        <f>_xlfn.XLOOKUP(H3488,'sets &amp; selections ( - 10%)'!Z:Z,'sets &amp; selections ( - 10%)'!V:V,0)+_xlfn.XLOOKUP(J3488,'sets &amp; selections ( - 10%)'!Z:Z,'sets &amp; selections ( - 10%)'!V:V,0)</f>
        <v>0</v>
      </c>
      <c r="C3488" s="635" t="s">
        <v>573</v>
      </c>
      <c r="D3488">
        <f t="shared" si="252"/>
        <v>0</v>
      </c>
      <c r="E3488">
        <v>10083</v>
      </c>
      <c r="F3488">
        <f t="shared" si="249"/>
        <v>0</v>
      </c>
      <c r="G3488" t="str">
        <f t="shared" si="250"/>
        <v>BP.VM</v>
      </c>
      <c r="H3488" s="570" t="s">
        <v>125</v>
      </c>
      <c r="J3488" s="570" t="s">
        <v>133</v>
      </c>
    </row>
    <row r="3489" spans="1:10">
      <c r="A3489">
        <f>_xlfn.XLOOKUP(C3489,macros!Y:Y,macros!U:U)</f>
        <v>0</v>
      </c>
      <c r="B3489">
        <f>_xlfn.XLOOKUP(H3489,'sets &amp; selections ( - 10%)'!Z:Z,'sets &amp; selections ( - 10%)'!V:V,0)+_xlfn.XLOOKUP(J3489,'sets &amp; selections ( - 10%)'!Z:Z,'sets &amp; selections ( - 10%)'!V:V,0)</f>
        <v>0</v>
      </c>
      <c r="C3489" s="635" t="s">
        <v>575</v>
      </c>
      <c r="D3489">
        <f t="shared" si="252"/>
        <v>0</v>
      </c>
      <c r="E3489">
        <v>10083</v>
      </c>
      <c r="F3489">
        <f t="shared" si="249"/>
        <v>0</v>
      </c>
      <c r="G3489" t="str">
        <f t="shared" si="250"/>
        <v>BP.VM</v>
      </c>
      <c r="H3489" s="570" t="s">
        <v>125</v>
      </c>
      <c r="J3489" s="570" t="s">
        <v>133</v>
      </c>
    </row>
    <row r="3490" spans="1:10">
      <c r="A3490">
        <f>_xlfn.XLOOKUP(C3490,macros!Y:Y,macros!U:U)</f>
        <v>0</v>
      </c>
      <c r="B3490">
        <f>_xlfn.XLOOKUP(H3490,'sets &amp; selections ( - 10%)'!Z:Z,'sets &amp; selections ( - 10%)'!V:V,0)+_xlfn.XLOOKUP(J3490,'sets &amp; selections ( - 10%)'!Z:Z,'sets &amp; selections ( - 10%)'!V:V,0)</f>
        <v>0</v>
      </c>
      <c r="C3490" s="635" t="s">
        <v>578</v>
      </c>
      <c r="D3490">
        <f t="shared" si="252"/>
        <v>0</v>
      </c>
      <c r="E3490">
        <v>10083</v>
      </c>
      <c r="F3490">
        <f t="shared" si="249"/>
        <v>0</v>
      </c>
      <c r="G3490" t="str">
        <f t="shared" si="250"/>
        <v>BP.VM</v>
      </c>
      <c r="H3490" s="570" t="s">
        <v>125</v>
      </c>
      <c r="J3490" s="570" t="s">
        <v>133</v>
      </c>
    </row>
    <row r="3491" spans="1:10">
      <c r="A3491">
        <f>_xlfn.XLOOKUP(C3491,macros!Y:Y,macros!U:U)</f>
        <v>0</v>
      </c>
      <c r="B3491">
        <f>_xlfn.XLOOKUP(H3491,'sets &amp; selections ( - 10%)'!Z:Z,'sets &amp; selections ( - 10%)'!V:V,0)+_xlfn.XLOOKUP(J3491,'sets &amp; selections ( - 10%)'!Z:Z,'sets &amp; selections ( - 10%)'!V:V,0)</f>
        <v>0</v>
      </c>
      <c r="C3491" s="635" t="s">
        <v>581</v>
      </c>
      <c r="D3491">
        <f t="shared" si="252"/>
        <v>0</v>
      </c>
      <c r="E3491">
        <v>10083</v>
      </c>
      <c r="F3491">
        <f t="shared" si="249"/>
        <v>0</v>
      </c>
      <c r="G3491" t="str">
        <f t="shared" si="250"/>
        <v>BP.VM</v>
      </c>
      <c r="H3491" s="570" t="s">
        <v>125</v>
      </c>
      <c r="J3491" s="570" t="s">
        <v>133</v>
      </c>
    </row>
    <row r="3492" spans="1:10">
      <c r="A3492">
        <f>_xlfn.XLOOKUP(C3492,macros!Y:Y,macros!U:U)</f>
        <v>0</v>
      </c>
      <c r="B3492">
        <f>_xlfn.XLOOKUP(H3492,'sets &amp; selections ( - 10%)'!Z:Z,'sets &amp; selections ( - 10%)'!V:V,0)+_xlfn.XLOOKUP(J3492,'sets &amp; selections ( - 10%)'!Z:Z,'sets &amp; selections ( - 10%)'!V:V,0)</f>
        <v>0</v>
      </c>
      <c r="C3492" s="635" t="s">
        <v>583</v>
      </c>
      <c r="D3492">
        <f t="shared" si="252"/>
        <v>0</v>
      </c>
      <c r="E3492">
        <v>10083</v>
      </c>
      <c r="F3492">
        <f t="shared" si="249"/>
        <v>0</v>
      </c>
      <c r="G3492" t="str">
        <f t="shared" si="250"/>
        <v>BP.VM</v>
      </c>
      <c r="H3492" s="570" t="s">
        <v>125</v>
      </c>
      <c r="J3492" s="570" t="s">
        <v>133</v>
      </c>
    </row>
    <row r="3493" spans="1:10">
      <c r="A3493">
        <f>_xlfn.XLOOKUP(C3493,macros!Y:Y,macros!U:U)</f>
        <v>0</v>
      </c>
      <c r="B3493">
        <f>_xlfn.XLOOKUP(H3493,'sets &amp; selections ( - 10%)'!Z:Z,'sets &amp; selections ( - 10%)'!V:V,0)+_xlfn.XLOOKUP(J3493,'sets &amp; selections ( - 10%)'!Z:Z,'sets &amp; selections ( - 10%)'!V:V,0)</f>
        <v>0</v>
      </c>
      <c r="C3493" s="635" t="s">
        <v>586</v>
      </c>
      <c r="D3493">
        <f t="shared" si="252"/>
        <v>0</v>
      </c>
      <c r="E3493">
        <v>10083</v>
      </c>
      <c r="F3493">
        <f t="shared" si="249"/>
        <v>0</v>
      </c>
      <c r="G3493" t="str">
        <f t="shared" si="250"/>
        <v>BP.VM</v>
      </c>
      <c r="H3493" s="570" t="s">
        <v>125</v>
      </c>
      <c r="J3493" s="570" t="s">
        <v>133</v>
      </c>
    </row>
    <row r="3494" spans="1:10">
      <c r="A3494">
        <f>_xlfn.XLOOKUP(C3494,macros!Y:Y,macros!U:U)</f>
        <v>0</v>
      </c>
      <c r="B3494">
        <f>_xlfn.XLOOKUP(H3494,'sets &amp; selections ( - 10%)'!Z:Z,'sets &amp; selections ( - 10%)'!V:V,0)+_xlfn.XLOOKUP(J3494,'sets &amp; selections ( - 10%)'!Z:Z,'sets &amp; selections ( - 10%)'!V:V,0)</f>
        <v>0</v>
      </c>
      <c r="C3494" s="635" t="s">
        <v>589</v>
      </c>
      <c r="D3494">
        <f t="shared" si="252"/>
        <v>0</v>
      </c>
      <c r="E3494">
        <v>10137</v>
      </c>
      <c r="F3494">
        <f t="shared" si="249"/>
        <v>0</v>
      </c>
      <c r="G3494" t="str">
        <f t="shared" si="250"/>
        <v>BP.VM</v>
      </c>
      <c r="H3494" s="570" t="s">
        <v>136</v>
      </c>
      <c r="J3494" s="570" t="s">
        <v>138</v>
      </c>
    </row>
    <row r="3495" spans="1:10">
      <c r="A3495">
        <f>_xlfn.XLOOKUP(C3495,macros!Y:Y,macros!U:U)</f>
        <v>0</v>
      </c>
      <c r="B3495">
        <f>_xlfn.XLOOKUP(H3495,'sets &amp; selections ( - 10%)'!Z:Z,'sets &amp; selections ( - 10%)'!V:V,0)+_xlfn.XLOOKUP(J3495,'sets &amp; selections ( - 10%)'!Z:Z,'sets &amp; selections ( - 10%)'!V:V,0)</f>
        <v>0</v>
      </c>
      <c r="C3495" s="635" t="s">
        <v>590</v>
      </c>
      <c r="D3495">
        <f t="shared" si="252"/>
        <v>0</v>
      </c>
      <c r="E3495">
        <v>10137</v>
      </c>
      <c r="F3495">
        <f t="shared" si="249"/>
        <v>0</v>
      </c>
      <c r="G3495" t="str">
        <f t="shared" si="250"/>
        <v>BP.VM</v>
      </c>
      <c r="H3495" s="570" t="s">
        <v>136</v>
      </c>
      <c r="J3495" s="570" t="s">
        <v>138</v>
      </c>
    </row>
    <row r="3496" spans="1:10">
      <c r="A3496">
        <f>_xlfn.XLOOKUP(C3496,macros!Y:Y,macros!U:U)</f>
        <v>0</v>
      </c>
      <c r="B3496">
        <f>_xlfn.XLOOKUP(H3496,'sets &amp; selections ( - 10%)'!Z:Z,'sets &amp; selections ( - 10%)'!V:V,0)+_xlfn.XLOOKUP(J3496,'sets &amp; selections ( - 10%)'!Z:Z,'sets &amp; selections ( - 10%)'!V:V,0)</f>
        <v>0</v>
      </c>
      <c r="C3496" s="635" t="s">
        <v>591</v>
      </c>
      <c r="D3496">
        <f t="shared" si="252"/>
        <v>0</v>
      </c>
      <c r="E3496">
        <v>10137</v>
      </c>
      <c r="F3496">
        <f t="shared" si="249"/>
        <v>0</v>
      </c>
      <c r="G3496" t="str">
        <f t="shared" si="250"/>
        <v>BP.VM</v>
      </c>
      <c r="H3496" s="570" t="s">
        <v>136</v>
      </c>
      <c r="J3496" s="570" t="s">
        <v>138</v>
      </c>
    </row>
    <row r="3497" spans="1:10">
      <c r="A3497">
        <f>_xlfn.XLOOKUP(C3497,macros!Y:Y,macros!U:U)</f>
        <v>0</v>
      </c>
      <c r="B3497">
        <f>_xlfn.XLOOKUP(H3497,'sets &amp; selections ( - 10%)'!Z:Z,'sets &amp; selections ( - 10%)'!V:V,0)+_xlfn.XLOOKUP(J3497,'sets &amp; selections ( - 10%)'!Z:Z,'sets &amp; selections ( - 10%)'!V:V,0)</f>
        <v>0</v>
      </c>
      <c r="C3497" s="635" t="s">
        <v>592</v>
      </c>
      <c r="D3497">
        <f t="shared" si="252"/>
        <v>0</v>
      </c>
      <c r="E3497">
        <v>10137</v>
      </c>
      <c r="F3497">
        <f t="shared" si="249"/>
        <v>0</v>
      </c>
      <c r="G3497" t="str">
        <f t="shared" si="250"/>
        <v>BP.VM</v>
      </c>
      <c r="H3497" s="570" t="s">
        <v>136</v>
      </c>
      <c r="J3497" s="570" t="s">
        <v>138</v>
      </c>
    </row>
    <row r="3498" spans="1:10">
      <c r="A3498">
        <f>_xlfn.XLOOKUP(C3498,macros!Y:Y,macros!U:U)</f>
        <v>0</v>
      </c>
      <c r="B3498">
        <f>_xlfn.XLOOKUP(H3498,'sets &amp; selections ( - 10%)'!Z:Z,'sets &amp; selections ( - 10%)'!V:V,0)+_xlfn.XLOOKUP(J3498,'sets &amp; selections ( - 10%)'!Z:Z,'sets &amp; selections ( - 10%)'!V:V,0)</f>
        <v>0</v>
      </c>
      <c r="C3498" s="635" t="s">
        <v>593</v>
      </c>
      <c r="D3498">
        <f t="shared" si="252"/>
        <v>0</v>
      </c>
      <c r="E3498">
        <v>10137</v>
      </c>
      <c r="F3498">
        <f t="shared" si="249"/>
        <v>0</v>
      </c>
      <c r="G3498" t="str">
        <f t="shared" si="250"/>
        <v>BP.VM</v>
      </c>
      <c r="H3498" s="570" t="s">
        <v>136</v>
      </c>
      <c r="J3498" s="570" t="s">
        <v>138</v>
      </c>
    </row>
    <row r="3499" spans="1:10">
      <c r="A3499">
        <f>_xlfn.XLOOKUP(C3499,macros!Y:Y,macros!U:U)</f>
        <v>0</v>
      </c>
      <c r="B3499">
        <f>_xlfn.XLOOKUP(H3499,'sets &amp; selections ( - 10%)'!Z:Z,'sets &amp; selections ( - 10%)'!V:V,0)+_xlfn.XLOOKUP(J3499,'sets &amp; selections ( - 10%)'!Z:Z,'sets &amp; selections ( - 10%)'!V:V,0)</f>
        <v>0</v>
      </c>
      <c r="C3499" s="635" t="s">
        <v>594</v>
      </c>
      <c r="D3499">
        <f t="shared" si="252"/>
        <v>0</v>
      </c>
      <c r="E3499">
        <v>10137</v>
      </c>
      <c r="F3499">
        <f t="shared" si="249"/>
        <v>0</v>
      </c>
      <c r="G3499" t="str">
        <f t="shared" si="250"/>
        <v>BP.VM</v>
      </c>
      <c r="H3499" s="570" t="s">
        <v>136</v>
      </c>
      <c r="J3499" s="570" t="s">
        <v>138</v>
      </c>
    </row>
    <row r="3500" spans="1:10">
      <c r="A3500">
        <f>_xlfn.XLOOKUP(C3500,macros!Y:Y,macros!U:U)</f>
        <v>0</v>
      </c>
      <c r="B3500">
        <f>_xlfn.XLOOKUP(H3500,'sets &amp; selections ( - 10%)'!Z:Z,'sets &amp; selections ( - 10%)'!V:V,0)+_xlfn.XLOOKUP(J3500,'sets &amp; selections ( - 10%)'!Z:Z,'sets &amp; selections ( - 10%)'!V:V,0)</f>
        <v>0</v>
      </c>
      <c r="C3500" s="635" t="s">
        <v>595</v>
      </c>
      <c r="D3500">
        <f t="shared" si="252"/>
        <v>0</v>
      </c>
      <c r="E3500">
        <v>10137</v>
      </c>
      <c r="F3500">
        <f t="shared" si="249"/>
        <v>0</v>
      </c>
      <c r="G3500" t="str">
        <f t="shared" si="250"/>
        <v>BP.VM</v>
      </c>
      <c r="H3500" s="570" t="s">
        <v>136</v>
      </c>
      <c r="J3500" s="570" t="s">
        <v>140</v>
      </c>
    </row>
    <row r="3501" spans="1:10">
      <c r="A3501">
        <f>_xlfn.XLOOKUP(C3501,macros!Y:Y,macros!U:U)</f>
        <v>0</v>
      </c>
      <c r="B3501">
        <f>_xlfn.XLOOKUP(H3501,'sets &amp; selections ( - 10%)'!Z:Z,'sets &amp; selections ( - 10%)'!V:V,0)+_xlfn.XLOOKUP(J3501,'sets &amp; selections ( - 10%)'!Z:Z,'sets &amp; selections ( - 10%)'!V:V,0)</f>
        <v>0</v>
      </c>
      <c r="C3501" s="635" t="s">
        <v>596</v>
      </c>
      <c r="D3501">
        <f t="shared" si="252"/>
        <v>0</v>
      </c>
      <c r="E3501">
        <v>10137</v>
      </c>
      <c r="F3501">
        <f t="shared" si="249"/>
        <v>0</v>
      </c>
      <c r="G3501" t="str">
        <f t="shared" si="250"/>
        <v>BP.VM</v>
      </c>
      <c r="H3501" s="570" t="s">
        <v>136</v>
      </c>
      <c r="J3501" s="570" t="s">
        <v>140</v>
      </c>
    </row>
    <row r="3502" spans="1:10">
      <c r="A3502">
        <f>_xlfn.XLOOKUP(C3502,macros!Y:Y,macros!U:U)</f>
        <v>0</v>
      </c>
      <c r="B3502">
        <f>_xlfn.XLOOKUP(H3502,'sets &amp; selections ( - 10%)'!Z:Z,'sets &amp; selections ( - 10%)'!V:V,0)+_xlfn.XLOOKUP(J3502,'sets &amp; selections ( - 10%)'!Z:Z,'sets &amp; selections ( - 10%)'!V:V,0)</f>
        <v>0</v>
      </c>
      <c r="C3502" s="635" t="s">
        <v>597</v>
      </c>
      <c r="D3502">
        <f t="shared" si="252"/>
        <v>0</v>
      </c>
      <c r="E3502">
        <v>10137</v>
      </c>
      <c r="F3502">
        <f t="shared" si="249"/>
        <v>0</v>
      </c>
      <c r="G3502" t="str">
        <f t="shared" si="250"/>
        <v>BP.VM</v>
      </c>
      <c r="H3502" s="570" t="s">
        <v>136</v>
      </c>
      <c r="J3502" s="570" t="s">
        <v>140</v>
      </c>
    </row>
    <row r="3503" spans="1:10">
      <c r="A3503">
        <f>_xlfn.XLOOKUP(C3503,macros!Y:Y,macros!U:U)</f>
        <v>0</v>
      </c>
      <c r="B3503">
        <f>_xlfn.XLOOKUP(H3503,'sets &amp; selections ( - 10%)'!Z:Z,'sets &amp; selections ( - 10%)'!V:V,0)+_xlfn.XLOOKUP(J3503,'sets &amp; selections ( - 10%)'!Z:Z,'sets &amp; selections ( - 10%)'!V:V,0)</f>
        <v>0</v>
      </c>
      <c r="C3503" s="635" t="s">
        <v>598</v>
      </c>
      <c r="D3503">
        <f t="shared" si="252"/>
        <v>0</v>
      </c>
      <c r="E3503">
        <v>10137</v>
      </c>
      <c r="F3503">
        <f t="shared" si="249"/>
        <v>0</v>
      </c>
      <c r="G3503" t="str">
        <f t="shared" si="250"/>
        <v>BP.VM</v>
      </c>
      <c r="H3503" s="570" t="s">
        <v>136</v>
      </c>
      <c r="J3503" s="570" t="s">
        <v>140</v>
      </c>
    </row>
    <row r="3504" spans="1:10">
      <c r="A3504">
        <f>_xlfn.XLOOKUP(C3504,macros!Y:Y,macros!U:U)</f>
        <v>0</v>
      </c>
      <c r="B3504">
        <f>_xlfn.XLOOKUP(H3504,'sets &amp; selections ( - 10%)'!Z:Z,'sets &amp; selections ( - 10%)'!V:V,0)+_xlfn.XLOOKUP(J3504,'sets &amp; selections ( - 10%)'!Z:Z,'sets &amp; selections ( - 10%)'!V:V,0)</f>
        <v>0</v>
      </c>
      <c r="C3504" s="635" t="s">
        <v>599</v>
      </c>
      <c r="D3504">
        <f t="shared" si="252"/>
        <v>0</v>
      </c>
      <c r="E3504">
        <v>10137</v>
      </c>
      <c r="F3504">
        <f t="shared" si="249"/>
        <v>0</v>
      </c>
      <c r="G3504" t="str">
        <f t="shared" si="250"/>
        <v>BP.VM</v>
      </c>
      <c r="H3504" s="570" t="s">
        <v>136</v>
      </c>
      <c r="J3504" s="570" t="s">
        <v>140</v>
      </c>
    </row>
    <row r="3505" spans="1:10">
      <c r="A3505">
        <f>_xlfn.XLOOKUP(C3505,macros!Y:Y,macros!U:U)</f>
        <v>0</v>
      </c>
      <c r="B3505">
        <f>_xlfn.XLOOKUP(H3505,'sets &amp; selections ( - 10%)'!Z:Z,'sets &amp; selections ( - 10%)'!V:V,0)+_xlfn.XLOOKUP(J3505,'sets &amp; selections ( - 10%)'!Z:Z,'sets &amp; selections ( - 10%)'!V:V,0)</f>
        <v>0</v>
      </c>
      <c r="C3505" s="635" t="s">
        <v>600</v>
      </c>
      <c r="D3505">
        <f t="shared" si="252"/>
        <v>0</v>
      </c>
      <c r="E3505">
        <v>10137</v>
      </c>
      <c r="F3505">
        <f t="shared" si="249"/>
        <v>0</v>
      </c>
      <c r="G3505" t="str">
        <f t="shared" si="250"/>
        <v>BP.VM</v>
      </c>
      <c r="H3505" s="570" t="s">
        <v>136</v>
      </c>
      <c r="J3505" s="570" t="s">
        <v>140</v>
      </c>
    </row>
    <row r="3506" spans="1:10">
      <c r="A3506">
        <f>_xlfn.XLOOKUP(C3506,macros!Y:Y,macros!U:U)</f>
        <v>0</v>
      </c>
      <c r="B3506">
        <f>_xlfn.XLOOKUP(H3506,'sets &amp; selections ( - 10%)'!Z:Z,'sets &amp; selections ( - 10%)'!V:V,0)+_xlfn.XLOOKUP(J3506,'sets &amp; selections ( - 10%)'!Z:Z,'sets &amp; selections ( - 10%)'!V:V,0)</f>
        <v>0</v>
      </c>
      <c r="C3506" s="635" t="s">
        <v>601</v>
      </c>
      <c r="D3506">
        <f t="shared" si="252"/>
        <v>0</v>
      </c>
      <c r="E3506">
        <v>10137</v>
      </c>
      <c r="F3506">
        <f t="shared" si="249"/>
        <v>0</v>
      </c>
      <c r="G3506" t="str">
        <f t="shared" si="250"/>
        <v>BP.VM</v>
      </c>
      <c r="H3506" s="570" t="s">
        <v>136</v>
      </c>
      <c r="J3506" s="570" t="s">
        <v>140</v>
      </c>
    </row>
    <row r="3507" spans="1:10">
      <c r="A3507">
        <f>_xlfn.XLOOKUP(C3507,macros!Y:Y,macros!U:U)</f>
        <v>0</v>
      </c>
      <c r="B3507">
        <f>_xlfn.XLOOKUP(H3507,'sets &amp; selections ( - 10%)'!Z:Z,'sets &amp; selections ( - 10%)'!V:V,0)+_xlfn.XLOOKUP(J3507,'sets &amp; selections ( - 10%)'!Z:Z,'sets &amp; selections ( - 10%)'!V:V,0)</f>
        <v>0</v>
      </c>
      <c r="C3507" s="635" t="s">
        <v>602</v>
      </c>
      <c r="D3507">
        <f t="shared" si="252"/>
        <v>0</v>
      </c>
      <c r="E3507">
        <v>10137</v>
      </c>
      <c r="F3507">
        <f t="shared" si="249"/>
        <v>0</v>
      </c>
      <c r="G3507" t="str">
        <f t="shared" si="250"/>
        <v>BP.VM</v>
      </c>
      <c r="H3507" s="570" t="s">
        <v>136</v>
      </c>
      <c r="J3507" s="570" t="s">
        <v>142</v>
      </c>
    </row>
    <row r="3508" spans="1:10">
      <c r="A3508">
        <f>_xlfn.XLOOKUP(C3508,macros!Y:Y,macros!U:U)</f>
        <v>0</v>
      </c>
      <c r="B3508">
        <f>_xlfn.XLOOKUP(H3508,'sets &amp; selections ( - 10%)'!Z:Z,'sets &amp; selections ( - 10%)'!V:V,0)+_xlfn.XLOOKUP(J3508,'sets &amp; selections ( - 10%)'!Z:Z,'sets &amp; selections ( - 10%)'!V:V,0)</f>
        <v>0</v>
      </c>
      <c r="C3508" s="635" t="s">
        <v>603</v>
      </c>
      <c r="D3508">
        <f t="shared" si="252"/>
        <v>0</v>
      </c>
      <c r="E3508">
        <v>10137</v>
      </c>
      <c r="F3508">
        <f t="shared" si="249"/>
        <v>0</v>
      </c>
      <c r="G3508" t="str">
        <f t="shared" si="250"/>
        <v>BP.VM</v>
      </c>
      <c r="H3508" s="570" t="s">
        <v>136</v>
      </c>
      <c r="J3508" s="570" t="s">
        <v>142</v>
      </c>
    </row>
    <row r="3509" spans="1:10">
      <c r="A3509">
        <f>_xlfn.XLOOKUP(C3509,macros!Y:Y,macros!U:U)</f>
        <v>0</v>
      </c>
      <c r="B3509">
        <f>_xlfn.XLOOKUP(H3509,'sets &amp; selections ( - 10%)'!Z:Z,'sets &amp; selections ( - 10%)'!V:V,0)+_xlfn.XLOOKUP(J3509,'sets &amp; selections ( - 10%)'!Z:Z,'sets &amp; selections ( - 10%)'!V:V,0)</f>
        <v>0</v>
      </c>
      <c r="C3509" s="635" t="s">
        <v>604</v>
      </c>
      <c r="D3509">
        <f t="shared" si="252"/>
        <v>0</v>
      </c>
      <c r="E3509">
        <v>10137</v>
      </c>
      <c r="F3509">
        <f t="shared" si="249"/>
        <v>0</v>
      </c>
      <c r="G3509" t="str">
        <f t="shared" si="250"/>
        <v>BP.VM</v>
      </c>
      <c r="H3509" s="570" t="s">
        <v>136</v>
      </c>
      <c r="J3509" s="570" t="s">
        <v>142</v>
      </c>
    </row>
    <row r="3510" spans="1:10">
      <c r="A3510">
        <f>_xlfn.XLOOKUP(C3510,macros!Y:Y,macros!U:U)</f>
        <v>0</v>
      </c>
      <c r="B3510">
        <f>_xlfn.XLOOKUP(H3510,'sets &amp; selections ( - 10%)'!Z:Z,'sets &amp; selections ( - 10%)'!V:V,0)+_xlfn.XLOOKUP(J3510,'sets &amp; selections ( - 10%)'!Z:Z,'sets &amp; selections ( - 10%)'!V:V,0)</f>
        <v>0</v>
      </c>
      <c r="C3510" s="635" t="s">
        <v>605</v>
      </c>
      <c r="D3510">
        <f t="shared" si="252"/>
        <v>0</v>
      </c>
      <c r="E3510">
        <v>10137</v>
      </c>
      <c r="F3510">
        <f t="shared" si="249"/>
        <v>0</v>
      </c>
      <c r="G3510" t="str">
        <f t="shared" si="250"/>
        <v>BP.VM</v>
      </c>
      <c r="H3510" s="570" t="s">
        <v>136</v>
      </c>
      <c r="J3510" s="570" t="s">
        <v>142</v>
      </c>
    </row>
    <row r="3511" spans="1:10">
      <c r="A3511">
        <f>_xlfn.XLOOKUP(C3511,macros!Y:Y,macros!U:U)</f>
        <v>0</v>
      </c>
      <c r="B3511">
        <f>_xlfn.XLOOKUP(H3511,'sets &amp; selections ( - 10%)'!Z:Z,'sets &amp; selections ( - 10%)'!V:V,0)+_xlfn.XLOOKUP(J3511,'sets &amp; selections ( - 10%)'!Z:Z,'sets &amp; selections ( - 10%)'!V:V,0)</f>
        <v>0</v>
      </c>
      <c r="C3511" s="635" t="s">
        <v>606</v>
      </c>
      <c r="D3511">
        <f t="shared" si="252"/>
        <v>0</v>
      </c>
      <c r="E3511">
        <v>10137</v>
      </c>
      <c r="F3511">
        <f t="shared" si="249"/>
        <v>0</v>
      </c>
      <c r="G3511" t="str">
        <f t="shared" si="250"/>
        <v>BP.VM</v>
      </c>
      <c r="H3511" s="570" t="s">
        <v>136</v>
      </c>
      <c r="J3511" s="570" t="s">
        <v>144</v>
      </c>
    </row>
    <row r="3512" spans="1:10">
      <c r="A3512">
        <f>_xlfn.XLOOKUP(C3512,macros!Y:Y,macros!U:U)</f>
        <v>0</v>
      </c>
      <c r="B3512">
        <f>_xlfn.XLOOKUP(H3512,'sets &amp; selections ( - 10%)'!Z:Z,'sets &amp; selections ( - 10%)'!V:V,0)+_xlfn.XLOOKUP(J3512,'sets &amp; selections ( - 10%)'!Z:Z,'sets &amp; selections ( - 10%)'!V:V,0)</f>
        <v>0</v>
      </c>
      <c r="C3512" s="635" t="s">
        <v>607</v>
      </c>
      <c r="D3512">
        <f t="shared" si="252"/>
        <v>0</v>
      </c>
      <c r="E3512">
        <v>10137</v>
      </c>
      <c r="F3512">
        <f t="shared" si="249"/>
        <v>0</v>
      </c>
      <c r="G3512" t="str">
        <f t="shared" si="250"/>
        <v>BP.VM</v>
      </c>
      <c r="H3512" s="570" t="s">
        <v>136</v>
      </c>
      <c r="J3512" s="570" t="s">
        <v>144</v>
      </c>
    </row>
    <row r="3513" spans="1:10">
      <c r="A3513">
        <f>_xlfn.XLOOKUP(C3513,macros!Y:Y,macros!U:U)</f>
        <v>0</v>
      </c>
      <c r="B3513">
        <f>_xlfn.XLOOKUP(H3513,'sets &amp; selections ( - 10%)'!Z:Z,'sets &amp; selections ( - 10%)'!V:V,0)+_xlfn.XLOOKUP(J3513,'sets &amp; selections ( - 10%)'!Z:Z,'sets &amp; selections ( - 10%)'!V:V,0)</f>
        <v>0</v>
      </c>
      <c r="C3513" s="635" t="s">
        <v>608</v>
      </c>
      <c r="D3513">
        <f t="shared" si="252"/>
        <v>0</v>
      </c>
      <c r="E3513">
        <v>10137</v>
      </c>
      <c r="F3513">
        <f t="shared" si="249"/>
        <v>0</v>
      </c>
      <c r="G3513" t="str">
        <f t="shared" si="250"/>
        <v>BP.VM</v>
      </c>
      <c r="H3513" s="570" t="s">
        <v>136</v>
      </c>
      <c r="J3513" s="570" t="s">
        <v>144</v>
      </c>
    </row>
    <row r="3514" spans="1:10">
      <c r="A3514">
        <f>_xlfn.XLOOKUP(C3514,macros!Y:Y,macros!U:U)</f>
        <v>0</v>
      </c>
      <c r="B3514">
        <f>_xlfn.XLOOKUP(H3514,'sets &amp; selections ( - 10%)'!Z:Z,'sets &amp; selections ( - 10%)'!V:V,0)+_xlfn.XLOOKUP(J3514,'sets &amp; selections ( - 10%)'!Z:Z,'sets &amp; selections ( - 10%)'!V:V,0)</f>
        <v>0</v>
      </c>
      <c r="C3514" s="635" t="s">
        <v>609</v>
      </c>
      <c r="D3514">
        <f t="shared" si="252"/>
        <v>0</v>
      </c>
      <c r="E3514">
        <v>10137</v>
      </c>
      <c r="F3514">
        <f t="shared" si="249"/>
        <v>0</v>
      </c>
      <c r="G3514" t="str">
        <f t="shared" si="250"/>
        <v>BP.VM</v>
      </c>
      <c r="H3514" s="570" t="s">
        <v>136</v>
      </c>
      <c r="J3514" s="570" t="s">
        <v>144</v>
      </c>
    </row>
    <row r="3515" spans="1:10">
      <c r="A3515">
        <f>_xlfn.XLOOKUP(C3515,macros!Y:Y,macros!U:U)</f>
        <v>0</v>
      </c>
      <c r="B3515">
        <f>_xlfn.XLOOKUP(H3515,'sets &amp; selections ( - 10%)'!Z:Z,'sets &amp; selections ( - 10%)'!V:V,0)+_xlfn.XLOOKUP(J3515,'sets &amp; selections ( - 10%)'!Z:Z,'sets &amp; selections ( - 10%)'!V:V,0)</f>
        <v>0</v>
      </c>
      <c r="C3515" s="635" t="s">
        <v>610</v>
      </c>
      <c r="D3515">
        <f t="shared" si="252"/>
        <v>0</v>
      </c>
      <c r="E3515">
        <v>10137</v>
      </c>
      <c r="F3515">
        <f t="shared" si="249"/>
        <v>0</v>
      </c>
      <c r="G3515" t="str">
        <f t="shared" si="250"/>
        <v>BP.VM</v>
      </c>
      <c r="H3515" s="570" t="s">
        <v>136</v>
      </c>
      <c r="J3515" s="570" t="s">
        <v>144</v>
      </c>
    </row>
    <row r="3516" spans="1:10">
      <c r="A3516">
        <f>_xlfn.XLOOKUP(C3516,macros!Y:Y,macros!U:U)</f>
        <v>0</v>
      </c>
      <c r="B3516">
        <f>_xlfn.XLOOKUP(H3516,'sets &amp; selections ( - 10%)'!Z:Z,'sets &amp; selections ( - 10%)'!V:V,0)+_xlfn.XLOOKUP(J3516,'sets &amp; selections ( - 10%)'!Z:Z,'sets &amp; selections ( - 10%)'!V:V,0)</f>
        <v>0</v>
      </c>
      <c r="C3516" s="635" t="s">
        <v>611</v>
      </c>
      <c r="D3516">
        <f t="shared" si="252"/>
        <v>0</v>
      </c>
      <c r="E3516">
        <v>10137</v>
      </c>
      <c r="F3516">
        <f t="shared" si="249"/>
        <v>0</v>
      </c>
      <c r="G3516" t="str">
        <f t="shared" si="250"/>
        <v>BP.VM</v>
      </c>
      <c r="H3516" s="570" t="s">
        <v>136</v>
      </c>
      <c r="J3516" s="570" t="s">
        <v>144</v>
      </c>
    </row>
    <row r="3517" spans="1:10">
      <c r="A3517">
        <f>_xlfn.XLOOKUP(C3517,macros!Y:Y,macros!U:U)</f>
        <v>0</v>
      </c>
      <c r="B3517">
        <f>_xlfn.XLOOKUP(H3517,'sets &amp; selections ( - 10%)'!Z:Z,'sets &amp; selections ( - 10%)'!V:V,0)+_xlfn.XLOOKUP(J3517,'sets &amp; selections ( - 10%)'!Z:Z,'sets &amp; selections ( - 10%)'!V:V,0)</f>
        <v>0</v>
      </c>
      <c r="C3517" s="635" t="s">
        <v>612</v>
      </c>
      <c r="D3517">
        <f t="shared" si="252"/>
        <v>0</v>
      </c>
      <c r="E3517">
        <v>10137</v>
      </c>
      <c r="F3517">
        <f t="shared" si="249"/>
        <v>0</v>
      </c>
      <c r="G3517" t="str">
        <f t="shared" si="250"/>
        <v>BP.VM</v>
      </c>
      <c r="H3517" s="570" t="s">
        <v>136</v>
      </c>
      <c r="J3517" s="570" t="s">
        <v>144</v>
      </c>
    </row>
    <row r="3518" spans="1:10">
      <c r="A3518">
        <f>_xlfn.XLOOKUP(C3518,macros!Y:Y,macros!U:U)</f>
        <v>0</v>
      </c>
      <c r="B3518">
        <f>_xlfn.XLOOKUP(H3518,'sets &amp; selections ( - 10%)'!Z:Z,'sets &amp; selections ( - 10%)'!V:V,0)+_xlfn.XLOOKUP(J3518,'sets &amp; selections ( - 10%)'!Z:Z,'sets &amp; selections ( - 10%)'!V:V,0)</f>
        <v>0</v>
      </c>
      <c r="C3518" s="635" t="s">
        <v>613</v>
      </c>
      <c r="D3518">
        <f t="shared" ref="D3518" si="253">SUM(A3518:B3518)</f>
        <v>0</v>
      </c>
      <c r="E3518">
        <v>10137</v>
      </c>
      <c r="F3518">
        <f t="shared" si="249"/>
        <v>0</v>
      </c>
      <c r="G3518" t="str">
        <f t="shared" si="250"/>
        <v>BP.VM</v>
      </c>
      <c r="H3518" s="570" t="s">
        <v>136</v>
      </c>
      <c r="J3518" s="570" t="s">
        <v>144</v>
      </c>
    </row>
    <row r="3519" spans="1:10">
      <c r="A3519">
        <f>_xlfn.XLOOKUP(C3519,macros!Y:Y,macros!U:U)</f>
        <v>0</v>
      </c>
      <c r="B3519">
        <f>_xlfn.XLOOKUP(H3519,'sets &amp; selections ( - 10%)'!Z:Z,'sets &amp; selections ( - 10%)'!V:V,0)+_xlfn.XLOOKUP(J3519,'sets &amp; selections ( - 10%)'!Z:Z,'sets &amp; selections ( - 10%)'!V:V,0)</f>
        <v>0</v>
      </c>
      <c r="C3519" s="635" t="s">
        <v>614</v>
      </c>
      <c r="D3519">
        <f t="shared" ref="D3519:D3575" si="254">SUM(A3519:B3519)</f>
        <v>0</v>
      </c>
      <c r="E3519">
        <v>10137</v>
      </c>
      <c r="F3519">
        <f t="shared" si="249"/>
        <v>0</v>
      </c>
      <c r="G3519" t="str">
        <f t="shared" si="250"/>
        <v>BP.VM</v>
      </c>
      <c r="H3519" s="570" t="s">
        <v>136</v>
      </c>
      <c r="J3519" s="570" t="s">
        <v>144</v>
      </c>
    </row>
    <row r="3520" spans="1:10">
      <c r="A3520">
        <f>_xlfn.XLOOKUP(C3520,macros!Y:Y,macros!U:U)</f>
        <v>0</v>
      </c>
      <c r="B3520">
        <f>_xlfn.XLOOKUP(H3520,'sets &amp; selections ( - 10%)'!Z:Z,'sets &amp; selections ( - 10%)'!V:V,0)+_xlfn.XLOOKUP(J3520,'sets &amp; selections ( - 10%)'!Z:Z,'sets &amp; selections ( - 10%)'!V:V,0)</f>
        <v>0</v>
      </c>
      <c r="C3520" s="635" t="s">
        <v>615</v>
      </c>
      <c r="D3520">
        <f t="shared" si="254"/>
        <v>0</v>
      </c>
      <c r="E3520">
        <v>10137</v>
      </c>
      <c r="F3520">
        <f t="shared" si="249"/>
        <v>0</v>
      </c>
      <c r="G3520" t="str">
        <f t="shared" si="250"/>
        <v>BP.VM</v>
      </c>
      <c r="H3520" s="570" t="s">
        <v>136</v>
      </c>
      <c r="J3520" s="570" t="s">
        <v>144</v>
      </c>
    </row>
    <row r="3521" spans="1:10">
      <c r="A3521">
        <f>_xlfn.XLOOKUP(C3521,macros!Y:Y,macros!U:U)</f>
        <v>0</v>
      </c>
      <c r="B3521">
        <f>_xlfn.XLOOKUP(H3521,'sets &amp; selections ( - 10%)'!Z:Z,'sets &amp; selections ( - 10%)'!V:V,0)+_xlfn.XLOOKUP(J3521,'sets &amp; selections ( - 10%)'!Z:Z,'sets &amp; selections ( - 10%)'!V:V,0)</f>
        <v>0</v>
      </c>
      <c r="C3521" s="635" t="s">
        <v>616</v>
      </c>
      <c r="D3521">
        <f t="shared" si="254"/>
        <v>0</v>
      </c>
      <c r="E3521">
        <v>10137</v>
      </c>
      <c r="F3521">
        <f t="shared" si="249"/>
        <v>0</v>
      </c>
      <c r="G3521" t="str">
        <f t="shared" si="250"/>
        <v>BP.VM</v>
      </c>
      <c r="H3521" s="570" t="s">
        <v>136</v>
      </c>
      <c r="J3521" s="570" t="s">
        <v>144</v>
      </c>
    </row>
    <row r="3522" spans="1:10">
      <c r="A3522">
        <f>_xlfn.XLOOKUP(C3522,macros!Y:Y,macros!U:U)</f>
        <v>0</v>
      </c>
      <c r="B3522">
        <f>_xlfn.XLOOKUP(H3522,'sets &amp; selections ( - 10%)'!Z:Z,'sets &amp; selections ( - 10%)'!V:V,0)+_xlfn.XLOOKUP(J3522,'sets &amp; selections ( - 10%)'!Z:Z,'sets &amp; selections ( - 10%)'!V:V,0)</f>
        <v>0</v>
      </c>
      <c r="C3522" s="635" t="s">
        <v>617</v>
      </c>
      <c r="D3522">
        <f t="shared" si="254"/>
        <v>0</v>
      </c>
      <c r="E3522">
        <v>10137</v>
      </c>
      <c r="F3522">
        <f t="shared" si="249"/>
        <v>0</v>
      </c>
      <c r="G3522" t="str">
        <f t="shared" si="250"/>
        <v>BP.VM</v>
      </c>
      <c r="H3522" s="570" t="s">
        <v>136</v>
      </c>
      <c r="J3522" s="570" t="s">
        <v>144</v>
      </c>
    </row>
    <row r="3523" spans="1:10">
      <c r="A3523">
        <f>_xlfn.XLOOKUP(C3523,macros!Y:Y,macros!V:V)</f>
        <v>0</v>
      </c>
      <c r="B3523">
        <f>_xlfn.XLOOKUP(H3523,'sets &amp; selections ( - 10%)'!Z:Z,'sets &amp; selections ( - 10%)'!W:W,0)+_xlfn.XLOOKUP(J3523,'sets &amp; selections ( - 10%)'!Z:Z,'sets &amp; selections ( - 10%)'!W:W,0)</f>
        <v>0</v>
      </c>
      <c r="C3523" s="635" t="s">
        <v>507</v>
      </c>
      <c r="D3523">
        <f t="shared" si="254"/>
        <v>0</v>
      </c>
      <c r="E3523">
        <v>10082</v>
      </c>
      <c r="F3523">
        <f t="shared" ref="F3523:F3580" si="255">IF(B3523&gt;0,10*B3523/D3523,0)</f>
        <v>0</v>
      </c>
      <c r="G3523" t="str">
        <f t="shared" ref="G3523:G3580" si="256">LEFT(C3523,5)</f>
        <v>BP.VM</v>
      </c>
      <c r="H3523" s="570" t="s">
        <v>125</v>
      </c>
      <c r="J3523" s="570" t="s">
        <v>127</v>
      </c>
    </row>
    <row r="3524" spans="1:10">
      <c r="A3524">
        <f>_xlfn.XLOOKUP(C3524,macros!Y:Y,macros!V:V)</f>
        <v>0</v>
      </c>
      <c r="B3524">
        <f>_xlfn.XLOOKUP(H3524,'sets &amp; selections ( - 10%)'!Z:Z,'sets &amp; selections ( - 10%)'!W:W,0)+_xlfn.XLOOKUP(J3524,'sets &amp; selections ( - 10%)'!Z:Z,'sets &amp; selections ( - 10%)'!W:W,0)</f>
        <v>0</v>
      </c>
      <c r="C3524" s="635" t="s">
        <v>510</v>
      </c>
      <c r="D3524">
        <f t="shared" si="254"/>
        <v>0</v>
      </c>
      <c r="E3524">
        <v>10082</v>
      </c>
      <c r="F3524">
        <f t="shared" si="255"/>
        <v>0</v>
      </c>
      <c r="G3524" t="str">
        <f t="shared" si="256"/>
        <v>BP.VM</v>
      </c>
      <c r="H3524" s="570" t="s">
        <v>125</v>
      </c>
      <c r="J3524" s="570" t="s">
        <v>127</v>
      </c>
    </row>
    <row r="3525" spans="1:10">
      <c r="A3525">
        <f>_xlfn.XLOOKUP(C3525,macros!Y:Y,macros!V:V)</f>
        <v>0</v>
      </c>
      <c r="B3525">
        <f>_xlfn.XLOOKUP(H3525,'sets &amp; selections ( - 10%)'!Z:Z,'sets &amp; selections ( - 10%)'!W:W,0)+_xlfn.XLOOKUP(J3525,'sets &amp; selections ( - 10%)'!Z:Z,'sets &amp; selections ( - 10%)'!W:W,0)</f>
        <v>0</v>
      </c>
      <c r="C3525" s="635" t="s">
        <v>513</v>
      </c>
      <c r="D3525">
        <f t="shared" si="254"/>
        <v>0</v>
      </c>
      <c r="E3525">
        <v>10082</v>
      </c>
      <c r="F3525">
        <f t="shared" si="255"/>
        <v>0</v>
      </c>
      <c r="G3525" t="str">
        <f t="shared" si="256"/>
        <v>BP.VM</v>
      </c>
      <c r="H3525" s="570" t="s">
        <v>125</v>
      </c>
      <c r="J3525" s="570" t="s">
        <v>127</v>
      </c>
    </row>
    <row r="3526" spans="1:10">
      <c r="A3526">
        <f>_xlfn.XLOOKUP(C3526,macros!Y:Y,macros!V:V)</f>
        <v>0</v>
      </c>
      <c r="B3526">
        <f>_xlfn.XLOOKUP(H3526,'sets &amp; selections ( - 10%)'!Z:Z,'sets &amp; selections ( - 10%)'!W:W,0)+_xlfn.XLOOKUP(J3526,'sets &amp; selections ( - 10%)'!Z:Z,'sets &amp; selections ( - 10%)'!W:W,0)</f>
        <v>0</v>
      </c>
      <c r="C3526" s="635" t="s">
        <v>516</v>
      </c>
      <c r="D3526">
        <f t="shared" si="254"/>
        <v>0</v>
      </c>
      <c r="E3526">
        <v>10082</v>
      </c>
      <c r="F3526">
        <f t="shared" si="255"/>
        <v>0</v>
      </c>
      <c r="G3526" t="str">
        <f t="shared" si="256"/>
        <v>BP.VM</v>
      </c>
      <c r="H3526" s="570" t="s">
        <v>125</v>
      </c>
      <c r="J3526" s="570" t="s">
        <v>127</v>
      </c>
    </row>
    <row r="3527" spans="1:10">
      <c r="A3527">
        <f>_xlfn.XLOOKUP(C3527,macros!Y:Y,macros!V:V)</f>
        <v>0</v>
      </c>
      <c r="B3527">
        <f>_xlfn.XLOOKUP(H3527,'sets &amp; selections ( - 10%)'!Z:Z,'sets &amp; selections ( - 10%)'!W:W,0)+_xlfn.XLOOKUP(J3527,'sets &amp; selections ( - 10%)'!Z:Z,'sets &amp; selections ( - 10%)'!W:W,0)</f>
        <v>0</v>
      </c>
      <c r="C3527" s="635" t="s">
        <v>519</v>
      </c>
      <c r="D3527">
        <f t="shared" si="254"/>
        <v>0</v>
      </c>
      <c r="E3527">
        <v>10082</v>
      </c>
      <c r="F3527">
        <f t="shared" si="255"/>
        <v>0</v>
      </c>
      <c r="G3527" t="str">
        <f t="shared" si="256"/>
        <v>BP.VM</v>
      </c>
      <c r="H3527" s="570" t="s">
        <v>125</v>
      </c>
      <c r="J3527" s="570" t="s">
        <v>127</v>
      </c>
    </row>
    <row r="3528" spans="1:10">
      <c r="A3528">
        <f>_xlfn.XLOOKUP(C3528,macros!Y:Y,macros!V:V)</f>
        <v>0</v>
      </c>
      <c r="B3528">
        <f>_xlfn.XLOOKUP(H3528,'sets &amp; selections ( - 10%)'!Z:Z,'sets &amp; selections ( - 10%)'!W:W,0)+_xlfn.XLOOKUP(J3528,'sets &amp; selections ( - 10%)'!Z:Z,'sets &amp; selections ( - 10%)'!W:W,0)</f>
        <v>0</v>
      </c>
      <c r="C3528" s="635" t="s">
        <v>522</v>
      </c>
      <c r="D3528">
        <f t="shared" si="254"/>
        <v>0</v>
      </c>
      <c r="E3528">
        <v>10082</v>
      </c>
      <c r="F3528">
        <f t="shared" si="255"/>
        <v>0</v>
      </c>
      <c r="G3528" t="str">
        <f t="shared" si="256"/>
        <v>BP.VM</v>
      </c>
      <c r="H3528" s="570" t="s">
        <v>125</v>
      </c>
      <c r="J3528" s="570" t="s">
        <v>127</v>
      </c>
    </row>
    <row r="3529" spans="1:10">
      <c r="A3529">
        <f>_xlfn.XLOOKUP(C3529,macros!Y:Y,macros!V:V)</f>
        <v>0</v>
      </c>
      <c r="B3529">
        <f>_xlfn.XLOOKUP(H3529,'sets &amp; selections ( - 10%)'!Z:Z,'sets &amp; selections ( - 10%)'!W:W,0)+_xlfn.XLOOKUP(J3529,'sets &amp; selections ( - 10%)'!Z:Z,'sets &amp; selections ( - 10%)'!W:W,0)</f>
        <v>0</v>
      </c>
      <c r="C3529" s="635" t="s">
        <v>525</v>
      </c>
      <c r="D3529">
        <f t="shared" si="254"/>
        <v>0</v>
      </c>
      <c r="E3529">
        <v>10082</v>
      </c>
      <c r="F3529">
        <f t="shared" si="255"/>
        <v>0</v>
      </c>
      <c r="G3529" t="str">
        <f t="shared" si="256"/>
        <v>BP.VM</v>
      </c>
      <c r="H3529" s="570" t="s">
        <v>125</v>
      </c>
      <c r="J3529" s="570" t="s">
        <v>129</v>
      </c>
    </row>
    <row r="3530" spans="1:10">
      <c r="A3530">
        <f>_xlfn.XLOOKUP(C3530,macros!Y:Y,macros!V:V)</f>
        <v>0</v>
      </c>
      <c r="B3530">
        <f>_xlfn.XLOOKUP(H3530,'sets &amp; selections ( - 10%)'!Z:Z,'sets &amp; selections ( - 10%)'!W:W,0)+_xlfn.XLOOKUP(J3530,'sets &amp; selections ( - 10%)'!Z:Z,'sets &amp; selections ( - 10%)'!W:W,0)</f>
        <v>0</v>
      </c>
      <c r="C3530" s="635" t="s">
        <v>528</v>
      </c>
      <c r="D3530">
        <f t="shared" si="254"/>
        <v>0</v>
      </c>
      <c r="E3530">
        <v>10082</v>
      </c>
      <c r="F3530">
        <f t="shared" si="255"/>
        <v>0</v>
      </c>
      <c r="G3530" t="str">
        <f t="shared" si="256"/>
        <v>BP.VM</v>
      </c>
      <c r="H3530" s="570" t="s">
        <v>125</v>
      </c>
      <c r="J3530" s="570" t="s">
        <v>129</v>
      </c>
    </row>
    <row r="3531" spans="1:10">
      <c r="A3531">
        <f>_xlfn.XLOOKUP(C3531,macros!Y:Y,macros!V:V)</f>
        <v>0</v>
      </c>
      <c r="B3531">
        <f>_xlfn.XLOOKUP(H3531,'sets &amp; selections ( - 10%)'!Z:Z,'sets &amp; selections ( - 10%)'!W:W,0)+_xlfn.XLOOKUP(J3531,'sets &amp; selections ( - 10%)'!Z:Z,'sets &amp; selections ( - 10%)'!W:W,0)</f>
        <v>0</v>
      </c>
      <c r="C3531" s="635" t="s">
        <v>531</v>
      </c>
      <c r="D3531">
        <f t="shared" si="254"/>
        <v>0</v>
      </c>
      <c r="E3531">
        <v>10082</v>
      </c>
      <c r="F3531">
        <f t="shared" si="255"/>
        <v>0</v>
      </c>
      <c r="G3531" t="str">
        <f t="shared" si="256"/>
        <v>BP.VM</v>
      </c>
      <c r="H3531" s="570" t="s">
        <v>125</v>
      </c>
      <c r="J3531" s="570" t="s">
        <v>129</v>
      </c>
    </row>
    <row r="3532" spans="1:10">
      <c r="A3532">
        <f>_xlfn.XLOOKUP(C3532,macros!Y:Y,macros!V:V)</f>
        <v>0</v>
      </c>
      <c r="B3532">
        <f>_xlfn.XLOOKUP(H3532,'sets &amp; selections ( - 10%)'!Z:Z,'sets &amp; selections ( - 10%)'!W:W,0)+_xlfn.XLOOKUP(J3532,'sets &amp; selections ( - 10%)'!Z:Z,'sets &amp; selections ( - 10%)'!W:W,0)</f>
        <v>0</v>
      </c>
      <c r="C3532" s="635" t="s">
        <v>534</v>
      </c>
      <c r="D3532">
        <f t="shared" si="254"/>
        <v>0</v>
      </c>
      <c r="E3532">
        <v>10082</v>
      </c>
      <c r="F3532">
        <f t="shared" si="255"/>
        <v>0</v>
      </c>
      <c r="G3532" t="str">
        <f t="shared" si="256"/>
        <v>BP.VM</v>
      </c>
      <c r="H3532" s="570" t="s">
        <v>125</v>
      </c>
      <c r="J3532" s="570" t="s">
        <v>129</v>
      </c>
    </row>
    <row r="3533" spans="1:10">
      <c r="A3533">
        <f>_xlfn.XLOOKUP(C3533,macros!Y:Y,macros!V:V)</f>
        <v>0</v>
      </c>
      <c r="B3533">
        <f>_xlfn.XLOOKUP(H3533,'sets &amp; selections ( - 10%)'!Z:Z,'sets &amp; selections ( - 10%)'!W:W,0)+_xlfn.XLOOKUP(J3533,'sets &amp; selections ( - 10%)'!Z:Z,'sets &amp; selections ( - 10%)'!W:W,0)</f>
        <v>0</v>
      </c>
      <c r="C3533" s="635" t="s">
        <v>537</v>
      </c>
      <c r="D3533">
        <f t="shared" si="254"/>
        <v>0</v>
      </c>
      <c r="E3533">
        <v>10082</v>
      </c>
      <c r="F3533">
        <f t="shared" si="255"/>
        <v>0</v>
      </c>
      <c r="G3533" t="str">
        <f t="shared" si="256"/>
        <v>BP.VM</v>
      </c>
      <c r="H3533" s="570" t="s">
        <v>125</v>
      </c>
      <c r="J3533" s="570" t="s">
        <v>129</v>
      </c>
    </row>
    <row r="3534" spans="1:10">
      <c r="A3534">
        <f>_xlfn.XLOOKUP(C3534,macros!Y:Y,macros!V:V)</f>
        <v>0</v>
      </c>
      <c r="B3534">
        <f>_xlfn.XLOOKUP(H3534,'sets &amp; selections ( - 10%)'!Z:Z,'sets &amp; selections ( - 10%)'!W:W,0)+_xlfn.XLOOKUP(J3534,'sets &amp; selections ( - 10%)'!Z:Z,'sets &amp; selections ( - 10%)'!W:W,0)</f>
        <v>0</v>
      </c>
      <c r="C3534" s="635" t="s">
        <v>540</v>
      </c>
      <c r="D3534">
        <f t="shared" si="254"/>
        <v>0</v>
      </c>
      <c r="E3534">
        <v>10082</v>
      </c>
      <c r="F3534">
        <f t="shared" si="255"/>
        <v>0</v>
      </c>
      <c r="G3534" t="str">
        <f t="shared" si="256"/>
        <v>BP.VM</v>
      </c>
      <c r="H3534" s="570" t="s">
        <v>125</v>
      </c>
      <c r="J3534" s="570" t="s">
        <v>129</v>
      </c>
    </row>
    <row r="3535" spans="1:10">
      <c r="A3535">
        <f>_xlfn.XLOOKUP(C3535,macros!Y:Y,macros!V:V)</f>
        <v>0</v>
      </c>
      <c r="B3535">
        <f>_xlfn.XLOOKUP(H3535,'sets &amp; selections ( - 10%)'!Z:Z,'sets &amp; selections ( - 10%)'!W:W,0)+_xlfn.XLOOKUP(J3535,'sets &amp; selections ( - 10%)'!Z:Z,'sets &amp; selections ( - 10%)'!W:W,0)</f>
        <v>0</v>
      </c>
      <c r="C3535" s="635" t="s">
        <v>543</v>
      </c>
      <c r="D3535">
        <f t="shared" si="254"/>
        <v>0</v>
      </c>
      <c r="E3535">
        <v>10082</v>
      </c>
      <c r="F3535">
        <f t="shared" si="255"/>
        <v>0</v>
      </c>
      <c r="G3535" t="str">
        <f t="shared" si="256"/>
        <v>BP.VM</v>
      </c>
      <c r="H3535" s="570" t="s">
        <v>125</v>
      </c>
      <c r="J3535" s="570" t="s">
        <v>129</v>
      </c>
    </row>
    <row r="3536" spans="1:10">
      <c r="A3536">
        <f>_xlfn.XLOOKUP(C3536,macros!Y:Y,macros!V:V)</f>
        <v>0</v>
      </c>
      <c r="B3536">
        <f>_xlfn.XLOOKUP(H3536,'sets &amp; selections ( - 10%)'!Z:Z,'sets &amp; selections ( - 10%)'!W:W,0)+_xlfn.XLOOKUP(J3536,'sets &amp; selections ( - 10%)'!Z:Z,'sets &amp; selections ( - 10%)'!W:W,0)</f>
        <v>0</v>
      </c>
      <c r="C3536" s="635" t="s">
        <v>546</v>
      </c>
      <c r="D3536">
        <f t="shared" si="254"/>
        <v>0</v>
      </c>
      <c r="E3536">
        <v>10082</v>
      </c>
      <c r="F3536">
        <f t="shared" si="255"/>
        <v>0</v>
      </c>
      <c r="G3536" t="str">
        <f t="shared" si="256"/>
        <v>BP.VM</v>
      </c>
      <c r="H3536" s="570" t="s">
        <v>125</v>
      </c>
      <c r="J3536" s="570" t="s">
        <v>131</v>
      </c>
    </row>
    <row r="3537" spans="1:10">
      <c r="A3537">
        <f>_xlfn.XLOOKUP(C3537,macros!Y:Y,macros!V:V)</f>
        <v>0</v>
      </c>
      <c r="B3537">
        <f>_xlfn.XLOOKUP(H3537,'sets &amp; selections ( - 10%)'!Z:Z,'sets &amp; selections ( - 10%)'!W:W,0)+_xlfn.XLOOKUP(J3537,'sets &amp; selections ( - 10%)'!Z:Z,'sets &amp; selections ( - 10%)'!W:W,0)</f>
        <v>0</v>
      </c>
      <c r="C3537" s="635" t="s">
        <v>549</v>
      </c>
      <c r="D3537">
        <f t="shared" si="254"/>
        <v>0</v>
      </c>
      <c r="E3537">
        <v>10082</v>
      </c>
      <c r="F3537">
        <f t="shared" si="255"/>
        <v>0</v>
      </c>
      <c r="G3537" t="str">
        <f t="shared" si="256"/>
        <v>BP.VM</v>
      </c>
      <c r="H3537" s="570" t="s">
        <v>125</v>
      </c>
      <c r="J3537" s="570" t="s">
        <v>131</v>
      </c>
    </row>
    <row r="3538" spans="1:10">
      <c r="A3538">
        <f>_xlfn.XLOOKUP(C3538,macros!Y:Y,macros!V:V)</f>
        <v>0</v>
      </c>
      <c r="B3538">
        <f>_xlfn.XLOOKUP(H3538,'sets &amp; selections ( - 10%)'!Z:Z,'sets &amp; selections ( - 10%)'!W:W,0)+_xlfn.XLOOKUP(J3538,'sets &amp; selections ( - 10%)'!Z:Z,'sets &amp; selections ( - 10%)'!W:W,0)</f>
        <v>0</v>
      </c>
      <c r="C3538" s="635" t="s">
        <v>552</v>
      </c>
      <c r="D3538">
        <f t="shared" si="254"/>
        <v>0</v>
      </c>
      <c r="E3538">
        <v>10082</v>
      </c>
      <c r="F3538">
        <f t="shared" si="255"/>
        <v>0</v>
      </c>
      <c r="G3538" t="str">
        <f t="shared" si="256"/>
        <v>BP.VM</v>
      </c>
      <c r="H3538" s="570" t="s">
        <v>125</v>
      </c>
      <c r="J3538" s="570" t="s">
        <v>131</v>
      </c>
    </row>
    <row r="3539" spans="1:10">
      <c r="A3539">
        <f>_xlfn.XLOOKUP(C3539,macros!Y:Y,macros!V:V)</f>
        <v>0</v>
      </c>
      <c r="B3539">
        <f>_xlfn.XLOOKUP(H3539,'sets &amp; selections ( - 10%)'!Z:Z,'sets &amp; selections ( - 10%)'!W:W,0)+_xlfn.XLOOKUP(J3539,'sets &amp; selections ( - 10%)'!Z:Z,'sets &amp; selections ( - 10%)'!W:W,0)</f>
        <v>0</v>
      </c>
      <c r="C3539" s="635" t="s">
        <v>555</v>
      </c>
      <c r="D3539">
        <f t="shared" si="254"/>
        <v>0</v>
      </c>
      <c r="E3539">
        <v>10082</v>
      </c>
      <c r="F3539">
        <f t="shared" si="255"/>
        <v>0</v>
      </c>
      <c r="G3539" t="str">
        <f t="shared" si="256"/>
        <v>BP.VM</v>
      </c>
      <c r="H3539" s="570" t="s">
        <v>125</v>
      </c>
      <c r="J3539" s="570" t="s">
        <v>131</v>
      </c>
    </row>
    <row r="3540" spans="1:10">
      <c r="A3540">
        <f>_xlfn.XLOOKUP(C3540,macros!Y:Y,macros!V:V)</f>
        <v>0</v>
      </c>
      <c r="B3540">
        <f>_xlfn.XLOOKUP(H3540,'sets &amp; selections ( - 10%)'!Z:Z,'sets &amp; selections ( - 10%)'!W:W,0)+_xlfn.XLOOKUP(J3540,'sets &amp; selections ( - 10%)'!Z:Z,'sets &amp; selections ( - 10%)'!W:W,0)</f>
        <v>0</v>
      </c>
      <c r="C3540" s="635" t="s">
        <v>557</v>
      </c>
      <c r="D3540">
        <f t="shared" si="254"/>
        <v>0</v>
      </c>
      <c r="E3540">
        <v>10082</v>
      </c>
      <c r="F3540">
        <f t="shared" si="255"/>
        <v>0</v>
      </c>
      <c r="G3540" t="str">
        <f t="shared" si="256"/>
        <v>BP.VM</v>
      </c>
      <c r="H3540" s="570" t="s">
        <v>125</v>
      </c>
      <c r="J3540" s="570" t="s">
        <v>133</v>
      </c>
    </row>
    <row r="3541" spans="1:10">
      <c r="A3541">
        <f>_xlfn.XLOOKUP(C3541,macros!Y:Y,macros!V:V)</f>
        <v>0</v>
      </c>
      <c r="B3541">
        <f>_xlfn.XLOOKUP(H3541,'sets &amp; selections ( - 10%)'!Z:Z,'sets &amp; selections ( - 10%)'!W:W,0)+_xlfn.XLOOKUP(J3541,'sets &amp; selections ( - 10%)'!Z:Z,'sets &amp; selections ( - 10%)'!W:W,0)</f>
        <v>0</v>
      </c>
      <c r="C3541" s="635" t="s">
        <v>560</v>
      </c>
      <c r="D3541">
        <f t="shared" si="254"/>
        <v>0</v>
      </c>
      <c r="E3541">
        <v>10082</v>
      </c>
      <c r="F3541">
        <f t="shared" si="255"/>
        <v>0</v>
      </c>
      <c r="G3541" t="str">
        <f t="shared" si="256"/>
        <v>BP.VM</v>
      </c>
      <c r="H3541" s="570" t="s">
        <v>125</v>
      </c>
      <c r="J3541" s="570" t="s">
        <v>133</v>
      </c>
    </row>
    <row r="3542" spans="1:10">
      <c r="A3542">
        <f>_xlfn.XLOOKUP(C3542,macros!Y:Y,macros!V:V)</f>
        <v>0</v>
      </c>
      <c r="B3542">
        <f>_xlfn.XLOOKUP(H3542,'sets &amp; selections ( - 10%)'!Z:Z,'sets &amp; selections ( - 10%)'!W:W,0)+_xlfn.XLOOKUP(J3542,'sets &amp; selections ( - 10%)'!Z:Z,'sets &amp; selections ( - 10%)'!W:W,0)</f>
        <v>0</v>
      </c>
      <c r="C3542" s="635" t="s">
        <v>563</v>
      </c>
      <c r="D3542">
        <f t="shared" si="254"/>
        <v>0</v>
      </c>
      <c r="E3542">
        <v>10082</v>
      </c>
      <c r="F3542">
        <f t="shared" si="255"/>
        <v>0</v>
      </c>
      <c r="G3542" t="str">
        <f t="shared" si="256"/>
        <v>BP.VM</v>
      </c>
      <c r="H3542" s="570" t="s">
        <v>125</v>
      </c>
      <c r="J3542" s="570" t="s">
        <v>133</v>
      </c>
    </row>
    <row r="3543" spans="1:10">
      <c r="A3543">
        <f>_xlfn.XLOOKUP(C3543,macros!Y:Y,macros!V:V)</f>
        <v>0</v>
      </c>
      <c r="B3543">
        <f>_xlfn.XLOOKUP(H3543,'sets &amp; selections ( - 10%)'!Z:Z,'sets &amp; selections ( - 10%)'!W:W,0)+_xlfn.XLOOKUP(J3543,'sets &amp; selections ( - 10%)'!Z:Z,'sets &amp; selections ( - 10%)'!W:W,0)</f>
        <v>0</v>
      </c>
      <c r="C3543" s="635" t="s">
        <v>566</v>
      </c>
      <c r="D3543">
        <f t="shared" si="254"/>
        <v>0</v>
      </c>
      <c r="E3543">
        <v>10082</v>
      </c>
      <c r="F3543">
        <f t="shared" si="255"/>
        <v>0</v>
      </c>
      <c r="G3543" t="str">
        <f t="shared" si="256"/>
        <v>BP.VM</v>
      </c>
      <c r="H3543" s="570" t="s">
        <v>125</v>
      </c>
      <c r="J3543" s="570" t="s">
        <v>133</v>
      </c>
    </row>
    <row r="3544" spans="1:10">
      <c r="A3544">
        <f>_xlfn.XLOOKUP(C3544,macros!Y:Y,macros!V:V)</f>
        <v>0</v>
      </c>
      <c r="B3544">
        <f>_xlfn.XLOOKUP(H3544,'sets &amp; selections ( - 10%)'!Z:Z,'sets &amp; selections ( - 10%)'!W:W,0)+_xlfn.XLOOKUP(J3544,'sets &amp; selections ( - 10%)'!Z:Z,'sets &amp; selections ( - 10%)'!W:W,0)</f>
        <v>0</v>
      </c>
      <c r="C3544" s="635" t="s">
        <v>568</v>
      </c>
      <c r="D3544">
        <f t="shared" si="254"/>
        <v>0</v>
      </c>
      <c r="E3544">
        <v>10082</v>
      </c>
      <c r="F3544">
        <f t="shared" si="255"/>
        <v>0</v>
      </c>
      <c r="G3544" t="str">
        <f t="shared" si="256"/>
        <v>BP.VM</v>
      </c>
      <c r="H3544" s="570" t="s">
        <v>125</v>
      </c>
      <c r="J3544" s="570" t="s">
        <v>133</v>
      </c>
    </row>
    <row r="3545" spans="1:10">
      <c r="A3545">
        <f>_xlfn.XLOOKUP(C3545,macros!Y:Y,macros!V:V)</f>
        <v>0</v>
      </c>
      <c r="B3545">
        <f>_xlfn.XLOOKUP(H3545,'sets &amp; selections ( - 10%)'!Z:Z,'sets &amp; selections ( - 10%)'!W:W,0)+_xlfn.XLOOKUP(J3545,'sets &amp; selections ( - 10%)'!Z:Z,'sets &amp; selections ( - 10%)'!W:W,0)</f>
        <v>0</v>
      </c>
      <c r="C3545" s="635" t="s">
        <v>571</v>
      </c>
      <c r="D3545">
        <f t="shared" si="254"/>
        <v>0</v>
      </c>
      <c r="E3545">
        <v>10082</v>
      </c>
      <c r="F3545">
        <f t="shared" si="255"/>
        <v>0</v>
      </c>
      <c r="G3545" t="str">
        <f t="shared" si="256"/>
        <v>BP.VM</v>
      </c>
      <c r="H3545" s="570" t="s">
        <v>125</v>
      </c>
      <c r="J3545" s="570" t="s">
        <v>133</v>
      </c>
    </row>
    <row r="3546" spans="1:10">
      <c r="A3546">
        <f>_xlfn.XLOOKUP(C3546,macros!Y:Y,macros!V:V)</f>
        <v>0</v>
      </c>
      <c r="B3546">
        <f>_xlfn.XLOOKUP(H3546,'sets &amp; selections ( - 10%)'!Z:Z,'sets &amp; selections ( - 10%)'!W:W,0)+_xlfn.XLOOKUP(J3546,'sets &amp; selections ( - 10%)'!Z:Z,'sets &amp; selections ( - 10%)'!W:W,0)</f>
        <v>0</v>
      </c>
      <c r="C3546" s="635" t="s">
        <v>573</v>
      </c>
      <c r="D3546">
        <f t="shared" si="254"/>
        <v>0</v>
      </c>
      <c r="E3546">
        <v>10082</v>
      </c>
      <c r="F3546">
        <f t="shared" si="255"/>
        <v>0</v>
      </c>
      <c r="G3546" t="str">
        <f t="shared" si="256"/>
        <v>BP.VM</v>
      </c>
      <c r="H3546" s="570" t="s">
        <v>125</v>
      </c>
      <c r="J3546" s="570" t="s">
        <v>133</v>
      </c>
    </row>
    <row r="3547" spans="1:10">
      <c r="A3547">
        <f>_xlfn.XLOOKUP(C3547,macros!Y:Y,macros!V:V)</f>
        <v>0</v>
      </c>
      <c r="B3547">
        <f>_xlfn.XLOOKUP(H3547,'sets &amp; selections ( - 10%)'!Z:Z,'sets &amp; selections ( - 10%)'!W:W,0)+_xlfn.XLOOKUP(J3547,'sets &amp; selections ( - 10%)'!Z:Z,'sets &amp; selections ( - 10%)'!W:W,0)</f>
        <v>0</v>
      </c>
      <c r="C3547" s="635" t="s">
        <v>575</v>
      </c>
      <c r="D3547">
        <f t="shared" si="254"/>
        <v>0</v>
      </c>
      <c r="E3547">
        <v>10082</v>
      </c>
      <c r="F3547">
        <f t="shared" si="255"/>
        <v>0</v>
      </c>
      <c r="G3547" t="str">
        <f t="shared" si="256"/>
        <v>BP.VM</v>
      </c>
      <c r="H3547" s="570" t="s">
        <v>125</v>
      </c>
      <c r="J3547" s="570" t="s">
        <v>133</v>
      </c>
    </row>
    <row r="3548" spans="1:10">
      <c r="A3548">
        <f>_xlfn.XLOOKUP(C3548,macros!Y:Y,macros!V:V)</f>
        <v>0</v>
      </c>
      <c r="B3548">
        <f>_xlfn.XLOOKUP(H3548,'sets &amp; selections ( - 10%)'!Z:Z,'sets &amp; selections ( - 10%)'!W:W,0)+_xlfn.XLOOKUP(J3548,'sets &amp; selections ( - 10%)'!Z:Z,'sets &amp; selections ( - 10%)'!W:W,0)</f>
        <v>0</v>
      </c>
      <c r="C3548" s="635" t="s">
        <v>578</v>
      </c>
      <c r="D3548">
        <f t="shared" si="254"/>
        <v>0</v>
      </c>
      <c r="E3548">
        <v>10082</v>
      </c>
      <c r="F3548">
        <f t="shared" si="255"/>
        <v>0</v>
      </c>
      <c r="G3548" t="str">
        <f t="shared" si="256"/>
        <v>BP.VM</v>
      </c>
      <c r="H3548" s="570" t="s">
        <v>125</v>
      </c>
      <c r="J3548" s="570" t="s">
        <v>133</v>
      </c>
    </row>
    <row r="3549" spans="1:10">
      <c r="A3549">
        <f>_xlfn.XLOOKUP(C3549,macros!Y:Y,macros!V:V)</f>
        <v>0</v>
      </c>
      <c r="B3549">
        <f>_xlfn.XLOOKUP(H3549,'sets &amp; selections ( - 10%)'!Z:Z,'sets &amp; selections ( - 10%)'!W:W,0)+_xlfn.XLOOKUP(J3549,'sets &amp; selections ( - 10%)'!Z:Z,'sets &amp; selections ( - 10%)'!W:W,0)</f>
        <v>0</v>
      </c>
      <c r="C3549" s="635" t="s">
        <v>581</v>
      </c>
      <c r="D3549">
        <f t="shared" si="254"/>
        <v>0</v>
      </c>
      <c r="E3549">
        <v>10082</v>
      </c>
      <c r="F3549">
        <f t="shared" si="255"/>
        <v>0</v>
      </c>
      <c r="G3549" t="str">
        <f t="shared" si="256"/>
        <v>BP.VM</v>
      </c>
      <c r="H3549" s="570" t="s">
        <v>125</v>
      </c>
      <c r="J3549" s="570" t="s">
        <v>133</v>
      </c>
    </row>
    <row r="3550" spans="1:10">
      <c r="A3550">
        <f>_xlfn.XLOOKUP(C3550,macros!Y:Y,macros!V:V)</f>
        <v>0</v>
      </c>
      <c r="B3550">
        <f>_xlfn.XLOOKUP(H3550,'sets &amp; selections ( - 10%)'!Z:Z,'sets &amp; selections ( - 10%)'!W:W,0)+_xlfn.XLOOKUP(J3550,'sets &amp; selections ( - 10%)'!Z:Z,'sets &amp; selections ( - 10%)'!W:W,0)</f>
        <v>0</v>
      </c>
      <c r="C3550" s="635" t="s">
        <v>583</v>
      </c>
      <c r="D3550">
        <f t="shared" si="254"/>
        <v>0</v>
      </c>
      <c r="E3550">
        <v>10082</v>
      </c>
      <c r="F3550">
        <f t="shared" si="255"/>
        <v>0</v>
      </c>
      <c r="G3550" t="str">
        <f t="shared" si="256"/>
        <v>BP.VM</v>
      </c>
      <c r="H3550" s="570" t="s">
        <v>125</v>
      </c>
      <c r="J3550" s="570" t="s">
        <v>133</v>
      </c>
    </row>
    <row r="3551" spans="1:10">
      <c r="A3551">
        <f>_xlfn.XLOOKUP(C3551,macros!Y:Y,macros!V:V)</f>
        <v>0</v>
      </c>
      <c r="B3551">
        <f>_xlfn.XLOOKUP(H3551,'sets &amp; selections ( - 10%)'!Z:Z,'sets &amp; selections ( - 10%)'!W:W,0)+_xlfn.XLOOKUP(J3551,'sets &amp; selections ( - 10%)'!Z:Z,'sets &amp; selections ( - 10%)'!W:W,0)</f>
        <v>0</v>
      </c>
      <c r="C3551" s="635" t="s">
        <v>586</v>
      </c>
      <c r="D3551">
        <f t="shared" si="254"/>
        <v>0</v>
      </c>
      <c r="E3551">
        <v>10082</v>
      </c>
      <c r="F3551">
        <f t="shared" si="255"/>
        <v>0</v>
      </c>
      <c r="G3551" t="str">
        <f t="shared" si="256"/>
        <v>BP.VM</v>
      </c>
      <c r="H3551" s="570" t="s">
        <v>125</v>
      </c>
      <c r="J3551" s="570" t="s">
        <v>133</v>
      </c>
    </row>
    <row r="3552" spans="1:10">
      <c r="A3552">
        <f>_xlfn.XLOOKUP(C3552,macros!Y:Y,macros!V:V)</f>
        <v>0</v>
      </c>
      <c r="B3552">
        <f>_xlfn.XLOOKUP(H3552,'sets &amp; selections ( - 10%)'!Z:Z,'sets &amp; selections ( - 10%)'!W:W,0)+_xlfn.XLOOKUP(J3552,'sets &amp; selections ( - 10%)'!Z:Z,'sets &amp; selections ( - 10%)'!W:W,0)</f>
        <v>0</v>
      </c>
      <c r="C3552" s="635" t="s">
        <v>589</v>
      </c>
      <c r="D3552">
        <f t="shared" si="254"/>
        <v>0</v>
      </c>
      <c r="E3552">
        <v>10138</v>
      </c>
      <c r="F3552">
        <f t="shared" si="255"/>
        <v>0</v>
      </c>
      <c r="G3552" t="str">
        <f t="shared" si="256"/>
        <v>BP.VM</v>
      </c>
      <c r="H3552" s="570" t="s">
        <v>136</v>
      </c>
      <c r="J3552" s="570" t="s">
        <v>138</v>
      </c>
    </row>
    <row r="3553" spans="1:10">
      <c r="A3553">
        <f>_xlfn.XLOOKUP(C3553,macros!Y:Y,macros!V:V)</f>
        <v>0</v>
      </c>
      <c r="B3553">
        <f>_xlfn.XLOOKUP(H3553,'sets &amp; selections ( - 10%)'!Z:Z,'sets &amp; selections ( - 10%)'!W:W,0)+_xlfn.XLOOKUP(J3553,'sets &amp; selections ( - 10%)'!Z:Z,'sets &amp; selections ( - 10%)'!W:W,0)</f>
        <v>0</v>
      </c>
      <c r="C3553" s="635" t="s">
        <v>590</v>
      </c>
      <c r="D3553">
        <f t="shared" si="254"/>
        <v>0</v>
      </c>
      <c r="E3553">
        <v>10138</v>
      </c>
      <c r="F3553">
        <f t="shared" si="255"/>
        <v>0</v>
      </c>
      <c r="G3553" t="str">
        <f t="shared" si="256"/>
        <v>BP.VM</v>
      </c>
      <c r="H3553" s="570" t="s">
        <v>136</v>
      </c>
      <c r="J3553" s="570" t="s">
        <v>138</v>
      </c>
    </row>
    <row r="3554" spans="1:10">
      <c r="A3554">
        <f>_xlfn.XLOOKUP(C3554,macros!Y:Y,macros!V:V)</f>
        <v>0</v>
      </c>
      <c r="B3554">
        <f>_xlfn.XLOOKUP(H3554,'sets &amp; selections ( - 10%)'!Z:Z,'sets &amp; selections ( - 10%)'!W:W,0)+_xlfn.XLOOKUP(J3554,'sets &amp; selections ( - 10%)'!Z:Z,'sets &amp; selections ( - 10%)'!W:W,0)</f>
        <v>0</v>
      </c>
      <c r="C3554" s="635" t="s">
        <v>591</v>
      </c>
      <c r="D3554">
        <f t="shared" si="254"/>
        <v>0</v>
      </c>
      <c r="E3554">
        <v>10138</v>
      </c>
      <c r="F3554">
        <f t="shared" si="255"/>
        <v>0</v>
      </c>
      <c r="G3554" t="str">
        <f t="shared" si="256"/>
        <v>BP.VM</v>
      </c>
      <c r="H3554" s="570" t="s">
        <v>136</v>
      </c>
      <c r="J3554" s="570" t="s">
        <v>138</v>
      </c>
    </row>
    <row r="3555" spans="1:10">
      <c r="A3555">
        <f>_xlfn.XLOOKUP(C3555,macros!Y:Y,macros!V:V)</f>
        <v>0</v>
      </c>
      <c r="B3555">
        <f>_xlfn.XLOOKUP(H3555,'sets &amp; selections ( - 10%)'!Z:Z,'sets &amp; selections ( - 10%)'!W:W,0)+_xlfn.XLOOKUP(J3555,'sets &amp; selections ( - 10%)'!Z:Z,'sets &amp; selections ( - 10%)'!W:W,0)</f>
        <v>0</v>
      </c>
      <c r="C3555" s="635" t="s">
        <v>592</v>
      </c>
      <c r="D3555">
        <f t="shared" si="254"/>
        <v>0</v>
      </c>
      <c r="E3555">
        <v>10138</v>
      </c>
      <c r="F3555">
        <f t="shared" si="255"/>
        <v>0</v>
      </c>
      <c r="G3555" t="str">
        <f t="shared" si="256"/>
        <v>BP.VM</v>
      </c>
      <c r="H3555" s="570" t="s">
        <v>136</v>
      </c>
      <c r="J3555" s="570" t="s">
        <v>138</v>
      </c>
    </row>
    <row r="3556" spans="1:10">
      <c r="A3556">
        <f>_xlfn.XLOOKUP(C3556,macros!Y:Y,macros!V:V)</f>
        <v>0</v>
      </c>
      <c r="B3556">
        <f>_xlfn.XLOOKUP(H3556,'sets &amp; selections ( - 10%)'!Z:Z,'sets &amp; selections ( - 10%)'!W:W,0)+_xlfn.XLOOKUP(J3556,'sets &amp; selections ( - 10%)'!Z:Z,'sets &amp; selections ( - 10%)'!W:W,0)</f>
        <v>0</v>
      </c>
      <c r="C3556" s="635" t="s">
        <v>593</v>
      </c>
      <c r="D3556">
        <f t="shared" si="254"/>
        <v>0</v>
      </c>
      <c r="E3556">
        <v>10138</v>
      </c>
      <c r="F3556">
        <f t="shared" si="255"/>
        <v>0</v>
      </c>
      <c r="G3556" t="str">
        <f t="shared" si="256"/>
        <v>BP.VM</v>
      </c>
      <c r="H3556" s="570" t="s">
        <v>136</v>
      </c>
      <c r="J3556" s="570" t="s">
        <v>138</v>
      </c>
    </row>
    <row r="3557" spans="1:10">
      <c r="A3557">
        <f>_xlfn.XLOOKUP(C3557,macros!Y:Y,macros!V:V)</f>
        <v>0</v>
      </c>
      <c r="B3557">
        <f>_xlfn.XLOOKUP(H3557,'sets &amp; selections ( - 10%)'!Z:Z,'sets &amp; selections ( - 10%)'!W:W,0)+_xlfn.XLOOKUP(J3557,'sets &amp; selections ( - 10%)'!Z:Z,'sets &amp; selections ( - 10%)'!W:W,0)</f>
        <v>0</v>
      </c>
      <c r="C3557" s="635" t="s">
        <v>594</v>
      </c>
      <c r="D3557">
        <f t="shared" si="254"/>
        <v>0</v>
      </c>
      <c r="E3557">
        <v>10138</v>
      </c>
      <c r="F3557">
        <f t="shared" si="255"/>
        <v>0</v>
      </c>
      <c r="G3557" t="str">
        <f t="shared" si="256"/>
        <v>BP.VM</v>
      </c>
      <c r="H3557" s="570" t="s">
        <v>136</v>
      </c>
      <c r="J3557" s="570" t="s">
        <v>138</v>
      </c>
    </row>
    <row r="3558" spans="1:10">
      <c r="A3558">
        <f>_xlfn.XLOOKUP(C3558,macros!Y:Y,macros!V:V)</f>
        <v>0</v>
      </c>
      <c r="B3558">
        <f>_xlfn.XLOOKUP(H3558,'sets &amp; selections ( - 10%)'!Z:Z,'sets &amp; selections ( - 10%)'!W:W,0)+_xlfn.XLOOKUP(J3558,'sets &amp; selections ( - 10%)'!Z:Z,'sets &amp; selections ( - 10%)'!W:W,0)</f>
        <v>0</v>
      </c>
      <c r="C3558" s="635" t="s">
        <v>595</v>
      </c>
      <c r="D3558">
        <f t="shared" si="254"/>
        <v>0</v>
      </c>
      <c r="E3558">
        <v>10138</v>
      </c>
      <c r="F3558">
        <f t="shared" si="255"/>
        <v>0</v>
      </c>
      <c r="G3558" t="str">
        <f t="shared" si="256"/>
        <v>BP.VM</v>
      </c>
      <c r="H3558" s="570" t="s">
        <v>136</v>
      </c>
      <c r="J3558" s="570" t="s">
        <v>140</v>
      </c>
    </row>
    <row r="3559" spans="1:10">
      <c r="A3559">
        <f>_xlfn.XLOOKUP(C3559,macros!Y:Y,macros!V:V)</f>
        <v>0</v>
      </c>
      <c r="B3559">
        <f>_xlfn.XLOOKUP(H3559,'sets &amp; selections ( - 10%)'!Z:Z,'sets &amp; selections ( - 10%)'!W:W,0)+_xlfn.XLOOKUP(J3559,'sets &amp; selections ( - 10%)'!Z:Z,'sets &amp; selections ( - 10%)'!W:W,0)</f>
        <v>0</v>
      </c>
      <c r="C3559" s="635" t="s">
        <v>596</v>
      </c>
      <c r="D3559">
        <f t="shared" si="254"/>
        <v>0</v>
      </c>
      <c r="E3559">
        <v>10138</v>
      </c>
      <c r="F3559">
        <f t="shared" si="255"/>
        <v>0</v>
      </c>
      <c r="G3559" t="str">
        <f t="shared" si="256"/>
        <v>BP.VM</v>
      </c>
      <c r="H3559" s="570" t="s">
        <v>136</v>
      </c>
      <c r="J3559" s="570" t="s">
        <v>140</v>
      </c>
    </row>
    <row r="3560" spans="1:10">
      <c r="A3560">
        <f>_xlfn.XLOOKUP(C3560,macros!Y:Y,macros!V:V)</f>
        <v>0</v>
      </c>
      <c r="B3560">
        <f>_xlfn.XLOOKUP(H3560,'sets &amp; selections ( - 10%)'!Z:Z,'sets &amp; selections ( - 10%)'!W:W,0)+_xlfn.XLOOKUP(J3560,'sets &amp; selections ( - 10%)'!Z:Z,'sets &amp; selections ( - 10%)'!W:W,0)</f>
        <v>0</v>
      </c>
      <c r="C3560" s="635" t="s">
        <v>597</v>
      </c>
      <c r="D3560">
        <f t="shared" si="254"/>
        <v>0</v>
      </c>
      <c r="E3560">
        <v>10138</v>
      </c>
      <c r="F3560">
        <f t="shared" si="255"/>
        <v>0</v>
      </c>
      <c r="G3560" t="str">
        <f t="shared" si="256"/>
        <v>BP.VM</v>
      </c>
      <c r="H3560" s="570" t="s">
        <v>136</v>
      </c>
      <c r="J3560" s="570" t="s">
        <v>140</v>
      </c>
    </row>
    <row r="3561" spans="1:10">
      <c r="A3561">
        <f>_xlfn.XLOOKUP(C3561,macros!Y:Y,macros!V:V)</f>
        <v>0</v>
      </c>
      <c r="B3561">
        <f>_xlfn.XLOOKUP(H3561,'sets &amp; selections ( - 10%)'!Z:Z,'sets &amp; selections ( - 10%)'!W:W,0)+_xlfn.XLOOKUP(J3561,'sets &amp; selections ( - 10%)'!Z:Z,'sets &amp; selections ( - 10%)'!W:W,0)</f>
        <v>0</v>
      </c>
      <c r="C3561" s="635" t="s">
        <v>598</v>
      </c>
      <c r="D3561">
        <f t="shared" si="254"/>
        <v>0</v>
      </c>
      <c r="E3561">
        <v>10138</v>
      </c>
      <c r="F3561">
        <f t="shared" si="255"/>
        <v>0</v>
      </c>
      <c r="G3561" t="str">
        <f t="shared" si="256"/>
        <v>BP.VM</v>
      </c>
      <c r="H3561" s="570" t="s">
        <v>136</v>
      </c>
      <c r="J3561" s="570" t="s">
        <v>140</v>
      </c>
    </row>
    <row r="3562" spans="1:10">
      <c r="A3562">
        <f>_xlfn.XLOOKUP(C3562,macros!Y:Y,macros!V:V)</f>
        <v>0</v>
      </c>
      <c r="B3562">
        <f>_xlfn.XLOOKUP(H3562,'sets &amp; selections ( - 10%)'!Z:Z,'sets &amp; selections ( - 10%)'!W:W,0)+_xlfn.XLOOKUP(J3562,'sets &amp; selections ( - 10%)'!Z:Z,'sets &amp; selections ( - 10%)'!W:W,0)</f>
        <v>0</v>
      </c>
      <c r="C3562" s="635" t="s">
        <v>599</v>
      </c>
      <c r="D3562">
        <f t="shared" si="254"/>
        <v>0</v>
      </c>
      <c r="E3562">
        <v>10138</v>
      </c>
      <c r="F3562">
        <f t="shared" si="255"/>
        <v>0</v>
      </c>
      <c r="G3562" t="str">
        <f t="shared" si="256"/>
        <v>BP.VM</v>
      </c>
      <c r="H3562" s="570" t="s">
        <v>136</v>
      </c>
      <c r="J3562" s="570" t="s">
        <v>140</v>
      </c>
    </row>
    <row r="3563" spans="1:10">
      <c r="A3563">
        <f>_xlfn.XLOOKUP(C3563,macros!Y:Y,macros!V:V)</f>
        <v>0</v>
      </c>
      <c r="B3563">
        <f>_xlfn.XLOOKUP(H3563,'sets &amp; selections ( - 10%)'!Z:Z,'sets &amp; selections ( - 10%)'!W:W,0)+_xlfn.XLOOKUP(J3563,'sets &amp; selections ( - 10%)'!Z:Z,'sets &amp; selections ( - 10%)'!W:W,0)</f>
        <v>0</v>
      </c>
      <c r="C3563" s="635" t="s">
        <v>600</v>
      </c>
      <c r="D3563">
        <f t="shared" si="254"/>
        <v>0</v>
      </c>
      <c r="E3563">
        <v>10138</v>
      </c>
      <c r="F3563">
        <f t="shared" si="255"/>
        <v>0</v>
      </c>
      <c r="G3563" t="str">
        <f t="shared" si="256"/>
        <v>BP.VM</v>
      </c>
      <c r="H3563" s="570" t="s">
        <v>136</v>
      </c>
      <c r="J3563" s="570" t="s">
        <v>140</v>
      </c>
    </row>
    <row r="3564" spans="1:10">
      <c r="A3564">
        <f>_xlfn.XLOOKUP(C3564,macros!Y:Y,macros!V:V)</f>
        <v>0</v>
      </c>
      <c r="B3564">
        <f>_xlfn.XLOOKUP(H3564,'sets &amp; selections ( - 10%)'!Z:Z,'sets &amp; selections ( - 10%)'!W:W,0)+_xlfn.XLOOKUP(J3564,'sets &amp; selections ( - 10%)'!Z:Z,'sets &amp; selections ( - 10%)'!W:W,0)</f>
        <v>0</v>
      </c>
      <c r="C3564" s="635" t="s">
        <v>601</v>
      </c>
      <c r="D3564">
        <f t="shared" si="254"/>
        <v>0</v>
      </c>
      <c r="E3564">
        <v>10138</v>
      </c>
      <c r="F3564">
        <f t="shared" si="255"/>
        <v>0</v>
      </c>
      <c r="G3564" t="str">
        <f t="shared" si="256"/>
        <v>BP.VM</v>
      </c>
      <c r="H3564" s="570" t="s">
        <v>136</v>
      </c>
      <c r="J3564" s="570" t="s">
        <v>140</v>
      </c>
    </row>
    <row r="3565" spans="1:10">
      <c r="A3565">
        <f>_xlfn.XLOOKUP(C3565,macros!Y:Y,macros!V:V)</f>
        <v>0</v>
      </c>
      <c r="B3565">
        <f>_xlfn.XLOOKUP(H3565,'sets &amp; selections ( - 10%)'!Z:Z,'sets &amp; selections ( - 10%)'!W:W,0)+_xlfn.XLOOKUP(J3565,'sets &amp; selections ( - 10%)'!Z:Z,'sets &amp; selections ( - 10%)'!W:W,0)</f>
        <v>0</v>
      </c>
      <c r="C3565" s="635" t="s">
        <v>602</v>
      </c>
      <c r="D3565">
        <f t="shared" si="254"/>
        <v>0</v>
      </c>
      <c r="E3565">
        <v>10138</v>
      </c>
      <c r="F3565">
        <f t="shared" si="255"/>
        <v>0</v>
      </c>
      <c r="G3565" t="str">
        <f t="shared" si="256"/>
        <v>BP.VM</v>
      </c>
      <c r="H3565" s="570" t="s">
        <v>136</v>
      </c>
      <c r="J3565" s="570" t="s">
        <v>142</v>
      </c>
    </row>
    <row r="3566" spans="1:10">
      <c r="A3566">
        <f>_xlfn.XLOOKUP(C3566,macros!Y:Y,macros!V:V)</f>
        <v>0</v>
      </c>
      <c r="B3566">
        <f>_xlfn.XLOOKUP(H3566,'sets &amp; selections ( - 10%)'!Z:Z,'sets &amp; selections ( - 10%)'!W:W,0)+_xlfn.XLOOKUP(J3566,'sets &amp; selections ( - 10%)'!Z:Z,'sets &amp; selections ( - 10%)'!W:W,0)</f>
        <v>0</v>
      </c>
      <c r="C3566" s="635" t="s">
        <v>603</v>
      </c>
      <c r="D3566">
        <f t="shared" si="254"/>
        <v>0</v>
      </c>
      <c r="E3566">
        <v>10138</v>
      </c>
      <c r="F3566">
        <f t="shared" si="255"/>
        <v>0</v>
      </c>
      <c r="G3566" t="str">
        <f t="shared" si="256"/>
        <v>BP.VM</v>
      </c>
      <c r="H3566" s="570" t="s">
        <v>136</v>
      </c>
      <c r="J3566" s="570" t="s">
        <v>142</v>
      </c>
    </row>
    <row r="3567" spans="1:10">
      <c r="A3567">
        <f>_xlfn.XLOOKUP(C3567,macros!Y:Y,macros!V:V)</f>
        <v>0</v>
      </c>
      <c r="B3567">
        <f>_xlfn.XLOOKUP(H3567,'sets &amp; selections ( - 10%)'!Z:Z,'sets &amp; selections ( - 10%)'!W:W,0)+_xlfn.XLOOKUP(J3567,'sets &amp; selections ( - 10%)'!Z:Z,'sets &amp; selections ( - 10%)'!W:W,0)</f>
        <v>0</v>
      </c>
      <c r="C3567" s="635" t="s">
        <v>604</v>
      </c>
      <c r="D3567">
        <f t="shared" si="254"/>
        <v>0</v>
      </c>
      <c r="E3567">
        <v>10138</v>
      </c>
      <c r="F3567">
        <f t="shared" si="255"/>
        <v>0</v>
      </c>
      <c r="G3567" t="str">
        <f t="shared" si="256"/>
        <v>BP.VM</v>
      </c>
      <c r="H3567" s="570" t="s">
        <v>136</v>
      </c>
      <c r="J3567" s="570" t="s">
        <v>142</v>
      </c>
    </row>
    <row r="3568" spans="1:10">
      <c r="A3568">
        <f>_xlfn.XLOOKUP(C3568,macros!Y:Y,macros!V:V)</f>
        <v>0</v>
      </c>
      <c r="B3568">
        <f>_xlfn.XLOOKUP(H3568,'sets &amp; selections ( - 10%)'!Z:Z,'sets &amp; selections ( - 10%)'!W:W,0)+_xlfn.XLOOKUP(J3568,'sets &amp; selections ( - 10%)'!Z:Z,'sets &amp; selections ( - 10%)'!W:W,0)</f>
        <v>0</v>
      </c>
      <c r="C3568" s="635" t="s">
        <v>605</v>
      </c>
      <c r="D3568">
        <f t="shared" si="254"/>
        <v>0</v>
      </c>
      <c r="E3568">
        <v>10138</v>
      </c>
      <c r="F3568">
        <f t="shared" si="255"/>
        <v>0</v>
      </c>
      <c r="G3568" t="str">
        <f t="shared" si="256"/>
        <v>BP.VM</v>
      </c>
      <c r="H3568" s="570" t="s">
        <v>136</v>
      </c>
      <c r="J3568" s="570" t="s">
        <v>142</v>
      </c>
    </row>
    <row r="3569" spans="1:10">
      <c r="A3569">
        <f>_xlfn.XLOOKUP(C3569,macros!Y:Y,macros!V:V)</f>
        <v>0</v>
      </c>
      <c r="B3569">
        <f>_xlfn.XLOOKUP(H3569,'sets &amp; selections ( - 10%)'!Z:Z,'sets &amp; selections ( - 10%)'!W:W,0)+_xlfn.XLOOKUP(J3569,'sets &amp; selections ( - 10%)'!Z:Z,'sets &amp; selections ( - 10%)'!W:W,0)</f>
        <v>0</v>
      </c>
      <c r="C3569" s="635" t="s">
        <v>606</v>
      </c>
      <c r="D3569">
        <f t="shared" si="254"/>
        <v>0</v>
      </c>
      <c r="E3569">
        <v>10138</v>
      </c>
      <c r="F3569">
        <f t="shared" si="255"/>
        <v>0</v>
      </c>
      <c r="G3569" t="str">
        <f t="shared" si="256"/>
        <v>BP.VM</v>
      </c>
      <c r="H3569" s="570" t="s">
        <v>136</v>
      </c>
      <c r="J3569" s="570" t="s">
        <v>144</v>
      </c>
    </row>
    <row r="3570" spans="1:10">
      <c r="A3570">
        <f>_xlfn.XLOOKUP(C3570,macros!Y:Y,macros!V:V)</f>
        <v>0</v>
      </c>
      <c r="B3570">
        <f>_xlfn.XLOOKUP(H3570,'sets &amp; selections ( - 10%)'!Z:Z,'sets &amp; selections ( - 10%)'!W:W,0)+_xlfn.XLOOKUP(J3570,'sets &amp; selections ( - 10%)'!Z:Z,'sets &amp; selections ( - 10%)'!W:W,0)</f>
        <v>0</v>
      </c>
      <c r="C3570" s="635" t="s">
        <v>607</v>
      </c>
      <c r="D3570">
        <f t="shared" si="254"/>
        <v>0</v>
      </c>
      <c r="E3570">
        <v>10138</v>
      </c>
      <c r="F3570">
        <f t="shared" si="255"/>
        <v>0</v>
      </c>
      <c r="G3570" t="str">
        <f t="shared" si="256"/>
        <v>BP.VM</v>
      </c>
      <c r="H3570" s="570" t="s">
        <v>136</v>
      </c>
      <c r="J3570" s="570" t="s">
        <v>144</v>
      </c>
    </row>
    <row r="3571" spans="1:10">
      <c r="A3571">
        <f>_xlfn.XLOOKUP(C3571,macros!Y:Y,macros!V:V)</f>
        <v>0</v>
      </c>
      <c r="B3571">
        <f>_xlfn.XLOOKUP(H3571,'sets &amp; selections ( - 10%)'!Z:Z,'sets &amp; selections ( - 10%)'!W:W,0)+_xlfn.XLOOKUP(J3571,'sets &amp; selections ( - 10%)'!Z:Z,'sets &amp; selections ( - 10%)'!W:W,0)</f>
        <v>0</v>
      </c>
      <c r="C3571" s="635" t="s">
        <v>608</v>
      </c>
      <c r="D3571">
        <f t="shared" si="254"/>
        <v>0</v>
      </c>
      <c r="E3571">
        <v>10138</v>
      </c>
      <c r="F3571">
        <f t="shared" si="255"/>
        <v>0</v>
      </c>
      <c r="G3571" t="str">
        <f t="shared" si="256"/>
        <v>BP.VM</v>
      </c>
      <c r="H3571" s="570" t="s">
        <v>136</v>
      </c>
      <c r="J3571" s="570" t="s">
        <v>144</v>
      </c>
    </row>
    <row r="3572" spans="1:10">
      <c r="A3572">
        <f>_xlfn.XLOOKUP(C3572,macros!Y:Y,macros!V:V)</f>
        <v>0</v>
      </c>
      <c r="B3572">
        <f>_xlfn.XLOOKUP(H3572,'sets &amp; selections ( - 10%)'!Z:Z,'sets &amp; selections ( - 10%)'!W:W,0)+_xlfn.XLOOKUP(J3572,'sets &amp; selections ( - 10%)'!Z:Z,'sets &amp; selections ( - 10%)'!W:W,0)</f>
        <v>0</v>
      </c>
      <c r="C3572" s="635" t="s">
        <v>609</v>
      </c>
      <c r="D3572">
        <f t="shared" si="254"/>
        <v>0</v>
      </c>
      <c r="E3572">
        <v>10138</v>
      </c>
      <c r="F3572">
        <f t="shared" si="255"/>
        <v>0</v>
      </c>
      <c r="G3572" t="str">
        <f t="shared" si="256"/>
        <v>BP.VM</v>
      </c>
      <c r="H3572" s="570" t="s">
        <v>136</v>
      </c>
      <c r="J3572" s="570" t="s">
        <v>144</v>
      </c>
    </row>
    <row r="3573" spans="1:10">
      <c r="A3573">
        <f>_xlfn.XLOOKUP(C3573,macros!Y:Y,macros!V:V)</f>
        <v>0</v>
      </c>
      <c r="B3573">
        <f>_xlfn.XLOOKUP(H3573,'sets &amp; selections ( - 10%)'!Z:Z,'sets &amp; selections ( - 10%)'!W:W,0)+_xlfn.XLOOKUP(J3573,'sets &amp; selections ( - 10%)'!Z:Z,'sets &amp; selections ( - 10%)'!W:W,0)</f>
        <v>0</v>
      </c>
      <c r="C3573" s="635" t="s">
        <v>610</v>
      </c>
      <c r="D3573">
        <f t="shared" si="254"/>
        <v>0</v>
      </c>
      <c r="E3573">
        <v>10138</v>
      </c>
      <c r="F3573">
        <f t="shared" si="255"/>
        <v>0</v>
      </c>
      <c r="G3573" t="str">
        <f t="shared" si="256"/>
        <v>BP.VM</v>
      </c>
      <c r="H3573" s="570" t="s">
        <v>136</v>
      </c>
      <c r="J3573" s="570" t="s">
        <v>144</v>
      </c>
    </row>
    <row r="3574" spans="1:10">
      <c r="A3574">
        <f>_xlfn.XLOOKUP(C3574,macros!Y:Y,macros!V:V)</f>
        <v>0</v>
      </c>
      <c r="B3574">
        <f>_xlfn.XLOOKUP(H3574,'sets &amp; selections ( - 10%)'!Z:Z,'sets &amp; selections ( - 10%)'!W:W,0)+_xlfn.XLOOKUP(J3574,'sets &amp; selections ( - 10%)'!Z:Z,'sets &amp; selections ( - 10%)'!W:W,0)</f>
        <v>0</v>
      </c>
      <c r="C3574" s="635" t="s">
        <v>611</v>
      </c>
      <c r="D3574">
        <f t="shared" si="254"/>
        <v>0</v>
      </c>
      <c r="E3574">
        <v>10138</v>
      </c>
      <c r="F3574">
        <f t="shared" si="255"/>
        <v>0</v>
      </c>
      <c r="G3574" t="str">
        <f t="shared" si="256"/>
        <v>BP.VM</v>
      </c>
      <c r="H3574" s="570" t="s">
        <v>136</v>
      </c>
      <c r="J3574" s="570" t="s">
        <v>144</v>
      </c>
    </row>
    <row r="3575" spans="1:10">
      <c r="A3575">
        <f>_xlfn.XLOOKUP(C3575,macros!Y:Y,macros!V:V)</f>
        <v>0</v>
      </c>
      <c r="B3575">
        <f>_xlfn.XLOOKUP(H3575,'sets &amp; selections ( - 10%)'!Z:Z,'sets &amp; selections ( - 10%)'!W:W,0)+_xlfn.XLOOKUP(J3575,'sets &amp; selections ( - 10%)'!Z:Z,'sets &amp; selections ( - 10%)'!W:W,0)</f>
        <v>0</v>
      </c>
      <c r="C3575" s="635" t="s">
        <v>612</v>
      </c>
      <c r="D3575">
        <f t="shared" si="254"/>
        <v>0</v>
      </c>
      <c r="E3575">
        <v>10138</v>
      </c>
      <c r="F3575">
        <f t="shared" si="255"/>
        <v>0</v>
      </c>
      <c r="G3575" t="str">
        <f t="shared" si="256"/>
        <v>BP.VM</v>
      </c>
      <c r="H3575" s="570" t="s">
        <v>136</v>
      </c>
      <c r="J3575" s="570" t="s">
        <v>144</v>
      </c>
    </row>
    <row r="3576" spans="1:10">
      <c r="A3576">
        <f>_xlfn.XLOOKUP(C3576,macros!Y:Y,macros!V:V)</f>
        <v>0</v>
      </c>
      <c r="B3576">
        <f>_xlfn.XLOOKUP(H3576,'sets &amp; selections ( - 10%)'!Z:Z,'sets &amp; selections ( - 10%)'!W:W,0)+_xlfn.XLOOKUP(J3576,'sets &amp; selections ( - 10%)'!Z:Z,'sets &amp; selections ( - 10%)'!W:W,0)</f>
        <v>0</v>
      </c>
      <c r="C3576" s="635" t="s">
        <v>613</v>
      </c>
      <c r="D3576">
        <f t="shared" ref="D3576" si="257">SUM(A3576:B3576)</f>
        <v>0</v>
      </c>
      <c r="E3576">
        <v>10138</v>
      </c>
      <c r="F3576">
        <f t="shared" si="255"/>
        <v>0</v>
      </c>
      <c r="G3576" t="str">
        <f t="shared" si="256"/>
        <v>BP.VM</v>
      </c>
      <c r="H3576" s="570" t="s">
        <v>136</v>
      </c>
      <c r="J3576" s="570" t="s">
        <v>144</v>
      </c>
    </row>
    <row r="3577" spans="1:10">
      <c r="A3577">
        <f>_xlfn.XLOOKUP(C3577,macros!Y:Y,macros!V:V)</f>
        <v>0</v>
      </c>
      <c r="B3577">
        <f>_xlfn.XLOOKUP(H3577,'sets &amp; selections ( - 10%)'!Z:Z,'sets &amp; selections ( - 10%)'!W:W,0)+_xlfn.XLOOKUP(J3577,'sets &amp; selections ( - 10%)'!Z:Z,'sets &amp; selections ( - 10%)'!W:W,0)</f>
        <v>0</v>
      </c>
      <c r="C3577" s="635" t="s">
        <v>614</v>
      </c>
      <c r="D3577">
        <f t="shared" ref="D3577:D3580" si="258">SUM(A3577:B3577)</f>
        <v>0</v>
      </c>
      <c r="E3577">
        <v>10138</v>
      </c>
      <c r="F3577">
        <f t="shared" si="255"/>
        <v>0</v>
      </c>
      <c r="G3577" t="str">
        <f t="shared" si="256"/>
        <v>BP.VM</v>
      </c>
      <c r="H3577" s="570" t="s">
        <v>136</v>
      </c>
      <c r="J3577" s="570" t="s">
        <v>144</v>
      </c>
    </row>
    <row r="3578" spans="1:10">
      <c r="A3578">
        <f>_xlfn.XLOOKUP(C3578,macros!Y:Y,macros!V:V)</f>
        <v>0</v>
      </c>
      <c r="B3578">
        <f>_xlfn.XLOOKUP(H3578,'sets &amp; selections ( - 10%)'!Z:Z,'sets &amp; selections ( - 10%)'!W:W,0)+_xlfn.XLOOKUP(J3578,'sets &amp; selections ( - 10%)'!Z:Z,'sets &amp; selections ( - 10%)'!W:W,0)</f>
        <v>0</v>
      </c>
      <c r="C3578" s="635" t="s">
        <v>615</v>
      </c>
      <c r="D3578">
        <f t="shared" si="258"/>
        <v>0</v>
      </c>
      <c r="E3578">
        <v>10138</v>
      </c>
      <c r="F3578">
        <f t="shared" si="255"/>
        <v>0</v>
      </c>
      <c r="G3578" t="str">
        <f t="shared" si="256"/>
        <v>BP.VM</v>
      </c>
      <c r="H3578" s="570" t="s">
        <v>136</v>
      </c>
      <c r="J3578" s="570" t="s">
        <v>144</v>
      </c>
    </row>
    <row r="3579" spans="1:10">
      <c r="A3579">
        <f>_xlfn.XLOOKUP(C3579,macros!Y:Y,macros!V:V)</f>
        <v>0</v>
      </c>
      <c r="B3579">
        <f>_xlfn.XLOOKUP(H3579,'sets &amp; selections ( - 10%)'!Z:Z,'sets &amp; selections ( - 10%)'!W:W,0)+_xlfn.XLOOKUP(J3579,'sets &amp; selections ( - 10%)'!Z:Z,'sets &amp; selections ( - 10%)'!W:W,0)</f>
        <v>0</v>
      </c>
      <c r="C3579" s="635" t="s">
        <v>616</v>
      </c>
      <c r="D3579">
        <f t="shared" si="258"/>
        <v>0</v>
      </c>
      <c r="E3579">
        <v>10138</v>
      </c>
      <c r="F3579">
        <f t="shared" si="255"/>
        <v>0</v>
      </c>
      <c r="G3579" t="str">
        <f t="shared" si="256"/>
        <v>BP.VM</v>
      </c>
      <c r="H3579" s="570" t="s">
        <v>136</v>
      </c>
      <c r="J3579" s="570" t="s">
        <v>144</v>
      </c>
    </row>
    <row r="3580" spans="1:10">
      <c r="A3580">
        <f>_xlfn.XLOOKUP(C3580,macros!Y:Y,macros!V:V)</f>
        <v>0</v>
      </c>
      <c r="B3580">
        <f>_xlfn.XLOOKUP(H3580,'sets &amp; selections ( - 10%)'!Z:Z,'sets &amp; selections ( - 10%)'!W:W,0)+_xlfn.XLOOKUP(J3580,'sets &amp; selections ( - 10%)'!Z:Z,'sets &amp; selections ( - 10%)'!W:W,0)</f>
        <v>0</v>
      </c>
      <c r="C3580" s="635" t="s">
        <v>617</v>
      </c>
      <c r="D3580">
        <f t="shared" si="258"/>
        <v>0</v>
      </c>
      <c r="E3580">
        <v>10138</v>
      </c>
      <c r="F3580">
        <f t="shared" si="255"/>
        <v>0</v>
      </c>
      <c r="G3580" t="str">
        <f t="shared" si="256"/>
        <v>BP.VM</v>
      </c>
      <c r="H3580" s="570" t="s">
        <v>136</v>
      </c>
      <c r="J3580" s="570" t="s">
        <v>144</v>
      </c>
    </row>
  </sheetData>
  <sheetProtection autoFilter="0"/>
  <autoFilter ref="A1:I3580" xr:uid="{7EA79995-7A15-5840-8F04-A7F090E627CA}"/>
  <phoneticPr fontId="4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7501A-EE98-F343-93BE-FC2CBC613EB4}">
  <sheetPr codeName="Tabelle4">
    <tabColor rgb="FFFF40FF"/>
  </sheetPr>
  <dimension ref="B2:AF111"/>
  <sheetViews>
    <sheetView showGridLines="0" tabSelected="1" zoomScale="50" zoomScaleNormal="32" workbookViewId="0">
      <pane xSplit="3" ySplit="8" topLeftCell="D11" activePane="bottomRight" state="frozen"/>
      <selection pane="bottomRight" activeCell="L12" sqref="L12"/>
      <selection pane="bottomLeft" activeCell="A6" sqref="A6"/>
      <selection pane="topRight" activeCell="C1" sqref="C1"/>
    </sheetView>
  </sheetViews>
  <sheetFormatPr defaultColWidth="10.85546875" defaultRowHeight="18.95"/>
  <cols>
    <col min="1" max="1" width="2.85546875" style="191" customWidth="1"/>
    <col min="2" max="2" width="7" style="191" customWidth="1"/>
    <col min="3" max="3" width="35.28515625" style="192" customWidth="1"/>
    <col min="4" max="4" width="16.7109375" style="193" customWidth="1"/>
    <col min="5" max="5" width="10.85546875" style="249"/>
    <col min="6" max="6" width="50.42578125" style="191" customWidth="1"/>
    <col min="7" max="7" width="30.7109375" style="191" customWidth="1"/>
    <col min="8" max="18" width="8.85546875" style="191" customWidth="1"/>
    <col min="19" max="19" width="12.42578125" style="218" customWidth="1"/>
    <col min="20" max="23" width="8.85546875" style="191" customWidth="1"/>
    <col min="24" max="24" width="10.140625" style="219" customWidth="1"/>
    <col min="25" max="25" width="23.85546875" style="220" bestFit="1" customWidth="1"/>
    <col min="26" max="26" width="14" style="191" customWidth="1"/>
    <col min="27" max="27" width="11.42578125" style="191" customWidth="1"/>
    <col min="28" max="16384" width="10.85546875" style="191"/>
  </cols>
  <sheetData>
    <row r="2" spans="2:32" ht="171.95" customHeight="1">
      <c r="D2" s="558" t="s">
        <v>49</v>
      </c>
      <c r="M2" s="217"/>
    </row>
    <row r="4" spans="2:32" s="194" customFormat="1" ht="39" customHeight="1">
      <c r="C4" s="195" t="s">
        <v>50</v>
      </c>
      <c r="D4" s="196" t="s">
        <v>51</v>
      </c>
      <c r="E4" s="592" t="s">
        <v>52</v>
      </c>
      <c r="F4" s="197"/>
      <c r="G4" s="197" t="s">
        <v>53</v>
      </c>
      <c r="H4" s="221" t="s">
        <v>54</v>
      </c>
      <c r="I4" s="222" t="s">
        <v>55</v>
      </c>
      <c r="J4" s="223" t="s">
        <v>56</v>
      </c>
      <c r="K4" s="224" t="s">
        <v>57</v>
      </c>
      <c r="L4" s="225" t="s">
        <v>58</v>
      </c>
      <c r="M4" s="226" t="s">
        <v>59</v>
      </c>
      <c r="N4" s="227" t="s">
        <v>60</v>
      </c>
      <c r="O4" s="228" t="s">
        <v>61</v>
      </c>
      <c r="P4" s="229" t="s">
        <v>62</v>
      </c>
      <c r="Q4" s="230" t="s">
        <v>63</v>
      </c>
      <c r="R4" s="231" t="s">
        <v>64</v>
      </c>
      <c r="S4" s="232" t="s">
        <v>65</v>
      </c>
      <c r="T4" s="233" t="s">
        <v>66</v>
      </c>
      <c r="U4" s="234" t="s">
        <v>67</v>
      </c>
      <c r="V4" s="235" t="s">
        <v>68</v>
      </c>
      <c r="W4" s="236" t="s">
        <v>69</v>
      </c>
      <c r="X4" s="237" t="s">
        <v>70</v>
      </c>
      <c r="Y4" s="237" t="s">
        <v>71</v>
      </c>
      <c r="Z4" s="238"/>
      <c r="AA4" s="238" t="s">
        <v>72</v>
      </c>
    </row>
    <row r="5" spans="2:32" s="273" customFormat="1" ht="12">
      <c r="C5" s="429" t="s">
        <v>73</v>
      </c>
      <c r="D5" s="637"/>
      <c r="E5" s="239"/>
      <c r="H5" s="273">
        <v>10084</v>
      </c>
      <c r="I5" s="273">
        <v>10085</v>
      </c>
      <c r="J5" s="273">
        <v>10086</v>
      </c>
      <c r="K5" s="273">
        <v>10088</v>
      </c>
      <c r="L5" s="273">
        <v>10089</v>
      </c>
      <c r="M5" s="273">
        <v>10090</v>
      </c>
      <c r="N5" s="273">
        <v>10091</v>
      </c>
      <c r="O5" s="273">
        <v>10093</v>
      </c>
      <c r="P5" s="273">
        <v>10092</v>
      </c>
      <c r="Q5" s="273">
        <v>10094</v>
      </c>
      <c r="R5" s="273">
        <v>10095</v>
      </c>
      <c r="S5" s="239"/>
      <c r="T5" s="273">
        <v>10081</v>
      </c>
      <c r="U5" s="273">
        <v>10097</v>
      </c>
      <c r="V5" s="273">
        <v>10083</v>
      </c>
      <c r="W5" s="273">
        <v>10082</v>
      </c>
      <c r="Y5" s="277"/>
    </row>
    <row r="6" spans="2:32" s="273" customFormat="1" ht="12.95" customHeight="1">
      <c r="C6" s="429" t="s">
        <v>74</v>
      </c>
      <c r="D6" s="637"/>
      <c r="E6" s="239"/>
      <c r="H6" s="273">
        <v>10124</v>
      </c>
      <c r="I6" s="273">
        <v>10125</v>
      </c>
      <c r="J6" s="273">
        <v>10127</v>
      </c>
      <c r="K6" s="273">
        <v>10129</v>
      </c>
      <c r="L6" s="273">
        <v>10130</v>
      </c>
      <c r="M6" s="273">
        <v>10139</v>
      </c>
      <c r="N6" s="273">
        <v>10131</v>
      </c>
      <c r="O6" s="273">
        <v>10140</v>
      </c>
      <c r="P6" s="273">
        <v>10132</v>
      </c>
      <c r="Q6" s="273">
        <v>10133</v>
      </c>
      <c r="R6" s="273">
        <v>10134</v>
      </c>
      <c r="S6" s="239"/>
      <c r="T6" s="273">
        <v>10135</v>
      </c>
      <c r="U6" s="273">
        <v>10136</v>
      </c>
      <c r="V6" s="273">
        <v>10137</v>
      </c>
      <c r="W6" s="273">
        <v>10138</v>
      </c>
      <c r="Y6" s="277"/>
    </row>
    <row r="7" spans="2:32">
      <c r="C7" s="200" t="s">
        <v>75</v>
      </c>
      <c r="D7" s="201"/>
      <c r="F7" s="202"/>
      <c r="G7" s="202"/>
      <c r="H7" s="240">
        <f>SUM(Tabelle134[Spalte13])</f>
        <v>0</v>
      </c>
      <c r="I7" s="240">
        <f>SUM(Tabelle134[Spalte14])</f>
        <v>0</v>
      </c>
      <c r="J7" s="240">
        <f>SUM(Tabelle134[Spalte15])</f>
        <v>0</v>
      </c>
      <c r="K7" s="240">
        <f>SUM(Tabelle134[Spalte16])</f>
        <v>0</v>
      </c>
      <c r="L7" s="240">
        <f>SUM(Tabelle134[Spalte17])</f>
        <v>0</v>
      </c>
      <c r="M7" s="240">
        <f>SUM(Tabelle134[Spalte18])</f>
        <v>0</v>
      </c>
      <c r="N7" s="240">
        <f>SUM(Tabelle134[Spalte19])</f>
        <v>0</v>
      </c>
      <c r="O7" s="240">
        <f>SUM(Tabelle134[Spalte110])</f>
        <v>0</v>
      </c>
      <c r="P7" s="240">
        <f>SUM(Tabelle134[Spalte111])</f>
        <v>0</v>
      </c>
      <c r="Q7" s="240">
        <f>SUM(Tabelle134[Spalte112])</f>
        <v>0</v>
      </c>
      <c r="R7" s="240">
        <f>SUM(Tabelle134[Spalte113])</f>
        <v>0</v>
      </c>
      <c r="S7" s="241"/>
      <c r="T7" s="240">
        <f>SUM(Tabelle134[Spalte115])</f>
        <v>0</v>
      </c>
      <c r="U7" s="240">
        <f>SUM(Tabelle134[Spalte116])</f>
        <v>0</v>
      </c>
      <c r="V7" s="240">
        <f>SUM(Tabelle134[Spalte117])</f>
        <v>0</v>
      </c>
      <c r="W7" s="240">
        <f>SUM(Tabelle134[Spalte118])</f>
        <v>0</v>
      </c>
      <c r="X7" s="242">
        <f>SUM(Tabelle134[Spalte119])</f>
        <v>0</v>
      </c>
      <c r="Y7" s="243">
        <f>SUM(Tabelle134[Spalte120])</f>
        <v>0</v>
      </c>
      <c r="Z7" s="244"/>
      <c r="AA7" s="245"/>
    </row>
    <row r="9" spans="2:32" s="203" customFormat="1" ht="60" customHeight="1">
      <c r="C9" s="204" t="s">
        <v>76</v>
      </c>
      <c r="D9" s="205" t="s">
        <v>77</v>
      </c>
      <c r="E9" s="206" t="s">
        <v>78</v>
      </c>
      <c r="F9" s="206" t="s">
        <v>79</v>
      </c>
      <c r="G9" s="206" t="s">
        <v>80</v>
      </c>
      <c r="H9" s="206" t="s">
        <v>81</v>
      </c>
      <c r="I9" s="206" t="s">
        <v>82</v>
      </c>
      <c r="J9" s="206" t="s">
        <v>83</v>
      </c>
      <c r="K9" s="206" t="s">
        <v>84</v>
      </c>
      <c r="L9" s="206" t="s">
        <v>85</v>
      </c>
      <c r="M9" s="206" t="s">
        <v>86</v>
      </c>
      <c r="N9" s="206" t="s">
        <v>87</v>
      </c>
      <c r="O9" s="206" t="s">
        <v>88</v>
      </c>
      <c r="P9" s="206" t="s">
        <v>89</v>
      </c>
      <c r="Q9" s="206" t="s">
        <v>90</v>
      </c>
      <c r="R9" s="206" t="s">
        <v>91</v>
      </c>
      <c r="S9" s="206" t="s">
        <v>92</v>
      </c>
      <c r="T9" s="206" t="s">
        <v>93</v>
      </c>
      <c r="U9" s="206" t="s">
        <v>94</v>
      </c>
      <c r="V9" s="206" t="s">
        <v>95</v>
      </c>
      <c r="W9" s="206" t="s">
        <v>96</v>
      </c>
      <c r="X9" s="206" t="s">
        <v>97</v>
      </c>
      <c r="Y9" s="206" t="s">
        <v>98</v>
      </c>
      <c r="Z9" s="206" t="s">
        <v>99</v>
      </c>
      <c r="AA9" s="206" t="s">
        <v>100</v>
      </c>
    </row>
    <row r="10" spans="2:32" ht="120" customHeight="1">
      <c r="B10" s="207" t="s">
        <v>101</v>
      </c>
      <c r="C10" s="208" t="s">
        <v>102</v>
      </c>
      <c r="D10" s="564">
        <f>SUM('volume holds'!C8:C15)</f>
        <v>2654</v>
      </c>
      <c r="E10" s="249">
        <v>8</v>
      </c>
      <c r="F10" s="19"/>
      <c r="G10" s="210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246">
        <f>ROUNDUP((Tabelle134[[#This Row],[Spalte12]]*1.05)/0.25,0)*0.25</f>
        <v>2786.75</v>
      </c>
      <c r="T10" s="601"/>
      <c r="U10" s="601"/>
      <c r="V10" s="601"/>
      <c r="W10" s="601"/>
      <c r="X10" s="247">
        <f>SUM(Tabelle134[[#This Row],[Spalte13]:[Spalte113]],Tabelle134[[#This Row],[Spalte115]:[Spalte118]])*E10</f>
        <v>0</v>
      </c>
      <c r="Y10" s="248">
        <f>SUM(Tabelle134[[#This Row],[Spalte13]:[Spalte113]])*Tabelle134[[#This Row],[Spalte12]]+SUM(Tabelle134[[#This Row],[Spalte115]:[Spalte118]])*Tabelle134[[#This Row],[Spalte114]]</f>
        <v>0</v>
      </c>
      <c r="Z10" s="249" t="s">
        <v>103</v>
      </c>
      <c r="AA10" s="250"/>
    </row>
    <row r="11" spans="2:32" ht="119.1" customHeight="1">
      <c r="B11" s="207" t="s">
        <v>101</v>
      </c>
      <c r="C11" s="208" t="s">
        <v>104</v>
      </c>
      <c r="D11" s="564">
        <f>SUM('volume holds'!C36:C45)</f>
        <v>1689</v>
      </c>
      <c r="E11" s="249">
        <v>10</v>
      </c>
      <c r="F11" s="19"/>
      <c r="G11" s="210"/>
      <c r="H11" s="600"/>
      <c r="I11" s="600"/>
      <c r="J11" s="600"/>
      <c r="K11" s="600"/>
      <c r="L11" s="600"/>
      <c r="M11" s="600"/>
      <c r="N11" s="600"/>
      <c r="O11" s="600"/>
      <c r="P11" s="600"/>
      <c r="Q11" s="600"/>
      <c r="R11" s="600"/>
      <c r="S11" s="246">
        <f>ROUNDUP((Tabelle134[[#This Row],[Spalte12]]*1.05)/0.25,0)*0.25</f>
        <v>1773.5</v>
      </c>
      <c r="T11" s="600"/>
      <c r="U11" s="600"/>
      <c r="V11" s="600"/>
      <c r="W11" s="600"/>
      <c r="X11" s="247">
        <f>SUM(Tabelle134[[#This Row],[Spalte13]:[Spalte113]],Tabelle134[[#This Row],[Spalte115]:[Spalte118]])*E11</f>
        <v>0</v>
      </c>
      <c r="Y11" s="248">
        <f>SUM(Tabelle134[[#This Row],[Spalte13]:[Spalte113]])*Tabelle134[[#This Row],[Spalte12]]+SUM(Tabelle134[[#This Row],[Spalte115]:[Spalte118]])*Tabelle134[[#This Row],[Spalte114]]</f>
        <v>0</v>
      </c>
      <c r="Z11" s="249" t="s">
        <v>105</v>
      </c>
      <c r="AA11" s="250"/>
      <c r="AD11" s="251"/>
      <c r="AE11" s="251"/>
      <c r="AF11" s="251"/>
    </row>
    <row r="12" spans="2:32" ht="119.1" customHeight="1">
      <c r="B12" s="207" t="s">
        <v>101</v>
      </c>
      <c r="C12" s="208" t="s">
        <v>106</v>
      </c>
      <c r="D12" s="564">
        <f>SUM('volume holds'!C28:C35)</f>
        <v>3248</v>
      </c>
      <c r="E12" s="249">
        <v>8</v>
      </c>
      <c r="F12" s="557"/>
      <c r="G12" s="210"/>
      <c r="H12" s="601"/>
      <c r="I12" s="601"/>
      <c r="J12" s="601"/>
      <c r="K12" s="601"/>
      <c r="L12" s="601"/>
      <c r="M12" s="601"/>
      <c r="N12" s="601"/>
      <c r="O12" s="601"/>
      <c r="P12" s="601"/>
      <c r="Q12" s="601"/>
      <c r="R12" s="601"/>
      <c r="S12" s="246">
        <f>ROUNDUP((Tabelle134[[#This Row],[Spalte12]]*1.05)/0.25,0)*0.25</f>
        <v>3410.5</v>
      </c>
      <c r="T12" s="601"/>
      <c r="U12" s="601"/>
      <c r="V12" s="601"/>
      <c r="W12" s="601"/>
      <c r="X12" s="247">
        <f>SUM(Tabelle134[[#This Row],[Spalte13]:[Spalte113]],Tabelle134[[#This Row],[Spalte115]:[Spalte118]])*E12</f>
        <v>0</v>
      </c>
      <c r="Y12" s="248">
        <f>SUM(Tabelle134[[#This Row],[Spalte13]:[Spalte113]])*Tabelle134[[#This Row],[Spalte12]]+SUM(Tabelle134[[#This Row],[Spalte115]:[Spalte118]])*Tabelle134[[#This Row],[Spalte114]]</f>
        <v>0</v>
      </c>
      <c r="Z12" s="249" t="s">
        <v>107</v>
      </c>
      <c r="AA12" s="250"/>
      <c r="AD12" s="251"/>
      <c r="AE12" s="251"/>
      <c r="AF12" s="251"/>
    </row>
    <row r="13" spans="2:32" ht="119.1" customHeight="1">
      <c r="B13" s="207" t="s">
        <v>101</v>
      </c>
      <c r="C13" s="208" t="s">
        <v>108</v>
      </c>
      <c r="D13" s="564">
        <f>SUM('volume holds'!C28:C45)</f>
        <v>4937</v>
      </c>
      <c r="E13" s="249">
        <v>18</v>
      </c>
      <c r="F13" s="571"/>
      <c r="G13" s="210"/>
      <c r="H13" s="600"/>
      <c r="I13" s="600"/>
      <c r="J13" s="600"/>
      <c r="K13" s="600"/>
      <c r="L13" s="600"/>
      <c r="M13" s="600"/>
      <c r="N13" s="600"/>
      <c r="O13" s="600"/>
      <c r="P13" s="600"/>
      <c r="Q13" s="600"/>
      <c r="R13" s="600"/>
      <c r="S13" s="246">
        <f>ROUNDUP((Tabelle134[[#This Row],[Spalte12]]*1.05)/0.25,0)*0.25</f>
        <v>5184</v>
      </c>
      <c r="T13" s="600"/>
      <c r="U13" s="600"/>
      <c r="V13" s="600"/>
      <c r="W13" s="600"/>
      <c r="X13" s="247">
        <f>SUM(Tabelle134[[#This Row],[Spalte13]:[Spalte113]],Tabelle134[[#This Row],[Spalte115]:[Spalte118]])*E13</f>
        <v>0</v>
      </c>
      <c r="Y13" s="248">
        <f>SUM(Tabelle134[[#This Row],[Spalte13]:[Spalte113]])*Tabelle134[[#This Row],[Spalte12]]+SUM(Tabelle134[[#This Row],[Spalte115]:[Spalte118]])*Tabelle134[[#This Row],[Spalte114]]</f>
        <v>0</v>
      </c>
      <c r="Z13" s="249" t="s">
        <v>109</v>
      </c>
      <c r="AA13" s="250"/>
      <c r="AD13" s="251"/>
      <c r="AE13" s="251"/>
      <c r="AF13" s="251"/>
    </row>
    <row r="14" spans="2:32" ht="119.1" customHeight="1">
      <c r="B14" s="207" t="s">
        <v>101</v>
      </c>
      <c r="C14" s="208" t="s">
        <v>110</v>
      </c>
      <c r="D14" s="564">
        <f>'volume holds'!C36+'volume holds'!C36+'volume holds'!C37+'volume holds'!C37+'volume holds'!C39+'volume holds'!C39+'volume holds'!C40+'volume holds'!C40+'volume holds'!C42+'volume holds'!C43+'volume holds'!C44</f>
        <v>1469</v>
      </c>
      <c r="E14" s="249">
        <v>11</v>
      </c>
      <c r="F14" s="19"/>
      <c r="G14" s="21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246">
        <f>ROUNDUP((Tabelle134[[#This Row],[Spalte12]]*1.05)/0.25,0)*0.25</f>
        <v>1542.5</v>
      </c>
      <c r="T14" s="601"/>
      <c r="U14" s="601"/>
      <c r="V14" s="601"/>
      <c r="W14" s="601"/>
      <c r="X14" s="247">
        <f>SUM(Tabelle134[[#This Row],[Spalte13]:[Spalte113]],Tabelle134[[#This Row],[Spalte115]:[Spalte118]])*E14</f>
        <v>0</v>
      </c>
      <c r="Y14" s="248">
        <f>SUM(Tabelle134[[#This Row],[Spalte13]:[Spalte113]])*Tabelle134[[#This Row],[Spalte12]]+SUM(Tabelle134[[#This Row],[Spalte115]:[Spalte118]])*Tabelle134[[#This Row],[Spalte114]]</f>
        <v>0</v>
      </c>
      <c r="Z14" s="249" t="s">
        <v>111</v>
      </c>
      <c r="AA14" s="250"/>
      <c r="AD14" s="251"/>
      <c r="AE14" s="251"/>
      <c r="AF14" s="251"/>
    </row>
    <row r="15" spans="2:32" ht="120" customHeight="1">
      <c r="B15" s="207" t="s">
        <v>101</v>
      </c>
      <c r="C15" s="208" t="s">
        <v>112</v>
      </c>
      <c r="D15" s="564">
        <f>SUM('volume holds'!C18:C25)</f>
        <v>4068</v>
      </c>
      <c r="E15" s="249">
        <v>8</v>
      </c>
      <c r="F15" s="19"/>
      <c r="G15" s="212" t="s">
        <v>113</v>
      </c>
      <c r="H15" s="600"/>
      <c r="I15" s="600"/>
      <c r="J15" s="600"/>
      <c r="K15" s="600"/>
      <c r="L15" s="600"/>
      <c r="M15" s="600"/>
      <c r="N15" s="600"/>
      <c r="O15" s="600"/>
      <c r="P15" s="600"/>
      <c r="Q15" s="600"/>
      <c r="R15" s="600"/>
      <c r="S15" s="246">
        <f>ROUNDUP((Tabelle134[[#This Row],[Spalte12]]*1.05)/0.25,0)*0.25</f>
        <v>4271.5</v>
      </c>
      <c r="T15" s="600"/>
      <c r="U15" s="600"/>
      <c r="V15" s="600"/>
      <c r="W15" s="600"/>
      <c r="X15" s="247">
        <f>SUM(Tabelle134[[#This Row],[Spalte13]:[Spalte113]],Tabelle134[[#This Row],[Spalte115]:[Spalte118]])*E15</f>
        <v>0</v>
      </c>
      <c r="Y15" s="248">
        <f>SUM(Tabelle134[[#This Row],[Spalte13]:[Spalte113]])*Tabelle134[[#This Row],[Spalte12]]+SUM(Tabelle134[[#This Row],[Spalte115]:[Spalte118]])*Tabelle134[[#This Row],[Spalte114]]</f>
        <v>0</v>
      </c>
      <c r="Z15" s="249" t="s">
        <v>114</v>
      </c>
      <c r="AA15" s="250"/>
      <c r="AD15" s="251"/>
      <c r="AE15" s="251"/>
      <c r="AF15" s="251"/>
    </row>
    <row r="16" spans="2:32" ht="120" customHeight="1">
      <c r="B16" s="207" t="s">
        <v>101</v>
      </c>
      <c r="C16" s="208" t="s">
        <v>115</v>
      </c>
      <c r="D16" s="564">
        <f>SUM('volume holds'!C56:C65)</f>
        <v>2645</v>
      </c>
      <c r="E16" s="249">
        <v>10</v>
      </c>
      <c r="F16" s="19"/>
      <c r="G16" s="212" t="s">
        <v>113</v>
      </c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246">
        <f>ROUNDUP((Tabelle134[[#This Row],[Spalte12]]*1.05)/0.25,0)*0.25</f>
        <v>2777.25</v>
      </c>
      <c r="T16" s="601"/>
      <c r="U16" s="601"/>
      <c r="V16" s="601"/>
      <c r="W16" s="601"/>
      <c r="X16" s="247">
        <f>SUM(Tabelle134[[#This Row],[Spalte13]:[Spalte113]],Tabelle134[[#This Row],[Spalte115]:[Spalte118]])*E16</f>
        <v>0</v>
      </c>
      <c r="Y16" s="248">
        <f>SUM(Tabelle134[[#This Row],[Spalte13]:[Spalte113]])*Tabelle134[[#This Row],[Spalte12]]+SUM(Tabelle134[[#This Row],[Spalte115]:[Spalte118]])*Tabelle134[[#This Row],[Spalte114]]</f>
        <v>0</v>
      </c>
      <c r="Z16" s="249" t="s">
        <v>116</v>
      </c>
      <c r="AA16" s="250"/>
      <c r="AD16" s="251"/>
      <c r="AE16" s="251"/>
      <c r="AF16" s="251"/>
    </row>
    <row r="17" spans="2:32" ht="120" customHeight="1">
      <c r="B17" s="207" t="s">
        <v>101</v>
      </c>
      <c r="C17" s="208" t="s">
        <v>117</v>
      </c>
      <c r="D17" s="564">
        <f>SUM('volume holds'!C48:C55)</f>
        <v>5796</v>
      </c>
      <c r="E17" s="249">
        <v>8</v>
      </c>
      <c r="F17" s="557"/>
      <c r="G17" s="212" t="s">
        <v>113</v>
      </c>
      <c r="H17" s="600"/>
      <c r="I17" s="600"/>
      <c r="J17" s="600"/>
      <c r="K17" s="600"/>
      <c r="L17" s="600"/>
      <c r="M17" s="600"/>
      <c r="N17" s="600"/>
      <c r="O17" s="600"/>
      <c r="P17" s="600"/>
      <c r="Q17" s="600"/>
      <c r="R17" s="600"/>
      <c r="S17" s="246">
        <f>ROUNDUP((Tabelle134[[#This Row],[Spalte12]]*1.05)/0.25,0)*0.25</f>
        <v>6086</v>
      </c>
      <c r="T17" s="600"/>
      <c r="U17" s="600"/>
      <c r="V17" s="600"/>
      <c r="W17" s="600"/>
      <c r="X17" s="247">
        <f>SUM(Tabelle134[[#This Row],[Spalte13]:[Spalte113]],Tabelle134[[#This Row],[Spalte115]:[Spalte118]])*E17</f>
        <v>0</v>
      </c>
      <c r="Y17" s="248">
        <f>SUM(Tabelle134[[#This Row],[Spalte13]:[Spalte113]])*Tabelle134[[#This Row],[Spalte12]]+SUM(Tabelle134[[#This Row],[Spalte115]:[Spalte118]])*Tabelle134[[#This Row],[Spalte114]]</f>
        <v>0</v>
      </c>
      <c r="Z17" s="249" t="s">
        <v>118</v>
      </c>
      <c r="AA17" s="250"/>
      <c r="AD17" s="251"/>
      <c r="AE17" s="251"/>
      <c r="AF17" s="251"/>
    </row>
    <row r="18" spans="2:32" ht="120" customHeight="1">
      <c r="B18" s="207" t="s">
        <v>101</v>
      </c>
      <c r="C18" s="208" t="s">
        <v>119</v>
      </c>
      <c r="D18" s="564">
        <f>SUM('volume holds'!C48:C65)</f>
        <v>8441</v>
      </c>
      <c r="E18" s="249">
        <v>18</v>
      </c>
      <c r="F18" s="571"/>
      <c r="G18" s="212" t="s">
        <v>113</v>
      </c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246">
        <f>ROUNDUP((Tabelle134[[#This Row],[Spalte12]]*1.05)/0.25,0)*0.25</f>
        <v>8863.25</v>
      </c>
      <c r="T18" s="601"/>
      <c r="U18" s="601"/>
      <c r="V18" s="601"/>
      <c r="W18" s="601"/>
      <c r="X18" s="247">
        <f>SUM(Tabelle134[[#This Row],[Spalte13]:[Spalte113]],Tabelle134[[#This Row],[Spalte115]:[Spalte118]])*E18</f>
        <v>0</v>
      </c>
      <c r="Y18" s="248">
        <f>SUM(Tabelle134[[#This Row],[Spalte13]:[Spalte113]])*Tabelle134[[#This Row],[Spalte12]]+SUM(Tabelle134[[#This Row],[Spalte115]:[Spalte118]])*Tabelle134[[#This Row],[Spalte114]]</f>
        <v>0</v>
      </c>
      <c r="Z18" s="249" t="s">
        <v>120</v>
      </c>
      <c r="AA18" s="250"/>
      <c r="AD18" s="251"/>
      <c r="AE18" s="251"/>
      <c r="AF18" s="251"/>
    </row>
    <row r="19" spans="2:32" ht="119.1" customHeight="1">
      <c r="B19" s="207" t="s">
        <v>101</v>
      </c>
      <c r="C19" s="208" t="s">
        <v>110</v>
      </c>
      <c r="D19" s="564">
        <f>SUM('volume holds'!C56+'volume holds'!C56+'volume holds'!C57+'volume holds'!C57+'volume holds'!C59+'volume holds'!C59+'volume holds'!C60+'volume holds'!C60+'volume holds'!C62+'volume holds'!C63+'volume holds'!C64)</f>
        <v>2266</v>
      </c>
      <c r="E19" s="249">
        <v>11</v>
      </c>
      <c r="F19" s="19"/>
      <c r="G19" s="212" t="s">
        <v>113</v>
      </c>
      <c r="H19" s="600"/>
      <c r="I19" s="600"/>
      <c r="J19" s="600"/>
      <c r="K19" s="600"/>
      <c r="L19" s="600"/>
      <c r="M19" s="600"/>
      <c r="N19" s="600"/>
      <c r="O19" s="600"/>
      <c r="P19" s="600"/>
      <c r="Q19" s="600"/>
      <c r="R19" s="600"/>
      <c r="S19" s="246">
        <f>ROUNDUP((Tabelle134[[#This Row],[Spalte12]]*1.05)/0.25,0)*0.25</f>
        <v>2379.5</v>
      </c>
      <c r="T19" s="600"/>
      <c r="U19" s="600"/>
      <c r="V19" s="600"/>
      <c r="W19" s="600"/>
      <c r="X19" s="247">
        <f>SUM(Tabelle134[[#This Row],[Spalte13]:[Spalte113]],Tabelle134[[#This Row],[Spalte115]:[Spalte118]])*E19</f>
        <v>0</v>
      </c>
      <c r="Y19" s="248">
        <f>SUM(Tabelle134[[#This Row],[Spalte13]:[Spalte113]])*Tabelle134[[#This Row],[Spalte12]]+SUM(Tabelle134[[#This Row],[Spalte115]:[Spalte118]])*Tabelle134[[#This Row],[Spalte114]]</f>
        <v>0</v>
      </c>
      <c r="Z19" s="249" t="s">
        <v>121</v>
      </c>
      <c r="AA19" s="250"/>
      <c r="AD19" s="251"/>
      <c r="AE19" s="251"/>
      <c r="AF19" s="251"/>
    </row>
    <row r="20" spans="2:32" s="202" customFormat="1" ht="75" customHeight="1">
      <c r="C20" s="200"/>
      <c r="D20" s="565"/>
      <c r="E20" s="249"/>
      <c r="H20" s="202" t="s">
        <v>81</v>
      </c>
      <c r="I20" s="202" t="s">
        <v>82</v>
      </c>
      <c r="J20" s="202" t="s">
        <v>83</v>
      </c>
      <c r="K20" s="202" t="s">
        <v>84</v>
      </c>
      <c r="L20" s="202" t="s">
        <v>85</v>
      </c>
      <c r="M20" s="202" t="s">
        <v>86</v>
      </c>
      <c r="N20" s="202" t="s">
        <v>87</v>
      </c>
      <c r="O20" s="202" t="s">
        <v>88</v>
      </c>
      <c r="P20" s="202" t="s">
        <v>89</v>
      </c>
      <c r="Q20" s="202" t="s">
        <v>90</v>
      </c>
      <c r="R20" s="202" t="s">
        <v>91</v>
      </c>
      <c r="S20" s="252" t="s">
        <v>92</v>
      </c>
      <c r="T20" s="202" t="s">
        <v>93</v>
      </c>
      <c r="U20" s="202" t="s">
        <v>94</v>
      </c>
      <c r="V20" s="202" t="s">
        <v>95</v>
      </c>
      <c r="W20" s="202" t="s">
        <v>96</v>
      </c>
      <c r="X20" s="253" t="s">
        <v>97</v>
      </c>
      <c r="Y20" s="254" t="s">
        <v>98</v>
      </c>
      <c r="AA20" s="202" t="s">
        <v>78</v>
      </c>
    </row>
    <row r="21" spans="2:32" ht="60" customHeight="1">
      <c r="B21" s="207"/>
      <c r="C21" s="204" t="s">
        <v>122</v>
      </c>
      <c r="D21" s="566" t="s">
        <v>77</v>
      </c>
      <c r="E21" s="566" t="s">
        <v>77</v>
      </c>
      <c r="F21" s="206" t="s">
        <v>79</v>
      </c>
      <c r="G21" s="206" t="s">
        <v>80</v>
      </c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6" t="e">
        <f>ROUNDUP((Tabelle134[[#This Row],[Spalte12]]*1.05)/0.25,0)*0.25</f>
        <v>#VALUE!</v>
      </c>
      <c r="T21" s="255"/>
      <c r="U21" s="255"/>
      <c r="V21" s="255"/>
      <c r="W21" s="255"/>
      <c r="X21" s="257">
        <f>SUM(Tabelle134[[#This Row],[Spalte13]:[Spalte113]],Tabelle134[[#This Row],[Spalte115]:[Spalte118]])</f>
        <v>0</v>
      </c>
      <c r="Y21" s="258"/>
      <c r="Z21" s="206" t="s">
        <v>99</v>
      </c>
      <c r="AA21" s="206">
        <f>SUM(macros!Z10:Z69)</f>
        <v>0</v>
      </c>
      <c r="AD21" s="251"/>
      <c r="AE21" s="251"/>
      <c r="AF21" s="251"/>
    </row>
    <row r="22" spans="2:32" ht="120" customHeight="1">
      <c r="B22" s="207" t="s">
        <v>101</v>
      </c>
      <c r="C22" s="641" t="s">
        <v>123</v>
      </c>
      <c r="D22" s="567">
        <f>(SUM(macros!D10:D38))*0.9</f>
        <v>4979.7</v>
      </c>
      <c r="E22" s="249">
        <v>29</v>
      </c>
      <c r="F22" s="557"/>
      <c r="G22" s="213" t="s">
        <v>124</v>
      </c>
      <c r="H22" s="601"/>
      <c r="I22" s="601"/>
      <c r="J22" s="601"/>
      <c r="K22" s="601"/>
      <c r="L22" s="601"/>
      <c r="M22" s="601"/>
      <c r="N22" s="601"/>
      <c r="O22" s="602"/>
      <c r="P22" s="602"/>
      <c r="Q22" s="601"/>
      <c r="R22" s="601"/>
      <c r="S22" s="246">
        <f>ROUNDUP((Tabelle134[[#This Row],[Spalte12]]*1.05)/0.25,0)*0.25</f>
        <v>5228.75</v>
      </c>
      <c r="T22" s="602"/>
      <c r="U22" s="602"/>
      <c r="V22" s="600"/>
      <c r="W22" s="600"/>
      <c r="X22" s="247">
        <f>SUM(Tabelle134[[#This Row],[Spalte13]:[Spalte113]],Tabelle134[[#This Row],[Spalte115]:[Spalte118]])*E22</f>
        <v>0</v>
      </c>
      <c r="Y22" s="248">
        <f>SUM(Tabelle134[[#This Row],[Spalte13]:[Spalte113]])*Tabelle134[[#This Row],[Spalte12]]+SUM(Tabelle134[[#This Row],[Spalte115]:[Spalte118]])*Tabelle134[[#This Row],[Spalte114]]</f>
        <v>0</v>
      </c>
      <c r="Z22" s="570" t="s">
        <v>125</v>
      </c>
      <c r="AA22" s="539">
        <v>72.5</v>
      </c>
      <c r="AD22" s="251"/>
      <c r="AE22" s="251"/>
      <c r="AF22" s="251"/>
    </row>
    <row r="23" spans="2:32" ht="120" customHeight="1">
      <c r="B23" s="207" t="s">
        <v>101</v>
      </c>
      <c r="C23" s="562" t="s">
        <v>126</v>
      </c>
      <c r="D23" s="567">
        <f>SUM(macros!D10:D15)*0.9</f>
        <v>1261.8</v>
      </c>
      <c r="E23" s="249">
        <v>6</v>
      </c>
      <c r="F23" s="557"/>
      <c r="G23" s="213" t="s">
        <v>124</v>
      </c>
      <c r="H23" s="600"/>
      <c r="I23" s="600"/>
      <c r="J23" s="600"/>
      <c r="K23" s="600"/>
      <c r="L23" s="600"/>
      <c r="M23" s="600"/>
      <c r="N23" s="600"/>
      <c r="O23" s="602"/>
      <c r="P23" s="602"/>
      <c r="Q23" s="600"/>
      <c r="R23" s="600"/>
      <c r="S23" s="246">
        <f>ROUNDUP((Tabelle134[[#This Row],[Spalte12]]*1.05)/0.25,0)*0.25</f>
        <v>1325</v>
      </c>
      <c r="T23" s="602"/>
      <c r="U23" s="602"/>
      <c r="V23" s="600"/>
      <c r="W23" s="600"/>
      <c r="X23" s="247">
        <f>SUM(Tabelle134[[#This Row],[Spalte13]:[Spalte113]],Tabelle134[[#This Row],[Spalte115]:[Spalte118]])*E23</f>
        <v>0</v>
      </c>
      <c r="Y23" s="248">
        <f>SUM(Tabelle134[[#This Row],[Spalte13]:[Spalte113]])*Tabelle134[[#This Row],[Spalte12]]+SUM(Tabelle134[[#This Row],[Spalte115]:[Spalte118]])*Tabelle134[[#This Row],[Spalte114]]</f>
        <v>0</v>
      </c>
      <c r="Z23" s="570" t="s">
        <v>127</v>
      </c>
      <c r="AA23" s="539">
        <v>21</v>
      </c>
      <c r="AD23" s="251"/>
      <c r="AE23" s="251"/>
      <c r="AF23" s="251"/>
    </row>
    <row r="24" spans="2:32" ht="120" customHeight="1">
      <c r="B24" s="207" t="s">
        <v>101</v>
      </c>
      <c r="C24" s="562" t="s">
        <v>128</v>
      </c>
      <c r="D24" s="567">
        <f>SUM(macros!D16:D22)*0.9</f>
        <v>1273.5</v>
      </c>
      <c r="E24" s="249">
        <v>7</v>
      </c>
      <c r="F24" s="557"/>
      <c r="G24" s="213" t="s">
        <v>124</v>
      </c>
      <c r="H24" s="601"/>
      <c r="I24" s="601"/>
      <c r="J24" s="601"/>
      <c r="K24" s="601"/>
      <c r="L24" s="601"/>
      <c r="M24" s="601"/>
      <c r="N24" s="601"/>
      <c r="O24" s="602"/>
      <c r="P24" s="602"/>
      <c r="Q24" s="601"/>
      <c r="R24" s="601"/>
      <c r="S24" s="246">
        <f>ROUNDUP((Tabelle134[[#This Row],[Spalte12]]*1.05)/0.25,0)*0.25</f>
        <v>1337.25</v>
      </c>
      <c r="T24" s="602"/>
      <c r="U24" s="602"/>
      <c r="V24" s="600"/>
      <c r="W24" s="600"/>
      <c r="X24" s="247">
        <f>SUM(Tabelle134[[#This Row],[Spalte13]:[Spalte113]],Tabelle134[[#This Row],[Spalte115]:[Spalte118]])*E24</f>
        <v>0</v>
      </c>
      <c r="Y24" s="248">
        <f>SUM(Tabelle134[[#This Row],[Spalte13]:[Spalte113]])*Tabelle134[[#This Row],[Spalte12]]+SUM(Tabelle134[[#This Row],[Spalte115]:[Spalte118]])*Tabelle134[[#This Row],[Spalte114]]</f>
        <v>0</v>
      </c>
      <c r="Z24" s="570" t="s">
        <v>129</v>
      </c>
      <c r="AA24" s="539">
        <v>18.5</v>
      </c>
      <c r="AD24" s="251"/>
      <c r="AE24" s="251"/>
      <c r="AF24" s="251"/>
    </row>
    <row r="25" spans="2:32" ht="120" customHeight="1">
      <c r="B25" s="207" t="s">
        <v>101</v>
      </c>
      <c r="C25" s="562" t="s">
        <v>130</v>
      </c>
      <c r="D25" s="567">
        <f>SUM(macros!D23:D26)*0.9</f>
        <v>862.2</v>
      </c>
      <c r="E25" s="249">
        <v>4</v>
      </c>
      <c r="F25" s="557"/>
      <c r="G25" s="213" t="s">
        <v>124</v>
      </c>
      <c r="H25" s="600"/>
      <c r="I25" s="600"/>
      <c r="J25" s="600"/>
      <c r="K25" s="600"/>
      <c r="L25" s="600"/>
      <c r="M25" s="600"/>
      <c r="N25" s="600"/>
      <c r="O25" s="602"/>
      <c r="P25" s="602"/>
      <c r="Q25" s="600"/>
      <c r="R25" s="600"/>
      <c r="S25" s="246">
        <f>ROUNDUP((Tabelle134[[#This Row],[Spalte12]]*1.05)/0.25,0)*0.25</f>
        <v>905.5</v>
      </c>
      <c r="T25" s="602"/>
      <c r="U25" s="602"/>
      <c r="V25" s="600"/>
      <c r="W25" s="600"/>
      <c r="X25" s="247">
        <f>SUM(Tabelle134[[#This Row],[Spalte13]:[Spalte113]],Tabelle134[[#This Row],[Spalte115]:[Spalte118]])*E25</f>
        <v>0</v>
      </c>
      <c r="Y25" s="248">
        <f>SUM(Tabelle134[[#This Row],[Spalte13]:[Spalte113]])*Tabelle134[[#This Row],[Spalte12]]+SUM(Tabelle134[[#This Row],[Spalte115]:[Spalte118]])*Tabelle134[[#This Row],[Spalte114]]</f>
        <v>0</v>
      </c>
      <c r="Z25" s="570" t="s">
        <v>131</v>
      </c>
      <c r="AA25" s="539">
        <v>14</v>
      </c>
      <c r="AD25" s="251"/>
      <c r="AE25" s="251"/>
      <c r="AF25" s="251"/>
    </row>
    <row r="26" spans="2:32" ht="120" customHeight="1">
      <c r="B26" s="207" t="s">
        <v>101</v>
      </c>
      <c r="C26" s="562" t="s">
        <v>132</v>
      </c>
      <c r="D26" s="567">
        <f>SUM(macros!D27:D38)*0.9</f>
        <v>1582.2</v>
      </c>
      <c r="E26" s="249">
        <v>12</v>
      </c>
      <c r="F26" s="557"/>
      <c r="G26" s="213" t="s">
        <v>124</v>
      </c>
      <c r="H26" s="601"/>
      <c r="I26" s="601"/>
      <c r="J26" s="601"/>
      <c r="K26" s="601"/>
      <c r="L26" s="601"/>
      <c r="M26" s="601"/>
      <c r="N26" s="601"/>
      <c r="O26" s="602"/>
      <c r="P26" s="602"/>
      <c r="Q26" s="601"/>
      <c r="R26" s="601"/>
      <c r="S26" s="246">
        <f>ROUNDUP((Tabelle134[[#This Row],[Spalte12]]*1.05)/0.25,0)*0.25</f>
        <v>1661.5</v>
      </c>
      <c r="T26" s="602"/>
      <c r="U26" s="602"/>
      <c r="V26" s="600"/>
      <c r="W26" s="600"/>
      <c r="X26" s="247">
        <f>SUM(Tabelle134[[#This Row],[Spalte13]:[Spalte113]],Tabelle134[[#This Row],[Spalte115]:[Spalte118]])*E26</f>
        <v>0</v>
      </c>
      <c r="Y26" s="248">
        <f>SUM(Tabelle134[[#This Row],[Spalte13]:[Spalte113]])*Tabelle134[[#This Row],[Spalte12]]+SUM(Tabelle134[[#This Row],[Spalte115]:[Spalte118]])*Tabelle134[[#This Row],[Spalte114]]</f>
        <v>0</v>
      </c>
      <c r="Z26" s="570" t="s">
        <v>133</v>
      </c>
      <c r="AA26" s="539">
        <v>19.5</v>
      </c>
      <c r="AD26" s="251"/>
      <c r="AE26" s="251"/>
      <c r="AF26" s="251"/>
    </row>
    <row r="27" spans="2:32" ht="120" customHeight="1">
      <c r="B27" s="207" t="s">
        <v>101</v>
      </c>
      <c r="C27" s="641" t="s">
        <v>134</v>
      </c>
      <c r="D27" s="567">
        <f>(SUM(macros!D41:D69))*0.9</f>
        <v>6477.3</v>
      </c>
      <c r="E27" s="249">
        <v>29</v>
      </c>
      <c r="F27" s="557"/>
      <c r="G27" s="213" t="s">
        <v>135</v>
      </c>
      <c r="H27" s="600"/>
      <c r="I27" s="600"/>
      <c r="J27" s="600"/>
      <c r="K27" s="600"/>
      <c r="L27" s="600"/>
      <c r="M27" s="600"/>
      <c r="N27" s="600"/>
      <c r="O27" s="602"/>
      <c r="P27" s="602"/>
      <c r="Q27" s="600"/>
      <c r="R27" s="600"/>
      <c r="S27" s="246">
        <f>ROUNDUP((Tabelle134[[#This Row],[Spalte12]]*1.05)/0.25,0)*0.25</f>
        <v>6801.25</v>
      </c>
      <c r="T27" s="602"/>
      <c r="U27" s="602"/>
      <c r="V27" s="600"/>
      <c r="W27" s="600"/>
      <c r="X27" s="247">
        <f>SUM(Tabelle134[[#This Row],[Spalte13]:[Spalte113]],Tabelle134[[#This Row],[Spalte115]:[Spalte118]])*E27</f>
        <v>0</v>
      </c>
      <c r="Y27" s="248">
        <f>SUM(Tabelle134[[#This Row],[Spalte13]:[Spalte113]])*Tabelle134[[#This Row],[Spalte12]]+SUM(Tabelle134[[#This Row],[Spalte115]:[Spalte118]])*Tabelle134[[#This Row],[Spalte114]]</f>
        <v>0</v>
      </c>
      <c r="Z27" s="570" t="s">
        <v>136</v>
      </c>
      <c r="AA27" s="539">
        <f>AA22</f>
        <v>72.5</v>
      </c>
      <c r="AD27" s="251"/>
      <c r="AE27" s="251"/>
      <c r="AF27" s="251"/>
    </row>
    <row r="28" spans="2:32" ht="120" customHeight="1">
      <c r="B28" s="207" t="s">
        <v>101</v>
      </c>
      <c r="C28" s="562" t="s">
        <v>137</v>
      </c>
      <c r="D28" s="567">
        <f>SUM(macros!D41:D46)*0.9</f>
        <v>1690.2</v>
      </c>
      <c r="E28" s="249">
        <v>6</v>
      </c>
      <c r="F28" s="557"/>
      <c r="G28" s="213" t="s">
        <v>135</v>
      </c>
      <c r="H28" s="601"/>
      <c r="I28" s="601"/>
      <c r="J28" s="601"/>
      <c r="K28" s="601"/>
      <c r="L28" s="601"/>
      <c r="M28" s="601"/>
      <c r="N28" s="601"/>
      <c r="O28" s="602"/>
      <c r="P28" s="602"/>
      <c r="Q28" s="601"/>
      <c r="R28" s="601"/>
      <c r="S28" s="246">
        <f>ROUNDUP((Tabelle134[[#This Row],[Spalte12]]*1.05)/0.25,0)*0.25</f>
        <v>1774.75</v>
      </c>
      <c r="T28" s="602"/>
      <c r="U28" s="602"/>
      <c r="V28" s="600"/>
      <c r="W28" s="600"/>
      <c r="X28" s="247">
        <f>SUM(Tabelle134[[#This Row],[Spalte13]:[Spalte113]],Tabelle134[[#This Row],[Spalte115]:[Spalte118]])*E28</f>
        <v>0</v>
      </c>
      <c r="Y28" s="248">
        <f>SUM(Tabelle134[[#This Row],[Spalte13]:[Spalte113]])*Tabelle134[[#This Row],[Spalte12]]+SUM(Tabelle134[[#This Row],[Spalte115]:[Spalte118]])*Tabelle134[[#This Row],[Spalte114]]</f>
        <v>0</v>
      </c>
      <c r="Z28" s="570" t="s">
        <v>138</v>
      </c>
      <c r="AA28" s="539">
        <v>21</v>
      </c>
      <c r="AD28" s="251"/>
      <c r="AE28" s="251"/>
      <c r="AF28" s="251"/>
    </row>
    <row r="29" spans="2:32" ht="120" customHeight="1">
      <c r="B29" s="207" t="s">
        <v>101</v>
      </c>
      <c r="C29" s="562" t="s">
        <v>139</v>
      </c>
      <c r="D29" s="567">
        <f>SUM(macros!D47:D53)*0.9</f>
        <v>1655.1000000000001</v>
      </c>
      <c r="E29" s="249">
        <v>7</v>
      </c>
      <c r="F29" s="557"/>
      <c r="G29" s="213" t="s">
        <v>135</v>
      </c>
      <c r="H29" s="600"/>
      <c r="I29" s="600"/>
      <c r="J29" s="600"/>
      <c r="K29" s="600"/>
      <c r="L29" s="600"/>
      <c r="M29" s="600"/>
      <c r="N29" s="600"/>
      <c r="O29" s="602"/>
      <c r="P29" s="602"/>
      <c r="Q29" s="600"/>
      <c r="R29" s="600"/>
      <c r="S29" s="246">
        <f>ROUNDUP((Tabelle134[[#This Row],[Spalte12]]*1.05)/0.25,0)*0.25</f>
        <v>1738</v>
      </c>
      <c r="T29" s="602"/>
      <c r="U29" s="602"/>
      <c r="V29" s="600"/>
      <c r="W29" s="600"/>
      <c r="X29" s="247">
        <f>SUM(Tabelle134[[#This Row],[Spalte13]:[Spalte113]],Tabelle134[[#This Row],[Spalte115]:[Spalte118]])*E29</f>
        <v>0</v>
      </c>
      <c r="Y29" s="248">
        <f>SUM(Tabelle134[[#This Row],[Spalte13]:[Spalte113]])*Tabelle134[[#This Row],[Spalte12]]+SUM(Tabelle134[[#This Row],[Spalte115]:[Spalte118]])*Tabelle134[[#This Row],[Spalte114]]</f>
        <v>0</v>
      </c>
      <c r="Z29" s="570" t="s">
        <v>140</v>
      </c>
      <c r="AA29" s="539">
        <v>18.5</v>
      </c>
      <c r="AD29" s="251"/>
      <c r="AE29" s="251"/>
      <c r="AF29" s="251"/>
    </row>
    <row r="30" spans="2:32" ht="120" customHeight="1">
      <c r="B30" s="207" t="s">
        <v>101</v>
      </c>
      <c r="C30" s="562" t="s">
        <v>141</v>
      </c>
      <c r="D30" s="567">
        <f>SUM(macros!D54:D57)*0.9</f>
        <v>1146.6000000000001</v>
      </c>
      <c r="E30" s="249">
        <v>4</v>
      </c>
      <c r="F30" s="557"/>
      <c r="G30" s="213" t="s">
        <v>135</v>
      </c>
      <c r="H30" s="601"/>
      <c r="I30" s="601"/>
      <c r="J30" s="601"/>
      <c r="K30" s="601"/>
      <c r="L30" s="601"/>
      <c r="M30" s="601"/>
      <c r="N30" s="601"/>
      <c r="O30" s="602"/>
      <c r="P30" s="602"/>
      <c r="Q30" s="601"/>
      <c r="R30" s="601"/>
      <c r="S30" s="246">
        <f>ROUNDUP((Tabelle134[[#This Row],[Spalte12]]*1.05)/0.25,0)*0.25</f>
        <v>1204</v>
      </c>
      <c r="T30" s="602"/>
      <c r="U30" s="602"/>
      <c r="V30" s="600"/>
      <c r="W30" s="600"/>
      <c r="X30" s="247">
        <f>SUM(Tabelle134[[#This Row],[Spalte13]:[Spalte113]],Tabelle134[[#This Row],[Spalte115]:[Spalte118]])*E30</f>
        <v>0</v>
      </c>
      <c r="Y30" s="248">
        <f>SUM(Tabelle134[[#This Row],[Spalte13]:[Spalte113]])*Tabelle134[[#This Row],[Spalte12]]+SUM(Tabelle134[[#This Row],[Spalte115]:[Spalte118]])*Tabelle134[[#This Row],[Spalte114]]</f>
        <v>0</v>
      </c>
      <c r="Z30" s="570" t="s">
        <v>142</v>
      </c>
      <c r="AA30" s="539">
        <v>14</v>
      </c>
      <c r="AD30" s="251"/>
      <c r="AE30" s="251"/>
      <c r="AF30" s="251"/>
    </row>
    <row r="31" spans="2:32" ht="120" customHeight="1">
      <c r="B31" s="207" t="s">
        <v>101</v>
      </c>
      <c r="C31" s="562" t="s">
        <v>143</v>
      </c>
      <c r="D31" s="567">
        <f>SUM(macros!D58:D69)*0.9</f>
        <v>1985.4</v>
      </c>
      <c r="E31" s="249">
        <v>12</v>
      </c>
      <c r="F31" s="557"/>
      <c r="G31" s="213" t="s">
        <v>135</v>
      </c>
      <c r="H31" s="600"/>
      <c r="I31" s="600"/>
      <c r="J31" s="600"/>
      <c r="K31" s="600"/>
      <c r="L31" s="600"/>
      <c r="M31" s="600"/>
      <c r="N31" s="600"/>
      <c r="O31" s="602"/>
      <c r="P31" s="602"/>
      <c r="Q31" s="600"/>
      <c r="R31" s="600"/>
      <c r="S31" s="246">
        <f>ROUNDUP((Tabelle134[[#This Row],[Spalte12]]*1.05)/0.25,0)*0.25</f>
        <v>2084.75</v>
      </c>
      <c r="T31" s="602"/>
      <c r="U31" s="602"/>
      <c r="V31" s="600"/>
      <c r="W31" s="600"/>
      <c r="X31" s="247">
        <f>SUM(Tabelle134[[#This Row],[Spalte13]:[Spalte113]],Tabelle134[[#This Row],[Spalte115]:[Spalte118]])*E31</f>
        <v>0</v>
      </c>
      <c r="Y31" s="248">
        <f>SUM(Tabelle134[[#This Row],[Spalte13]:[Spalte113]])*Tabelle134[[#This Row],[Spalte12]]+SUM(Tabelle134[[#This Row],[Spalte115]:[Spalte118]])*Tabelle134[[#This Row],[Spalte114]]</f>
        <v>0</v>
      </c>
      <c r="Z31" s="570" t="s">
        <v>144</v>
      </c>
      <c r="AA31" s="539">
        <v>19.5</v>
      </c>
      <c r="AD31" s="251"/>
      <c r="AE31" s="251"/>
      <c r="AF31" s="251"/>
    </row>
    <row r="32" spans="2:32" s="202" customFormat="1" ht="21">
      <c r="C32" s="200"/>
      <c r="D32" s="565"/>
      <c r="E32" s="249"/>
      <c r="S32" s="252"/>
      <c r="X32" s="247"/>
      <c r="Y32" s="254">
        <f>SUM(Tabelle134[[#This Row],[Spalte13]:[Spalte113]])*Tabelle134[[#This Row],[Spalte12]]+SUM(Tabelle134[[#This Row],[Spalte115]:[Spalte118]])*Tabelle134[[#This Row],[Spalte114]]</f>
        <v>0</v>
      </c>
    </row>
    <row r="33" spans="2:32" ht="120" customHeight="1">
      <c r="B33" s="207" t="s">
        <v>101</v>
      </c>
      <c r="C33" s="561" t="s">
        <v>145</v>
      </c>
      <c r="D33" s="567">
        <f>(SUM(macros!D72:D73))*0.9</f>
        <v>455.40000000000003</v>
      </c>
      <c r="E33" s="249">
        <v>2</v>
      </c>
      <c r="F33" s="557" t="s">
        <v>146</v>
      </c>
      <c r="G33" s="213" t="s">
        <v>135</v>
      </c>
      <c r="H33" s="601"/>
      <c r="I33" s="601"/>
      <c r="J33" s="601"/>
      <c r="K33" s="601"/>
      <c r="L33" s="601"/>
      <c r="M33" s="601"/>
      <c r="N33" s="601"/>
      <c r="O33" s="602"/>
      <c r="P33" s="602"/>
      <c r="Q33" s="601"/>
      <c r="R33" s="601"/>
      <c r="S33" s="246">
        <f>ROUNDUP((Tabelle134[[#This Row],[Spalte12]]*1.05)/0.25,0)*0.25</f>
        <v>478.25</v>
      </c>
      <c r="T33" s="602"/>
      <c r="U33" s="602"/>
      <c r="V33" s="601"/>
      <c r="W33" s="601"/>
      <c r="X33" s="247">
        <f>SUM(Tabelle134[[#This Row],[Spalte13]:[Spalte113]],Tabelle134[[#This Row],[Spalte115]:[Spalte118]])*E33</f>
        <v>0</v>
      </c>
      <c r="Y33" s="248">
        <f>SUM(Tabelle134[[#This Row],[Spalte13]:[Spalte113]])*Tabelle134[[#This Row],[Spalte12]]+SUM(Tabelle134[[#This Row],[Spalte115]:[Spalte118]])*Tabelle134[[#This Row],[Spalte114]]</f>
        <v>0</v>
      </c>
      <c r="Z33" s="249" t="s">
        <v>147</v>
      </c>
      <c r="AA33" s="539">
        <v>5</v>
      </c>
      <c r="AD33" s="251"/>
      <c r="AE33" s="251"/>
      <c r="AF33" s="251"/>
    </row>
    <row r="34" spans="2:32" ht="120" customHeight="1">
      <c r="B34" s="207" t="s">
        <v>101</v>
      </c>
      <c r="C34" s="641" t="s">
        <v>148</v>
      </c>
      <c r="D34" s="564">
        <f>SUM(macros!D76:D83)*0.9</f>
        <v>996.30000000000007</v>
      </c>
      <c r="E34" s="249">
        <v>8</v>
      </c>
      <c r="F34" s="122"/>
      <c r="G34" s="213" t="s">
        <v>149</v>
      </c>
      <c r="H34" s="600"/>
      <c r="I34" s="600"/>
      <c r="J34" s="600"/>
      <c r="K34" s="600"/>
      <c r="L34" s="600"/>
      <c r="M34" s="600"/>
      <c r="N34" s="600"/>
      <c r="O34" s="602"/>
      <c r="P34" s="602"/>
      <c r="Q34" s="600"/>
      <c r="R34" s="600"/>
      <c r="S34" s="246">
        <f>ROUNDUP((Tabelle134[[#This Row],[Spalte12]]*1.05)/0.25,0)*0.25</f>
        <v>1046.25</v>
      </c>
      <c r="T34" s="602"/>
      <c r="U34" s="602"/>
      <c r="V34" s="600"/>
      <c r="W34" s="600"/>
      <c r="X34" s="247">
        <f>SUM(Tabelle134[[#This Row],[Spalte13]:[Spalte113]],Tabelle134[[#This Row],[Spalte115]:[Spalte118]])*E34</f>
        <v>0</v>
      </c>
      <c r="Y34" s="248">
        <f>SUM(Tabelle134[[#This Row],[Spalte13]:[Spalte113]])*Tabelle134[[#This Row],[Spalte12]]+SUM(Tabelle134[[#This Row],[Spalte115]:[Spalte118]])*Tabelle134[[#This Row],[Spalte114]]</f>
        <v>0</v>
      </c>
      <c r="Z34" s="249" t="s">
        <v>150</v>
      </c>
      <c r="AA34" s="250">
        <v>13.5</v>
      </c>
      <c r="AD34" s="251"/>
      <c r="AE34" s="251"/>
      <c r="AF34" s="251"/>
    </row>
    <row r="35" spans="2:32" ht="120" customHeight="1">
      <c r="B35" s="207" t="s">
        <v>101</v>
      </c>
      <c r="C35" s="644" t="s">
        <v>151</v>
      </c>
      <c r="D35" s="564">
        <f>SUM(macros!D86:D93)*0.9</f>
        <v>1278</v>
      </c>
      <c r="E35" s="249">
        <v>8</v>
      </c>
      <c r="F35" s="122"/>
      <c r="G35" s="213" t="s">
        <v>135</v>
      </c>
      <c r="H35" s="601"/>
      <c r="I35" s="601"/>
      <c r="J35" s="601"/>
      <c r="K35" s="601"/>
      <c r="L35" s="601"/>
      <c r="M35" s="601"/>
      <c r="N35" s="601"/>
      <c r="O35" s="602"/>
      <c r="P35" s="602"/>
      <c r="Q35" s="601"/>
      <c r="R35" s="601"/>
      <c r="S35" s="246">
        <f>ROUNDUP((Tabelle134[[#This Row],[Spalte12]]*1.05)/0.25,0)*0.25</f>
        <v>1342</v>
      </c>
      <c r="T35" s="602"/>
      <c r="U35" s="602"/>
      <c r="V35" s="601"/>
      <c r="W35" s="601"/>
      <c r="X35" s="247">
        <f>SUM(Tabelle134[[#This Row],[Spalte13]:[Spalte113]],Tabelle134[[#This Row],[Spalte115]:[Spalte118]])*E35</f>
        <v>0</v>
      </c>
      <c r="Y35" s="248">
        <f>SUM(Tabelle134[[#This Row],[Spalte13]:[Spalte113]])*Tabelle134[[#This Row],[Spalte12]]+SUM(Tabelle134[[#This Row],[Spalte115]:[Spalte118]])*Tabelle134[[#This Row],[Spalte114]]</f>
        <v>0</v>
      </c>
      <c r="Z35" s="249" t="s">
        <v>152</v>
      </c>
      <c r="AA35" s="250">
        <f>AA34</f>
        <v>13.5</v>
      </c>
      <c r="AD35" s="251"/>
      <c r="AE35" s="251"/>
      <c r="AF35" s="251"/>
    </row>
    <row r="36" spans="2:32" ht="120" customHeight="1">
      <c r="B36" s="207" t="s">
        <v>101</v>
      </c>
      <c r="C36" s="642" t="s">
        <v>153</v>
      </c>
      <c r="D36" s="564">
        <f>SUM(macros!D96:D117)*0.9</f>
        <v>3513.6</v>
      </c>
      <c r="E36" s="249">
        <v>22</v>
      </c>
      <c r="F36" s="19"/>
      <c r="G36" s="213" t="s">
        <v>149</v>
      </c>
      <c r="H36" s="600"/>
      <c r="I36" s="600"/>
      <c r="J36" s="600"/>
      <c r="K36" s="600"/>
      <c r="L36" s="600"/>
      <c r="M36" s="600"/>
      <c r="N36" s="600"/>
      <c r="O36" s="602"/>
      <c r="P36" s="602"/>
      <c r="Q36" s="600"/>
      <c r="R36" s="600"/>
      <c r="S36" s="246">
        <f>ROUNDUP((Tabelle134[[#This Row],[Spalte12]]*1.05)/0.25,0)*0.25</f>
        <v>3689.5</v>
      </c>
      <c r="T36" s="602"/>
      <c r="U36" s="602"/>
      <c r="V36" s="600"/>
      <c r="W36" s="600"/>
      <c r="X36" s="247">
        <f>SUM(Tabelle134[[#This Row],[Spalte13]:[Spalte113]],Tabelle134[[#This Row],[Spalte115]:[Spalte118]])*E36</f>
        <v>0</v>
      </c>
      <c r="Y36" s="248">
        <f>SUM(Tabelle134[[#This Row],[Spalte13]:[Spalte113]])*Tabelle134[[#This Row],[Spalte12]]+SUM(Tabelle134[[#This Row],[Spalte115]:[Spalte118]])*Tabelle134[[#This Row],[Spalte114]]</f>
        <v>0</v>
      </c>
      <c r="Z36" s="249" t="s">
        <v>154</v>
      </c>
      <c r="AA36" s="250">
        <v>52</v>
      </c>
      <c r="AD36" s="251"/>
      <c r="AE36" s="251"/>
      <c r="AF36" s="251"/>
    </row>
    <row r="37" spans="2:32" ht="120" customHeight="1">
      <c r="B37" s="207" t="s">
        <v>101</v>
      </c>
      <c r="C37" s="643" t="s">
        <v>155</v>
      </c>
      <c r="D37" s="564">
        <f>SUM(macros!D120:D141)*0.9</f>
        <v>4398.3</v>
      </c>
      <c r="E37" s="249">
        <v>22</v>
      </c>
      <c r="F37" s="19"/>
      <c r="G37" s="213" t="s">
        <v>135</v>
      </c>
      <c r="H37" s="601"/>
      <c r="I37" s="601"/>
      <c r="J37" s="601"/>
      <c r="K37" s="601"/>
      <c r="L37" s="601"/>
      <c r="M37" s="601"/>
      <c r="N37" s="601"/>
      <c r="O37" s="602"/>
      <c r="P37" s="602"/>
      <c r="Q37" s="601"/>
      <c r="R37" s="601"/>
      <c r="S37" s="246">
        <f>ROUNDUP((Tabelle134[[#This Row],[Spalte12]]*1.05)/0.25,0)*0.25</f>
        <v>4618.25</v>
      </c>
      <c r="T37" s="602"/>
      <c r="U37" s="602"/>
      <c r="V37" s="601"/>
      <c r="W37" s="601"/>
      <c r="X37" s="247">
        <f>SUM(Tabelle134[[#This Row],[Spalte13]:[Spalte113]],Tabelle134[[#This Row],[Spalte115]:[Spalte118]])*E37</f>
        <v>0</v>
      </c>
      <c r="Y37" s="248">
        <f>SUM(Tabelle134[[#This Row],[Spalte13]:[Spalte113]])*Tabelle134[[#This Row],[Spalte12]]+SUM(Tabelle134[[#This Row],[Spalte115]:[Spalte118]])*Tabelle134[[#This Row],[Spalte114]]</f>
        <v>0</v>
      </c>
      <c r="Z37" s="249" t="s">
        <v>156</v>
      </c>
      <c r="AA37" s="250">
        <f>AA36</f>
        <v>52</v>
      </c>
    </row>
    <row r="38" spans="2:32" ht="120" customHeight="1">
      <c r="B38" s="207"/>
      <c r="C38" s="642" t="s">
        <v>157</v>
      </c>
      <c r="D38" s="564">
        <f>SUM(macros!D145:D156)</f>
        <v>2425</v>
      </c>
      <c r="E38" s="249">
        <v>12</v>
      </c>
      <c r="F38" s="19"/>
      <c r="G38" s="336" t="s">
        <v>158</v>
      </c>
      <c r="H38" s="600"/>
      <c r="I38" s="600"/>
      <c r="J38" s="600"/>
      <c r="K38" s="600"/>
      <c r="L38" s="600"/>
      <c r="M38" s="600"/>
      <c r="N38" s="600"/>
      <c r="O38" s="602"/>
      <c r="P38" s="602"/>
      <c r="Q38" s="600"/>
      <c r="R38" s="600"/>
      <c r="S38" s="246">
        <f>ROUNDUP((Tabelle134[[#This Row],[Spalte12]]*1.05)/0.25,0)*0.25</f>
        <v>2546.25</v>
      </c>
      <c r="T38" s="259"/>
      <c r="U38" s="259"/>
      <c r="V38" s="259"/>
      <c r="W38" s="259"/>
      <c r="X38" s="247">
        <f>SUM(Tabelle134[[#This Row],[Spalte13]:[Spalte113]],Tabelle134[[#This Row],[Spalte115]:[Spalte118]])*E38</f>
        <v>0</v>
      </c>
      <c r="Y38" s="248">
        <f>SUM(Tabelle134[[#This Row],[Spalte13]:[Spalte113]])*Tabelle134[[#This Row],[Spalte12]]+SUM(Tabelle134[[#This Row],[Spalte115]:[Spalte118]])*Tabelle134[[#This Row],[Spalte114]]</f>
        <v>0</v>
      </c>
      <c r="Z38" s="249" t="s">
        <v>159</v>
      </c>
      <c r="AA38" s="250">
        <v>39.5</v>
      </c>
    </row>
    <row r="39" spans="2:32" s="202" customFormat="1" ht="75" customHeight="1">
      <c r="C39" s="200"/>
      <c r="D39" s="565"/>
      <c r="E39" s="249"/>
      <c r="S39" s="252">
        <f>ROUNDUP((Tabelle134[[#This Row],[Spalte12]]*1.05)/0.25,0)*0.25</f>
        <v>0</v>
      </c>
      <c r="X39" s="253">
        <f>SUM(Tabelle134[[#This Row],[Spalte13]:[Spalte113]],Tabelle134[[#This Row],[Spalte115]:[Spalte118]])</f>
        <v>0</v>
      </c>
      <c r="Y39" s="254">
        <f>SUM(Tabelle134[[#This Row],[Spalte13]:[Spalte113]])*Tabelle134[[#This Row],[Spalte12]]+SUM(Tabelle134[[#This Row],[Spalte115]:[Spalte118]])*Tabelle134[[#This Row],[Spalte114]]</f>
        <v>0</v>
      </c>
      <c r="AA39" s="202">
        <v>104.2</v>
      </c>
    </row>
    <row r="40" spans="2:32" s="215" customFormat="1" ht="60" customHeight="1">
      <c r="C40" s="204" t="s">
        <v>160</v>
      </c>
      <c r="D40" s="568"/>
      <c r="E40" s="568"/>
      <c r="F40" s="216"/>
      <c r="G40" s="216"/>
      <c r="H40" s="260"/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1"/>
      <c r="T40" s="262"/>
      <c r="U40" s="262"/>
      <c r="V40" s="262"/>
      <c r="W40" s="262"/>
      <c r="X40" s="263"/>
      <c r="Y40" s="264"/>
      <c r="Z40" s="261"/>
      <c r="AA40" s="261"/>
    </row>
    <row r="41" spans="2:32" ht="120" customHeight="1">
      <c r="B41" s="207" t="s">
        <v>101</v>
      </c>
      <c r="C41" s="641" t="s">
        <v>148</v>
      </c>
      <c r="D41" s="564">
        <f>SUM('pu holds'!D10:D36)*0.9</f>
        <v>5339.7</v>
      </c>
      <c r="E41" s="249">
        <v>224</v>
      </c>
      <c r="F41" s="571"/>
      <c r="G41" s="213" t="s">
        <v>135</v>
      </c>
      <c r="H41" s="601"/>
      <c r="I41" s="601"/>
      <c r="J41" s="601"/>
      <c r="K41" s="601"/>
      <c r="L41" s="601"/>
      <c r="M41" s="601"/>
      <c r="N41" s="601"/>
      <c r="O41" s="602"/>
      <c r="P41" s="602"/>
      <c r="Q41" s="601"/>
      <c r="R41" s="601"/>
      <c r="S41" s="246">
        <f>ROUNDUP((Tabelle134[[#This Row],[Spalte12]]*1.05)/0.25,0)*0.25</f>
        <v>5606.75</v>
      </c>
      <c r="T41" s="602"/>
      <c r="U41" s="602"/>
      <c r="V41" s="601"/>
      <c r="W41" s="601"/>
      <c r="X41" s="247">
        <f>SUM(Tabelle134[[#This Row],[Spalte13]:[Spalte113]],Tabelle134[[#This Row],[Spalte115]:[Spalte118]])*E41</f>
        <v>0</v>
      </c>
      <c r="Y41" s="248">
        <f>SUM(Tabelle134[[#This Row],[Spalte13]:[Spalte113]])*Tabelle134[[#This Row],[Spalte12]]+SUM(Tabelle134[[#This Row],[Spalte115]:[Spalte118]])*Tabelle134[[#This Row],[Spalte114]]</f>
        <v>0</v>
      </c>
      <c r="Z41" s="249" t="s">
        <v>161</v>
      </c>
      <c r="AA41" s="250">
        <v>135.9</v>
      </c>
    </row>
    <row r="42" spans="2:32" ht="120" customHeight="1">
      <c r="B42" s="207" t="s">
        <v>101</v>
      </c>
      <c r="C42" s="208" t="s">
        <v>162</v>
      </c>
      <c r="D42" s="564">
        <f>SUM('pu holds'!D49:D56)*0.9</f>
        <v>1011.6</v>
      </c>
      <c r="E42" s="249">
        <v>128</v>
      </c>
      <c r="F42" s="554" t="s">
        <v>163</v>
      </c>
      <c r="G42" s="212" t="s">
        <v>164</v>
      </c>
      <c r="H42" s="602"/>
      <c r="I42" s="602"/>
      <c r="J42" s="602"/>
      <c r="K42" s="602"/>
      <c r="L42" s="602"/>
      <c r="M42" s="602"/>
      <c r="N42" s="602"/>
      <c r="O42" s="602"/>
      <c r="P42" s="602"/>
      <c r="Q42" s="602"/>
      <c r="R42" s="602"/>
      <c r="S42" s="246">
        <f>ROUNDUP((Tabelle134[[#This Row],[Spalte12]]*1.05)/0.25,0)*0.25</f>
        <v>1062.25</v>
      </c>
      <c r="T42" s="602"/>
      <c r="U42" s="602"/>
      <c r="V42" s="602"/>
      <c r="W42" s="602"/>
      <c r="X42" s="247">
        <f>SUM(Tabelle134[[#This Row],[Spalte13]:[Spalte113]],Tabelle134[[#This Row],[Spalte115]:[Spalte118]])*E42</f>
        <v>0</v>
      </c>
      <c r="Y42" s="248">
        <f>SUM(Tabelle134[[#This Row],[Spalte13]:[Spalte113]])*Tabelle134[[#This Row],[Spalte12]]+SUM(Tabelle134[[#This Row],[Spalte115]:[Spalte118]])*Tabelle134[[#This Row],[Spalte114]]</f>
        <v>0</v>
      </c>
      <c r="Z42" s="249"/>
      <c r="AA42" s="250"/>
    </row>
    <row r="43" spans="2:32" ht="120" customHeight="1">
      <c r="B43" s="207"/>
      <c r="C43" s="642" t="s">
        <v>165</v>
      </c>
      <c r="D43" s="564">
        <f>SUM('pu holds'!D79:D97)*0.9</f>
        <v>4838.4000000000005</v>
      </c>
      <c r="E43" s="249">
        <v>215</v>
      </c>
      <c r="F43" s="19"/>
      <c r="G43" s="213" t="s">
        <v>124</v>
      </c>
      <c r="H43" s="601"/>
      <c r="I43" s="601"/>
      <c r="J43" s="601"/>
      <c r="K43" s="601"/>
      <c r="L43" s="601"/>
      <c r="M43" s="601"/>
      <c r="N43" s="601"/>
      <c r="O43" s="602"/>
      <c r="P43" s="602"/>
      <c r="Q43" s="601"/>
      <c r="R43" s="601"/>
      <c r="S43" s="246">
        <f>ROUNDUP((Tabelle134[[#This Row],[Spalte12]]*1.05)/0.25,0)*0.25</f>
        <v>5080.5</v>
      </c>
      <c r="T43" s="602"/>
      <c r="U43" s="602"/>
      <c r="V43" s="601"/>
      <c r="W43" s="601"/>
      <c r="X43" s="247">
        <f>SUM(Tabelle134[[#This Row],[Spalte13]:[Spalte113]],Tabelle134[[#This Row],[Spalte115]:[Spalte118]])*E43</f>
        <v>0</v>
      </c>
      <c r="Y43" s="248">
        <f>SUM(Tabelle134[[#This Row],[Spalte13]:[Spalte113]])*Tabelle134[[#This Row],[Spalte12]]+SUM(Tabelle134[[#This Row],[Spalte115]:[Spalte118]])*Tabelle134[[#This Row],[Spalte114]]</f>
        <v>0</v>
      </c>
      <c r="Z43" s="249" t="s">
        <v>166</v>
      </c>
      <c r="AA43" s="250">
        <v>104.2</v>
      </c>
    </row>
    <row r="44" spans="2:32" ht="120" customHeight="1">
      <c r="B44" s="207"/>
      <c r="C44" s="642" t="s">
        <v>157</v>
      </c>
      <c r="D44" s="564">
        <f>SUM('pu holds'!D59:D76)*0.9</f>
        <v>2720.7000000000003</v>
      </c>
      <c r="E44" s="249">
        <v>94</v>
      </c>
      <c r="F44" s="19"/>
      <c r="G44" s="213" t="s">
        <v>124</v>
      </c>
      <c r="H44" s="600"/>
      <c r="I44" s="600"/>
      <c r="J44" s="600"/>
      <c r="K44" s="600"/>
      <c r="L44" s="600"/>
      <c r="M44" s="600"/>
      <c r="N44" s="600"/>
      <c r="O44" s="602"/>
      <c r="P44" s="602"/>
      <c r="Q44" s="600"/>
      <c r="R44" s="600"/>
      <c r="S44" s="246">
        <f>ROUNDUP((Tabelle134[[#This Row],[Spalte12]]*1.05)/0.25,0)*0.25</f>
        <v>2856.75</v>
      </c>
      <c r="T44" s="602"/>
      <c r="U44" s="602"/>
      <c r="V44" s="600"/>
      <c r="W44" s="600"/>
      <c r="X44" s="247">
        <f>SUM(Tabelle134[[#This Row],[Spalte13]:[Spalte113]],Tabelle134[[#This Row],[Spalte115]:[Spalte118]])*E44</f>
        <v>0</v>
      </c>
      <c r="Y44" s="248">
        <f>SUM(Tabelle134[[#This Row],[Spalte13]:[Spalte113]])*Tabelle134[[#This Row],[Spalte12]]+SUM(Tabelle134[[#This Row],[Spalte115]:[Spalte118]])*Tabelle134[[#This Row],[Spalte114]]</f>
        <v>0</v>
      </c>
      <c r="Z44" s="249" t="s">
        <v>167</v>
      </c>
      <c r="AA44" s="250">
        <v>31.3</v>
      </c>
    </row>
    <row r="45" spans="2:32" ht="120" customHeight="1">
      <c r="B45" s="207"/>
      <c r="C45" s="642" t="s">
        <v>168</v>
      </c>
      <c r="D45" s="564">
        <f>SUM('pe holds '!D15:D30)</f>
        <v>2114</v>
      </c>
      <c r="E45" s="249">
        <v>144</v>
      </c>
      <c r="F45" s="19"/>
      <c r="G45" s="210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246">
        <f>ROUNDUP((Tabelle134[[#This Row],[Spalte12]]*1.05)/0.25,0)*0.25</f>
        <v>2219.75</v>
      </c>
      <c r="T45" s="601"/>
      <c r="U45" s="601"/>
      <c r="V45" s="601"/>
      <c r="W45" s="601"/>
      <c r="X45" s="247">
        <f>SUM(Tabelle134[[#This Row],[Spalte13]:[Spalte113]],Tabelle134[[#This Row],[Spalte115]:[Spalte118]])*E45</f>
        <v>0</v>
      </c>
      <c r="Y45" s="248">
        <f>SUM(Tabelle134[[#This Row],[Spalte13]:[Spalte113]])*Tabelle134[[#This Row],[Spalte12]]+SUM(Tabelle134[[#This Row],[Spalte115]:[Spalte118]])*Tabelle134[[#This Row],[Spalte114]]</f>
        <v>0</v>
      </c>
      <c r="Z45" s="249" t="s">
        <v>169</v>
      </c>
      <c r="AA45" s="250">
        <v>135.9</v>
      </c>
    </row>
    <row r="46" spans="2:32" ht="120" customHeight="1">
      <c r="B46" s="207"/>
      <c r="C46" s="642" t="s">
        <v>170</v>
      </c>
      <c r="D46" s="564">
        <f>SUM('pe holds '!D33:D49)</f>
        <v>2863</v>
      </c>
      <c r="E46" s="249">
        <v>220</v>
      </c>
      <c r="F46" s="19"/>
      <c r="G46" s="210"/>
      <c r="H46" s="600"/>
      <c r="I46" s="600"/>
      <c r="J46" s="600"/>
      <c r="K46" s="600"/>
      <c r="L46" s="600"/>
      <c r="M46" s="600"/>
      <c r="N46" s="600"/>
      <c r="O46" s="600"/>
      <c r="P46" s="600"/>
      <c r="Q46" s="600"/>
      <c r="R46" s="600"/>
      <c r="S46" s="246">
        <f>ROUNDUP((Tabelle134[[#This Row],[Spalte12]]*1.05)/0.25,0)*0.25</f>
        <v>3006.25</v>
      </c>
      <c r="T46" s="600"/>
      <c r="U46" s="600"/>
      <c r="V46" s="600"/>
      <c r="W46" s="600"/>
      <c r="X46" s="247">
        <f>SUM(Tabelle134[[#This Row],[Spalte13]:[Spalte113]],Tabelle134[[#This Row],[Spalte115]:[Spalte118]])*E46</f>
        <v>0</v>
      </c>
      <c r="Y46" s="248">
        <f>SUM(Tabelle134[[#This Row],[Spalte13]:[Spalte113]])*Tabelle134[[#This Row],[Spalte12]]+SUM(Tabelle134[[#This Row],[Spalte115]:[Spalte118]])*Tabelle134[[#This Row],[Spalte114]]</f>
        <v>0</v>
      </c>
      <c r="Z46" s="249" t="s">
        <v>171</v>
      </c>
      <c r="AA46" s="250">
        <v>183.1</v>
      </c>
    </row>
    <row r="47" spans="2:32" ht="21">
      <c r="D47" s="569"/>
    </row>
    <row r="48" spans="2:32" ht="21">
      <c r="D48" s="569"/>
    </row>
    <row r="49" spans="4:4" ht="21">
      <c r="D49" s="569"/>
    </row>
    <row r="50" spans="4:4" ht="21">
      <c r="D50" s="569"/>
    </row>
    <row r="51" spans="4:4" ht="21">
      <c r="D51" s="569"/>
    </row>
    <row r="52" spans="4:4" ht="21">
      <c r="D52" s="569"/>
    </row>
    <row r="53" spans="4:4" ht="21">
      <c r="D53" s="569"/>
    </row>
    <row r="54" spans="4:4">
      <c r="D54" s="563"/>
    </row>
    <row r="55" spans="4:4">
      <c r="D55" s="563"/>
    </row>
    <row r="56" spans="4:4">
      <c r="D56" s="563"/>
    </row>
    <row r="57" spans="4:4">
      <c r="D57" s="563"/>
    </row>
    <row r="58" spans="4:4">
      <c r="D58" s="563"/>
    </row>
    <row r="59" spans="4:4">
      <c r="D59" s="563"/>
    </row>
    <row r="60" spans="4:4">
      <c r="D60" s="563"/>
    </row>
    <row r="61" spans="4:4">
      <c r="D61" s="563"/>
    </row>
    <row r="62" spans="4:4">
      <c r="D62" s="563"/>
    </row>
    <row r="63" spans="4:4">
      <c r="D63" s="563"/>
    </row>
    <row r="64" spans="4:4">
      <c r="D64" s="563"/>
    </row>
    <row r="65" spans="4:4">
      <c r="D65" s="563"/>
    </row>
    <row r="66" spans="4:4">
      <c r="D66" s="563"/>
    </row>
    <row r="67" spans="4:4">
      <c r="D67" s="563"/>
    </row>
    <row r="68" spans="4:4">
      <c r="D68" s="563"/>
    </row>
    <row r="69" spans="4:4">
      <c r="D69" s="563"/>
    </row>
    <row r="70" spans="4:4">
      <c r="D70" s="563"/>
    </row>
    <row r="71" spans="4:4">
      <c r="D71" s="563"/>
    </row>
    <row r="72" spans="4:4">
      <c r="D72" s="563"/>
    </row>
    <row r="73" spans="4:4">
      <c r="D73" s="563"/>
    </row>
    <row r="74" spans="4:4">
      <c r="D74" s="563"/>
    </row>
    <row r="75" spans="4:4">
      <c r="D75" s="563"/>
    </row>
    <row r="76" spans="4:4">
      <c r="D76" s="563"/>
    </row>
    <row r="77" spans="4:4">
      <c r="D77" s="563"/>
    </row>
    <row r="78" spans="4:4">
      <c r="D78" s="563"/>
    </row>
    <row r="79" spans="4:4">
      <c r="D79" s="563"/>
    </row>
    <row r="80" spans="4:4">
      <c r="D80" s="563"/>
    </row>
    <row r="81" spans="4:4">
      <c r="D81" s="563"/>
    </row>
    <row r="82" spans="4:4">
      <c r="D82" s="563"/>
    </row>
    <row r="83" spans="4:4">
      <c r="D83" s="563"/>
    </row>
    <row r="84" spans="4:4">
      <c r="D84" s="563"/>
    </row>
    <row r="85" spans="4:4">
      <c r="D85" s="563"/>
    </row>
    <row r="86" spans="4:4">
      <c r="D86" s="563"/>
    </row>
    <row r="87" spans="4:4">
      <c r="D87" s="563"/>
    </row>
    <row r="88" spans="4:4">
      <c r="D88" s="563"/>
    </row>
    <row r="89" spans="4:4">
      <c r="D89" s="563"/>
    </row>
    <row r="90" spans="4:4">
      <c r="D90" s="563"/>
    </row>
    <row r="91" spans="4:4">
      <c r="D91" s="563"/>
    </row>
    <row r="92" spans="4:4">
      <c r="D92" s="563"/>
    </row>
    <row r="93" spans="4:4">
      <c r="D93" s="563"/>
    </row>
    <row r="94" spans="4:4">
      <c r="D94" s="563"/>
    </row>
    <row r="95" spans="4:4">
      <c r="D95" s="563"/>
    </row>
    <row r="96" spans="4:4">
      <c r="D96" s="563"/>
    </row>
    <row r="97" spans="4:4">
      <c r="D97" s="563"/>
    </row>
    <row r="98" spans="4:4">
      <c r="D98" s="563"/>
    </row>
    <row r="99" spans="4:4">
      <c r="D99" s="563"/>
    </row>
    <row r="100" spans="4:4">
      <c r="D100" s="563"/>
    </row>
    <row r="101" spans="4:4">
      <c r="D101" s="563"/>
    </row>
    <row r="102" spans="4:4">
      <c r="D102" s="563"/>
    </row>
    <row r="103" spans="4:4">
      <c r="D103" s="563"/>
    </row>
    <row r="104" spans="4:4">
      <c r="D104" s="563"/>
    </row>
    <row r="105" spans="4:4">
      <c r="D105" s="563"/>
    </row>
    <row r="106" spans="4:4">
      <c r="D106" s="563"/>
    </row>
    <row r="107" spans="4:4">
      <c r="D107" s="563"/>
    </row>
    <row r="108" spans="4:4">
      <c r="D108" s="563"/>
    </row>
    <row r="109" spans="4:4">
      <c r="D109" s="563"/>
    </row>
    <row r="110" spans="4:4">
      <c r="D110" s="563"/>
    </row>
    <row r="111" spans="4:4">
      <c r="D111" s="563"/>
    </row>
  </sheetData>
  <sheetProtection algorithmName="SHA-512" hashValue="fYKdf7sVIdmhpaEJE4WntsDf5QqhLlRynpwgWt+rfY4lCAmNio/8IVJbcf0xgHrC5sKwgZRqOIqebNjSxxYFDw==" saltValue="Bp9NqcVqCpHo7TlRGtvldw==" spinCount="100000" sheet="1" objects="1" scenarios="1"/>
  <phoneticPr fontId="4" type="noConversion"/>
  <conditionalFormatting sqref="H10:H19">
    <cfRule type="notContainsBlanks" dxfId="520" priority="38">
      <formula>LEN(TRIM(H10))&gt;0</formula>
    </cfRule>
    <cfRule type="notContainsBlanks" dxfId="519" priority="37">
      <formula>LEN(TRIM(H10))&gt;0</formula>
    </cfRule>
    <cfRule type="notContainsBlanks" dxfId="518" priority="36">
      <formula>LEN(TRIM(H10))&gt;0</formula>
    </cfRule>
  </conditionalFormatting>
  <conditionalFormatting sqref="H22:H31 H33:H37">
    <cfRule type="notContainsBlanks" dxfId="517" priority="19">
      <formula>LEN(TRIM(H22))&gt;0</formula>
    </cfRule>
    <cfRule type="notContainsBlanks" dxfId="516" priority="18">
      <formula>LEN(TRIM(H22))&gt;0</formula>
    </cfRule>
  </conditionalFormatting>
  <conditionalFormatting sqref="H22:H31 H33:H38">
    <cfRule type="notContainsBlanks" dxfId="515" priority="17">
      <formula>LEN(TRIM(H22))&gt;0</formula>
    </cfRule>
  </conditionalFormatting>
  <conditionalFormatting sqref="H41 H43 H45">
    <cfRule type="notContainsBlanks" dxfId="514" priority="68">
      <formula>LEN(TRIM(H41))&gt;0</formula>
    </cfRule>
    <cfRule type="notContainsBlanks" dxfId="513" priority="69">
      <formula>LEN(TRIM(H41))&gt;0</formula>
    </cfRule>
  </conditionalFormatting>
  <conditionalFormatting sqref="H41 H43:H46">
    <cfRule type="notContainsBlanks" dxfId="512" priority="67">
      <formula>LEN(TRIM(H41))&gt;0</formula>
    </cfRule>
  </conditionalFormatting>
  <conditionalFormatting sqref="I10:I19 I22:I31">
    <cfRule type="notContainsBlanks" dxfId="511" priority="35">
      <formula>LEN(TRIM(I10))&gt;0</formula>
    </cfRule>
  </conditionalFormatting>
  <conditionalFormatting sqref="I33:I38">
    <cfRule type="notContainsBlanks" dxfId="510" priority="16">
      <formula>LEN(TRIM(I33))&gt;0</formula>
    </cfRule>
  </conditionalFormatting>
  <conditionalFormatting sqref="I41 I43:I46">
    <cfRule type="notContainsBlanks" dxfId="509" priority="66">
      <formula>LEN(TRIM(I41))&gt;0</formula>
    </cfRule>
  </conditionalFormatting>
  <conditionalFormatting sqref="J10:J19 J22:J31">
    <cfRule type="notContainsBlanks" dxfId="508" priority="34">
      <formula>LEN(TRIM(J10))&gt;0</formula>
    </cfRule>
  </conditionalFormatting>
  <conditionalFormatting sqref="J33:J38">
    <cfRule type="notContainsBlanks" dxfId="507" priority="15">
      <formula>LEN(TRIM(J33))&gt;0</formula>
    </cfRule>
  </conditionalFormatting>
  <conditionalFormatting sqref="J41 J43:J46">
    <cfRule type="notContainsBlanks" dxfId="506" priority="65">
      <formula>LEN(TRIM(J41))&gt;0</formula>
    </cfRule>
  </conditionalFormatting>
  <conditionalFormatting sqref="K10:K19 K22:K31">
    <cfRule type="notContainsBlanks" dxfId="505" priority="33">
      <formula>LEN(TRIM(K10))&gt;0</formula>
    </cfRule>
  </conditionalFormatting>
  <conditionalFormatting sqref="K33:K38">
    <cfRule type="notContainsBlanks" dxfId="504" priority="14">
      <formula>LEN(TRIM(K33))&gt;0</formula>
    </cfRule>
  </conditionalFormatting>
  <conditionalFormatting sqref="K41 K43:K46">
    <cfRule type="notContainsBlanks" dxfId="503" priority="64">
      <formula>LEN(TRIM(K41))&gt;0</formula>
    </cfRule>
  </conditionalFormatting>
  <conditionalFormatting sqref="L10:L19 L22:L31">
    <cfRule type="notContainsBlanks" dxfId="502" priority="32">
      <formula>LEN(TRIM(L10))&gt;0</formula>
    </cfRule>
  </conditionalFormatting>
  <conditionalFormatting sqref="L33:L38">
    <cfRule type="notContainsBlanks" dxfId="501" priority="13">
      <formula>LEN(TRIM(L33))&gt;0</formula>
    </cfRule>
  </conditionalFormatting>
  <conditionalFormatting sqref="L41 L43:L46">
    <cfRule type="notContainsBlanks" dxfId="500" priority="63">
      <formula>LEN(TRIM(L41))&gt;0</formula>
    </cfRule>
  </conditionalFormatting>
  <conditionalFormatting sqref="M10:M19 M22:M31">
    <cfRule type="notContainsBlanks" dxfId="499" priority="31">
      <formula>LEN(TRIM(M10))&gt;0</formula>
    </cfRule>
  </conditionalFormatting>
  <conditionalFormatting sqref="M33:M38">
    <cfRule type="notContainsBlanks" dxfId="498" priority="12">
      <formula>LEN(TRIM(M33))&gt;0</formula>
    </cfRule>
  </conditionalFormatting>
  <conditionalFormatting sqref="M41 M43:M46">
    <cfRule type="notContainsBlanks" dxfId="497" priority="62">
      <formula>LEN(TRIM(M41))&gt;0</formula>
    </cfRule>
  </conditionalFormatting>
  <conditionalFormatting sqref="N10:N19 N22:N31">
    <cfRule type="notContainsBlanks" dxfId="496" priority="30">
      <formula>LEN(TRIM(N10))&gt;0</formula>
    </cfRule>
  </conditionalFormatting>
  <conditionalFormatting sqref="N33:N38">
    <cfRule type="notContainsBlanks" dxfId="495" priority="11">
      <formula>LEN(TRIM(N33))&gt;0</formula>
    </cfRule>
  </conditionalFormatting>
  <conditionalFormatting sqref="N41 N43:N46">
    <cfRule type="notContainsBlanks" dxfId="494" priority="61">
      <formula>LEN(TRIM(N41))&gt;0</formula>
    </cfRule>
  </conditionalFormatting>
  <conditionalFormatting sqref="O10:O19">
    <cfRule type="notContainsBlanks" dxfId="493" priority="29">
      <formula>LEN(TRIM(O10))&gt;0</formula>
    </cfRule>
  </conditionalFormatting>
  <conditionalFormatting sqref="O45:O46">
    <cfRule type="notContainsBlanks" dxfId="492" priority="60">
      <formula>LEN(TRIM(O45))&gt;0</formula>
    </cfRule>
  </conditionalFormatting>
  <conditionalFormatting sqref="P10:P19">
    <cfRule type="notContainsBlanks" dxfId="491" priority="28">
      <formula>LEN(TRIM(P10))&gt;0</formula>
    </cfRule>
  </conditionalFormatting>
  <conditionalFormatting sqref="P45:P46">
    <cfRule type="notContainsBlanks" dxfId="490" priority="59">
      <formula>LEN(TRIM(P45))&gt;0</formula>
    </cfRule>
  </conditionalFormatting>
  <conditionalFormatting sqref="Q10:Q19 Q22:Q31">
    <cfRule type="notContainsBlanks" dxfId="489" priority="27">
      <formula>LEN(TRIM(Q10))&gt;0</formula>
    </cfRule>
    <cfRule type="notContainsBlanks" dxfId="488" priority="26">
      <formula>LEN(TRIM(Q10))&gt;0</formula>
    </cfRule>
  </conditionalFormatting>
  <conditionalFormatting sqref="Q33:Q38">
    <cfRule type="notContainsBlanks" dxfId="487" priority="8">
      <formula>LEN(TRIM(Q33))&gt;0</formula>
    </cfRule>
    <cfRule type="notContainsBlanks" dxfId="486" priority="7">
      <formula>LEN(TRIM(Q33))&gt;0</formula>
    </cfRule>
  </conditionalFormatting>
  <conditionalFormatting sqref="Q41 Q43:Q46">
    <cfRule type="notContainsBlanks" dxfId="485" priority="58">
      <formula>LEN(TRIM(Q41))&gt;0</formula>
    </cfRule>
    <cfRule type="notContainsBlanks" dxfId="484" priority="57">
      <formula>LEN(TRIM(Q41))&gt;0</formula>
    </cfRule>
  </conditionalFormatting>
  <conditionalFormatting sqref="T10:T15">
    <cfRule type="notContainsBlanks" dxfId="483" priority="56">
      <formula>LEN(TRIM(T10))&gt;0</formula>
    </cfRule>
  </conditionalFormatting>
  <conditionalFormatting sqref="T19">
    <cfRule type="notContainsBlanks" dxfId="482" priority="6">
      <formula>LEN(TRIM(T19))&gt;0</formula>
    </cfRule>
  </conditionalFormatting>
  <conditionalFormatting sqref="T45:T46">
    <cfRule type="notContainsBlanks" dxfId="481" priority="44">
      <formula>LEN(TRIM(T45))&gt;0</formula>
    </cfRule>
  </conditionalFormatting>
  <conditionalFormatting sqref="U10:U15">
    <cfRule type="notContainsBlanks" dxfId="480" priority="55">
      <formula>LEN(TRIM(U10))&gt;0</formula>
    </cfRule>
  </conditionalFormatting>
  <conditionalFormatting sqref="U19">
    <cfRule type="notContainsBlanks" dxfId="479" priority="5">
      <formula>LEN(TRIM(U19))&gt;0</formula>
    </cfRule>
  </conditionalFormatting>
  <conditionalFormatting sqref="U45:U46">
    <cfRule type="notContainsBlanks" dxfId="478" priority="43">
      <formula>LEN(TRIM(U45))&gt;0</formula>
    </cfRule>
  </conditionalFormatting>
  <conditionalFormatting sqref="V10:V15 V22:V31">
    <cfRule type="notContainsBlanks" dxfId="477" priority="54">
      <formula>LEN(TRIM(V10))&gt;0</formula>
    </cfRule>
    <cfRule type="notContainsBlanks" dxfId="476" priority="52">
      <formula>LEN(TRIM(V10))&gt;0</formula>
    </cfRule>
  </conditionalFormatting>
  <conditionalFormatting sqref="V19">
    <cfRule type="notContainsBlanks" dxfId="475" priority="2">
      <formula>LEN(TRIM(V19))&gt;0</formula>
    </cfRule>
    <cfRule type="notContainsBlanks" dxfId="474" priority="4">
      <formula>LEN(TRIM(V19))&gt;0</formula>
    </cfRule>
  </conditionalFormatting>
  <conditionalFormatting sqref="V33:V37">
    <cfRule type="notContainsBlanks" dxfId="473" priority="21">
      <formula>LEN(TRIM(V33))&gt;0</formula>
    </cfRule>
    <cfRule type="notContainsBlanks" dxfId="472" priority="23">
      <formula>LEN(TRIM(V33))&gt;0</formula>
    </cfRule>
  </conditionalFormatting>
  <conditionalFormatting sqref="V41 V43:V46">
    <cfRule type="notContainsBlanks" dxfId="471" priority="40">
      <formula>LEN(TRIM(V41))&gt;0</formula>
    </cfRule>
    <cfRule type="notContainsBlanks" dxfId="470" priority="42">
      <formula>LEN(TRIM(V41))&gt;0</formula>
    </cfRule>
  </conditionalFormatting>
  <conditionalFormatting sqref="W10:W15 W22:W31">
    <cfRule type="notContainsBlanks" dxfId="469" priority="53">
      <formula>LEN(TRIM(W10))&gt;0</formula>
    </cfRule>
    <cfRule type="notContainsBlanks" dxfId="468" priority="51">
      <formula>LEN(TRIM(W10))&gt;0</formula>
    </cfRule>
  </conditionalFormatting>
  <conditionalFormatting sqref="W19">
    <cfRule type="notContainsBlanks" dxfId="467" priority="1">
      <formula>LEN(TRIM(W19))&gt;0</formula>
    </cfRule>
    <cfRule type="notContainsBlanks" dxfId="466" priority="3">
      <formula>LEN(TRIM(W19))&gt;0</formula>
    </cfRule>
  </conditionalFormatting>
  <conditionalFormatting sqref="W33:W37">
    <cfRule type="notContainsBlanks" dxfId="465" priority="22">
      <formula>LEN(TRIM(W33))&gt;0</formula>
    </cfRule>
    <cfRule type="notContainsBlanks" dxfId="464" priority="20">
      <formula>LEN(TRIM(W33))&gt;0</formula>
    </cfRule>
  </conditionalFormatting>
  <conditionalFormatting sqref="W41 W43:W46">
    <cfRule type="notContainsBlanks" dxfId="463" priority="39">
      <formula>LEN(TRIM(W41))&gt;0</formula>
    </cfRule>
    <cfRule type="notContainsBlanks" dxfId="462" priority="41">
      <formula>LEN(TRIM(W41))&gt;0</formula>
    </cfRule>
  </conditionalFormatting>
  <hyperlinks>
    <hyperlink ref="C22" r:id="rId1" xr:uid="{E7595223-75B5-4FAE-B5CF-626FB90698AB}"/>
    <hyperlink ref="C27" r:id="rId2" xr:uid="{F151DE19-A33A-4070-9DAB-9A93520E0D7F}"/>
    <hyperlink ref="C34" r:id="rId3" xr:uid="{CD971AF1-233B-45E0-9A30-106AE5E9254D}"/>
    <hyperlink ref="C35" r:id="rId4" xr:uid="{ED261D00-EDA4-4D0D-96F7-3DE749E320A0}"/>
    <hyperlink ref="C37" r:id="rId5" xr:uid="{1E102EB9-562E-4E94-83EA-FE6CDDB37AB7}"/>
    <hyperlink ref="C36" r:id="rId6" xr:uid="{28DB5D00-E0E8-44FC-800E-29649B29F547}"/>
    <hyperlink ref="C38" r:id="rId7" xr:uid="{FAB83BD7-A16F-4E77-AD47-9C7C80275E65}"/>
    <hyperlink ref="C41" r:id="rId8" xr:uid="{97B83DC5-8F13-4319-9DF9-988C41E69536}"/>
    <hyperlink ref="C43" r:id="rId9" xr:uid="{D3B0FB4A-875B-453C-A41A-FD59588C0064}"/>
    <hyperlink ref="C44" r:id="rId10" xr:uid="{7E60BCF9-7883-4EC6-817A-5EDF31542DFE}"/>
    <hyperlink ref="C45" r:id="rId11" xr:uid="{0A2F0C72-E9E6-4703-BE21-4EAB83C335AD}"/>
    <hyperlink ref="C46" r:id="rId12" xr:uid="{E46C9E3D-A1A2-4193-BD10-C8D8C6ADCC0B}"/>
  </hyperlinks>
  <pageMargins left="0.7" right="0.7" top="0.78740157499999996" bottom="0.78740157499999996" header="0.3" footer="0.3"/>
  <pageSetup paperSize="9" orientation="portrait" r:id="rId13"/>
  <drawing r:id="rId14"/>
  <tableParts count="1">
    <tablePart r:id="rId1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1D846-AA60-489F-A252-09B8F63FE076}">
  <sheetPr codeName="Tabelle2">
    <tabColor theme="4" tint="-0.249977111117893"/>
  </sheetPr>
  <dimension ref="B3:W74"/>
  <sheetViews>
    <sheetView showGridLines="0" zoomScale="90" zoomScaleNormal="90" workbookViewId="0">
      <pane xSplit="3" ySplit="7" topLeftCell="D8" activePane="bottomRight" state="frozen"/>
      <selection pane="bottomRight" activeCell="C24" sqref="C24"/>
      <selection pane="bottomLeft" activeCell="A8" sqref="A8"/>
      <selection pane="topRight" activeCell="D1" sqref="D1"/>
    </sheetView>
  </sheetViews>
  <sheetFormatPr defaultColWidth="10.85546875" defaultRowHeight="15"/>
  <cols>
    <col min="1" max="1" width="2.85546875" style="191" customWidth="1"/>
    <col min="2" max="2" width="6.85546875" style="191" customWidth="1"/>
    <col min="3" max="3" width="31" style="191" bestFit="1" customWidth="1"/>
    <col min="4" max="4" width="12.42578125" style="191" customWidth="1"/>
    <col min="5" max="5" width="13.85546875" style="191" customWidth="1"/>
    <col min="6" max="6" width="12.42578125" style="191" customWidth="1"/>
    <col min="7" max="12" width="12.140625" style="191" customWidth="1"/>
    <col min="13" max="15" width="16.85546875" style="191" customWidth="1"/>
    <col min="16" max="16" width="8.42578125" style="191" bestFit="1" customWidth="1"/>
    <col min="17" max="17" width="17.42578125" style="337" customWidth="1"/>
    <col min="18" max="18" width="24" style="338" customWidth="1"/>
    <col min="19" max="19" width="11.42578125" style="337" customWidth="1"/>
    <col min="20" max="20" width="10.85546875" style="191"/>
    <col min="21" max="21" width="18.28515625" style="191" bestFit="1" customWidth="1"/>
    <col min="22" max="22" width="11.42578125" style="269" bestFit="1" customWidth="1"/>
    <col min="23" max="23" width="7.85546875" style="269" customWidth="1"/>
    <col min="24" max="16384" width="10.85546875" style="191"/>
  </cols>
  <sheetData>
    <row r="3" spans="2:23" ht="15.95" thickBot="1">
      <c r="C3" s="202"/>
      <c r="D3" s="202"/>
      <c r="E3" s="202"/>
      <c r="F3" s="202"/>
    </row>
    <row r="4" spans="2:23" ht="33" thickBot="1">
      <c r="C4" s="270" t="s">
        <v>172</v>
      </c>
      <c r="D4" s="197" t="s">
        <v>51</v>
      </c>
      <c r="E4" s="197"/>
      <c r="F4" s="197" t="s">
        <v>53</v>
      </c>
      <c r="G4" s="1" t="s">
        <v>173</v>
      </c>
      <c r="H4" s="2" t="s">
        <v>174</v>
      </c>
      <c r="I4" s="25" t="s">
        <v>175</v>
      </c>
      <c r="J4" s="26" t="s">
        <v>176</v>
      </c>
      <c r="K4" s="27" t="s">
        <v>177</v>
      </c>
      <c r="L4" s="3" t="s">
        <v>178</v>
      </c>
      <c r="M4" s="339" t="s">
        <v>179</v>
      </c>
      <c r="N4" s="339" t="s">
        <v>179</v>
      </c>
      <c r="O4" s="339" t="s">
        <v>179</v>
      </c>
      <c r="P4" s="340" t="s">
        <v>70</v>
      </c>
      <c r="Q4" s="340" t="s">
        <v>71</v>
      </c>
      <c r="R4" s="341" t="s">
        <v>180</v>
      </c>
      <c r="S4" s="238" t="s">
        <v>31</v>
      </c>
    </row>
    <row r="5" spans="2:23" s="269" customFormat="1" ht="21">
      <c r="C5" s="274" t="s">
        <v>73</v>
      </c>
      <c r="D5" s="202"/>
      <c r="E5" s="202"/>
      <c r="F5" s="202"/>
      <c r="G5" s="342" t="s">
        <v>181</v>
      </c>
      <c r="H5" s="342">
        <v>10014</v>
      </c>
      <c r="I5" s="342">
        <v>10025</v>
      </c>
      <c r="J5" s="342">
        <v>10035</v>
      </c>
      <c r="K5" s="342">
        <v>10054</v>
      </c>
      <c r="L5" s="342">
        <v>10063</v>
      </c>
      <c r="M5" s="269" t="str">
        <f>_xlfn.XLOOKUP(M4,$V$7:$V$74,$W$7:$W$74,0)</f>
        <v>colour ID</v>
      </c>
      <c r="N5" s="269" t="str">
        <f t="shared" ref="N5:O5" si="0">_xlfn.XLOOKUP(N4,$V$7:$V$74,$W$7:$W$74,0)</f>
        <v>colour ID</v>
      </c>
      <c r="O5" s="269" t="str">
        <f t="shared" si="0"/>
        <v>colour ID</v>
      </c>
      <c r="P5" s="343"/>
      <c r="Q5" s="344"/>
      <c r="R5" s="291"/>
      <c r="S5" s="218"/>
    </row>
    <row r="6" spans="2:23" ht="21">
      <c r="C6" s="279" t="s">
        <v>75</v>
      </c>
      <c r="D6" s="202"/>
      <c r="E6" s="202"/>
      <c r="F6" s="202"/>
      <c r="G6" s="281">
        <f>SUM(Tabelle1[Spalte5])</f>
        <v>0</v>
      </c>
      <c r="H6" s="5">
        <f>SUM(Tabelle1[Spalte6])</f>
        <v>0</v>
      </c>
      <c r="I6" s="5">
        <f>SUM(Tabelle1[Spalte7])</f>
        <v>0</v>
      </c>
      <c r="J6" s="5">
        <f>SUM(Tabelle1[Spalte8])</f>
        <v>0</v>
      </c>
      <c r="K6" s="5">
        <f>SUM(Tabelle1[Spalte9])</f>
        <v>0</v>
      </c>
      <c r="L6" s="5">
        <f>SUM(Tabelle1[Spalte10])</f>
        <v>0</v>
      </c>
      <c r="M6" s="5">
        <f>SUM(Tabelle1[Spalte11])</f>
        <v>0</v>
      </c>
      <c r="N6" s="5">
        <f>SUM(Tabelle1[Spalte12])</f>
        <v>0</v>
      </c>
      <c r="O6" s="20">
        <f>SUM(Tabelle1[Spalte13])</f>
        <v>0</v>
      </c>
      <c r="P6" s="345">
        <f>SUM(Tabelle1[Spalte14])</f>
        <v>0</v>
      </c>
      <c r="Q6" s="346">
        <f>SUM(Tabelle1[Spalte15])</f>
        <v>0</v>
      </c>
      <c r="S6" s="347">
        <f>SUMPRODUCT(Tabelle1[Spalte17],Tabelle1[Spalte14])</f>
        <v>0</v>
      </c>
    </row>
    <row r="7" spans="2:23" ht="32.1">
      <c r="C7" s="202" t="s">
        <v>182</v>
      </c>
      <c r="D7" s="202" t="s">
        <v>183</v>
      </c>
      <c r="E7" s="202" t="s">
        <v>184</v>
      </c>
      <c r="F7" s="202" t="s">
        <v>185</v>
      </c>
      <c r="G7" s="202" t="s">
        <v>186</v>
      </c>
      <c r="H7" s="202" t="s">
        <v>187</v>
      </c>
      <c r="I7" s="202" t="s">
        <v>188</v>
      </c>
      <c r="J7" s="202" t="s">
        <v>189</v>
      </c>
      <c r="K7" s="202" t="s">
        <v>190</v>
      </c>
      <c r="L7" s="202" t="s">
        <v>191</v>
      </c>
      <c r="M7" s="202" t="s">
        <v>192</v>
      </c>
      <c r="N7" s="202" t="s">
        <v>77</v>
      </c>
      <c r="O7" s="202" t="s">
        <v>81</v>
      </c>
      <c r="P7" s="202" t="s">
        <v>82</v>
      </c>
      <c r="Q7" s="252" t="s">
        <v>83</v>
      </c>
      <c r="R7" s="348" t="s">
        <v>84</v>
      </c>
      <c r="S7" s="252" t="s">
        <v>85</v>
      </c>
      <c r="U7" s="349" t="s">
        <v>179</v>
      </c>
      <c r="V7" s="350" t="s">
        <v>179</v>
      </c>
      <c r="W7" s="269" t="s">
        <v>193</v>
      </c>
    </row>
    <row r="8" spans="2:23" ht="60" customHeight="1">
      <c r="C8" s="351" t="s">
        <v>194</v>
      </c>
      <c r="D8" s="352" t="s">
        <v>77</v>
      </c>
      <c r="E8" s="352" t="s">
        <v>78</v>
      </c>
      <c r="F8" s="352" t="s">
        <v>79</v>
      </c>
      <c r="G8" s="352" t="s">
        <v>81</v>
      </c>
      <c r="H8" s="352" t="s">
        <v>82</v>
      </c>
      <c r="I8" s="352" t="s">
        <v>83</v>
      </c>
      <c r="J8" s="352" t="s">
        <v>84</v>
      </c>
      <c r="K8" s="352" t="s">
        <v>85</v>
      </c>
      <c r="L8" s="352" t="s">
        <v>86</v>
      </c>
      <c r="M8" s="352" t="s">
        <v>87</v>
      </c>
      <c r="N8" s="352" t="s">
        <v>88</v>
      </c>
      <c r="O8" s="352" t="s">
        <v>89</v>
      </c>
      <c r="P8" s="352"/>
      <c r="Q8" s="352"/>
      <c r="R8" s="353" t="s">
        <v>92</v>
      </c>
      <c r="S8" s="352" t="s">
        <v>93</v>
      </c>
      <c r="U8" s="53" t="s">
        <v>195</v>
      </c>
      <c r="V8" s="269" t="s">
        <v>196</v>
      </c>
      <c r="W8" s="269" t="s">
        <v>197</v>
      </c>
    </row>
    <row r="9" spans="2:23" ht="54.95" customHeight="1">
      <c r="B9" s="207"/>
      <c r="C9" s="638" t="s">
        <v>198</v>
      </c>
      <c r="D9" s="209">
        <v>1024</v>
      </c>
      <c r="E9" s="19"/>
      <c r="F9" s="210"/>
      <c r="G9" s="49"/>
      <c r="H9" s="49"/>
      <c r="I9" s="49"/>
      <c r="J9" s="49"/>
      <c r="K9" s="49"/>
      <c r="L9" s="49"/>
      <c r="M9" s="49"/>
      <c r="N9" s="49"/>
      <c r="O9" s="49"/>
      <c r="P9" s="355">
        <f>SUM(Tabelle1[[#This Row],[Spalte5]:[Spalte13]])</f>
        <v>0</v>
      </c>
      <c r="Q9" s="356">
        <f>Tabelle1[[#This Row],[Spalte14]]*Tabelle1[[#This Row],[Spalte2]]</f>
        <v>0</v>
      </c>
      <c r="R9" s="291" t="s">
        <v>199</v>
      </c>
      <c r="S9" s="357">
        <v>21.375</v>
      </c>
      <c r="U9" s="54" t="s">
        <v>200</v>
      </c>
      <c r="V9" s="269" t="s">
        <v>201</v>
      </c>
      <c r="W9" s="269" t="s">
        <v>202</v>
      </c>
    </row>
    <row r="10" spans="2:23" ht="54" customHeight="1">
      <c r="B10" s="207"/>
      <c r="C10" s="638" t="s">
        <v>203</v>
      </c>
      <c r="D10" s="209">
        <v>397</v>
      </c>
      <c r="E10" s="19"/>
      <c r="F10" s="210"/>
      <c r="G10" s="52"/>
      <c r="H10" s="52"/>
      <c r="I10" s="52"/>
      <c r="J10" s="52"/>
      <c r="K10" s="52"/>
      <c r="L10" s="52"/>
      <c r="M10" s="52"/>
      <c r="N10" s="52"/>
      <c r="O10" s="52"/>
      <c r="P10" s="355">
        <f>SUM(Tabelle1[[#This Row],[Spalte5]:[Spalte13]])</f>
        <v>0</v>
      </c>
      <c r="Q10" s="356">
        <f>Tabelle1[[#This Row],[Spalte14]]*Tabelle1[[#This Row],[Spalte2]]</f>
        <v>0</v>
      </c>
      <c r="R10" s="291" t="s">
        <v>204</v>
      </c>
      <c r="S10" s="357">
        <v>5.875</v>
      </c>
      <c r="U10" s="55" t="s">
        <v>205</v>
      </c>
      <c r="V10" s="269" t="s">
        <v>206</v>
      </c>
      <c r="W10" s="269" t="s">
        <v>207</v>
      </c>
    </row>
    <row r="11" spans="2:23" ht="54" customHeight="1">
      <c r="B11" s="207"/>
      <c r="C11" s="638" t="s">
        <v>208</v>
      </c>
      <c r="D11" s="209">
        <v>296</v>
      </c>
      <c r="E11" s="19"/>
      <c r="F11" s="210"/>
      <c r="G11" s="49"/>
      <c r="H11" s="49"/>
      <c r="I11" s="49"/>
      <c r="J11" s="49"/>
      <c r="K11" s="49"/>
      <c r="L11" s="49"/>
      <c r="M11" s="49"/>
      <c r="N11" s="49"/>
      <c r="O11" s="49"/>
      <c r="P11" s="355">
        <f>SUM(Tabelle1[[#This Row],[Spalte5]:[Spalte13]])</f>
        <v>0</v>
      </c>
      <c r="Q11" s="356">
        <f>Tabelle1[[#This Row],[Spalte14]]*Tabelle1[[#This Row],[Spalte2]]</f>
        <v>0</v>
      </c>
      <c r="R11" s="291" t="s">
        <v>209</v>
      </c>
      <c r="S11" s="357">
        <v>6.25</v>
      </c>
      <c r="U11" s="56" t="s">
        <v>210</v>
      </c>
      <c r="V11" s="269" t="s">
        <v>211</v>
      </c>
      <c r="W11" s="269" t="s">
        <v>212</v>
      </c>
    </row>
    <row r="12" spans="2:23" ht="54" customHeight="1">
      <c r="B12" s="207"/>
      <c r="C12" s="638" t="s">
        <v>213</v>
      </c>
      <c r="D12" s="209">
        <v>257</v>
      </c>
      <c r="E12" s="19"/>
      <c r="F12" s="210"/>
      <c r="G12" s="52"/>
      <c r="H12" s="52"/>
      <c r="I12" s="52"/>
      <c r="J12" s="52"/>
      <c r="K12" s="52"/>
      <c r="L12" s="52"/>
      <c r="M12" s="52"/>
      <c r="N12" s="52"/>
      <c r="O12" s="52"/>
      <c r="P12" s="355">
        <f>SUM(Tabelle1[[#This Row],[Spalte5]:[Spalte13]])</f>
        <v>0</v>
      </c>
      <c r="Q12" s="356">
        <f>Tabelle1[[#This Row],[Spalte14]]*Tabelle1[[#This Row],[Spalte2]]</f>
        <v>0</v>
      </c>
      <c r="R12" s="291" t="s">
        <v>214</v>
      </c>
      <c r="S12" s="357">
        <v>5.25</v>
      </c>
      <c r="U12" s="57" t="s">
        <v>215</v>
      </c>
      <c r="V12" s="269" t="s">
        <v>216</v>
      </c>
      <c r="W12" s="269" t="s">
        <v>217</v>
      </c>
    </row>
    <row r="13" spans="2:23" ht="54" customHeight="1">
      <c r="B13" s="207"/>
      <c r="C13" s="638" t="s">
        <v>218</v>
      </c>
      <c r="D13" s="209">
        <v>101</v>
      </c>
      <c r="E13" s="19"/>
      <c r="F13" s="210"/>
      <c r="G13" s="49"/>
      <c r="H13" s="49"/>
      <c r="I13" s="49"/>
      <c r="J13" s="49"/>
      <c r="K13" s="49"/>
      <c r="L13" s="49"/>
      <c r="M13" s="49"/>
      <c r="N13" s="49"/>
      <c r="O13" s="49"/>
      <c r="P13" s="355">
        <f>SUM(Tabelle1[[#This Row],[Spalte5]:[Spalte13]])</f>
        <v>0</v>
      </c>
      <c r="Q13" s="356">
        <f>Tabelle1[[#This Row],[Spalte14]]*Tabelle1[[#This Row],[Spalte2]]</f>
        <v>0</v>
      </c>
      <c r="R13" s="291" t="s">
        <v>219</v>
      </c>
      <c r="S13" s="357">
        <v>1.5</v>
      </c>
      <c r="U13" s="58" t="s">
        <v>220</v>
      </c>
      <c r="V13" s="269" t="s">
        <v>221</v>
      </c>
      <c r="W13" s="269" t="s">
        <v>222</v>
      </c>
    </row>
    <row r="14" spans="2:23" ht="54" customHeight="1">
      <c r="B14" s="207"/>
      <c r="C14" s="638" t="s">
        <v>223</v>
      </c>
      <c r="D14" s="209">
        <v>99</v>
      </c>
      <c r="E14" s="19"/>
      <c r="F14" s="210"/>
      <c r="G14" s="52"/>
      <c r="H14" s="52"/>
      <c r="I14" s="52"/>
      <c r="J14" s="52"/>
      <c r="K14" s="52"/>
      <c r="L14" s="52"/>
      <c r="M14" s="52"/>
      <c r="N14" s="52"/>
      <c r="O14" s="52"/>
      <c r="P14" s="355">
        <f>SUM(Tabelle1[[#This Row],[Spalte5]:[Spalte13]])</f>
        <v>0</v>
      </c>
      <c r="Q14" s="356">
        <f>Tabelle1[[#This Row],[Spalte14]]*Tabelle1[[#This Row],[Spalte2]]</f>
        <v>0</v>
      </c>
      <c r="R14" s="291" t="s">
        <v>224</v>
      </c>
      <c r="S14" s="357">
        <v>1.375</v>
      </c>
      <c r="U14" s="59" t="s">
        <v>225</v>
      </c>
      <c r="V14" s="269" t="s">
        <v>226</v>
      </c>
      <c r="W14" s="269" t="s">
        <v>227</v>
      </c>
    </row>
    <row r="15" spans="2:23" ht="54" customHeight="1">
      <c r="B15" s="207"/>
      <c r="C15" s="638" t="s">
        <v>228</v>
      </c>
      <c r="D15" s="209">
        <v>557</v>
      </c>
      <c r="E15" s="19"/>
      <c r="F15" s="210"/>
      <c r="G15" s="49"/>
      <c r="H15" s="49"/>
      <c r="I15" s="49"/>
      <c r="J15" s="49"/>
      <c r="K15" s="49"/>
      <c r="L15" s="49"/>
      <c r="M15" s="49"/>
      <c r="N15" s="49"/>
      <c r="O15" s="49"/>
      <c r="P15" s="355">
        <f>SUM(Tabelle1[[#This Row],[Spalte5]:[Spalte13]])</f>
        <v>0</v>
      </c>
      <c r="Q15" s="356">
        <f>Tabelle1[[#This Row],[Spalte14]]*Tabelle1[[#This Row],[Spalte2]]</f>
        <v>0</v>
      </c>
      <c r="R15" s="291" t="s">
        <v>229</v>
      </c>
      <c r="S15" s="357">
        <v>12.125</v>
      </c>
      <c r="U15" s="60" t="s">
        <v>230</v>
      </c>
      <c r="V15" s="269" t="s">
        <v>231</v>
      </c>
      <c r="W15" s="269" t="s">
        <v>232</v>
      </c>
    </row>
    <row r="16" spans="2:23" ht="54" customHeight="1">
      <c r="B16" s="207"/>
      <c r="C16" s="638" t="s">
        <v>233</v>
      </c>
      <c r="D16" s="209">
        <v>176</v>
      </c>
      <c r="E16" s="19"/>
      <c r="F16" s="210"/>
      <c r="G16" s="52"/>
      <c r="H16" s="52"/>
      <c r="I16" s="52"/>
      <c r="J16" s="52"/>
      <c r="K16" s="52"/>
      <c r="L16" s="52"/>
      <c r="M16" s="52"/>
      <c r="N16" s="52"/>
      <c r="O16" s="52"/>
      <c r="P16" s="355">
        <f>SUM(Tabelle1[[#This Row],[Spalte5]:[Spalte13]])</f>
        <v>0</v>
      </c>
      <c r="Q16" s="356">
        <f>Tabelle1[[#This Row],[Spalte14]]*Tabelle1[[#This Row],[Spalte2]]</f>
        <v>0</v>
      </c>
      <c r="R16" s="291" t="s">
        <v>234</v>
      </c>
      <c r="S16" s="357">
        <v>3.125</v>
      </c>
      <c r="U16" s="61" t="s">
        <v>235</v>
      </c>
      <c r="V16" s="269" t="s">
        <v>236</v>
      </c>
    </row>
    <row r="17" spans="2:23" ht="54" customHeight="1">
      <c r="B17" s="207"/>
      <c r="C17" s="638" t="s">
        <v>237</v>
      </c>
      <c r="D17" s="209">
        <v>370</v>
      </c>
      <c r="E17" s="19"/>
      <c r="F17" s="210"/>
      <c r="G17" s="49"/>
      <c r="H17" s="49"/>
      <c r="I17" s="49"/>
      <c r="J17" s="49"/>
      <c r="K17" s="49"/>
      <c r="L17" s="49"/>
      <c r="M17" s="49"/>
      <c r="N17" s="49"/>
      <c r="O17" s="49"/>
      <c r="P17" s="355">
        <f>SUM(Tabelle1[[#This Row],[Spalte5]:[Spalte13]])</f>
        <v>0</v>
      </c>
      <c r="Q17" s="356">
        <f>Tabelle1[[#This Row],[Spalte14]]*Tabelle1[[#This Row],[Spalte2]]</f>
        <v>0</v>
      </c>
      <c r="R17" s="291" t="s">
        <v>238</v>
      </c>
      <c r="S17" s="357">
        <v>7.375</v>
      </c>
      <c r="U17" s="62" t="s">
        <v>239</v>
      </c>
      <c r="V17" s="269" t="s">
        <v>240</v>
      </c>
      <c r="W17" s="269" t="s">
        <v>241</v>
      </c>
    </row>
    <row r="18" spans="2:23" ht="54" customHeight="1">
      <c r="B18" s="207"/>
      <c r="C18" s="638" t="s">
        <v>242</v>
      </c>
      <c r="D18" s="209">
        <v>276</v>
      </c>
      <c r="E18" s="19"/>
      <c r="F18" s="210"/>
      <c r="G18" s="52"/>
      <c r="H18" s="52"/>
      <c r="I18" s="52"/>
      <c r="J18" s="52"/>
      <c r="K18" s="52"/>
      <c r="L18" s="52"/>
      <c r="M18" s="52"/>
      <c r="N18" s="52"/>
      <c r="O18" s="52"/>
      <c r="P18" s="355">
        <f>SUM(Tabelle1[[#This Row],[Spalte5]:[Spalte13]])</f>
        <v>0</v>
      </c>
      <c r="Q18" s="356">
        <f>Tabelle1[[#This Row],[Spalte14]]*Tabelle1[[#This Row],[Spalte2]]</f>
        <v>0</v>
      </c>
      <c r="R18" s="291" t="s">
        <v>243</v>
      </c>
      <c r="S18" s="357">
        <v>5.375</v>
      </c>
      <c r="U18" s="63" t="s">
        <v>244</v>
      </c>
      <c r="V18" s="269" t="s">
        <v>245</v>
      </c>
      <c r="W18" s="269" t="s">
        <v>246</v>
      </c>
    </row>
    <row r="19" spans="2:23" ht="54" customHeight="1">
      <c r="B19" s="207"/>
      <c r="C19" s="638" t="s">
        <v>247</v>
      </c>
      <c r="D19" s="209">
        <v>141</v>
      </c>
      <c r="E19" s="19"/>
      <c r="F19" s="210"/>
      <c r="G19" s="49"/>
      <c r="H19" s="49"/>
      <c r="I19" s="49"/>
      <c r="J19" s="49"/>
      <c r="K19" s="49"/>
      <c r="L19" s="49"/>
      <c r="M19" s="49"/>
      <c r="N19" s="49"/>
      <c r="O19" s="49"/>
      <c r="P19" s="355">
        <f>SUM(Tabelle1[[#This Row],[Spalte5]:[Spalte13]])</f>
        <v>0</v>
      </c>
      <c r="Q19" s="356">
        <f>Tabelle1[[#This Row],[Spalte14]]*Tabelle1[[#This Row],[Spalte2]]</f>
        <v>0</v>
      </c>
      <c r="R19" s="291" t="s">
        <v>248</v>
      </c>
      <c r="S19" s="357">
        <v>2</v>
      </c>
      <c r="U19" s="64" t="s">
        <v>249</v>
      </c>
      <c r="V19" s="269" t="s">
        <v>250</v>
      </c>
      <c r="W19" s="269" t="s">
        <v>251</v>
      </c>
    </row>
    <row r="20" spans="2:23" ht="54" customHeight="1">
      <c r="B20" s="207"/>
      <c r="C20" s="638" t="s">
        <v>252</v>
      </c>
      <c r="D20" s="209">
        <v>99</v>
      </c>
      <c r="E20" s="19"/>
      <c r="F20" s="210"/>
      <c r="G20" s="52"/>
      <c r="H20" s="52"/>
      <c r="I20" s="52"/>
      <c r="J20" s="52"/>
      <c r="K20" s="52"/>
      <c r="L20" s="52"/>
      <c r="M20" s="52"/>
      <c r="N20" s="52"/>
      <c r="O20" s="52"/>
      <c r="P20" s="355">
        <f>SUM(Tabelle1[[#This Row],[Spalte5]:[Spalte13]])</f>
        <v>0</v>
      </c>
      <c r="Q20" s="356">
        <f>Tabelle1[[#This Row],[Spalte14]]*Tabelle1[[#This Row],[Spalte2]]</f>
        <v>0</v>
      </c>
      <c r="R20" s="291" t="s">
        <v>253</v>
      </c>
      <c r="S20" s="357">
        <v>1.5</v>
      </c>
      <c r="U20" s="65" t="s">
        <v>254</v>
      </c>
      <c r="V20" s="269" t="s">
        <v>255</v>
      </c>
      <c r="W20" s="269" t="s">
        <v>256</v>
      </c>
    </row>
    <row r="21" spans="2:23" ht="54" customHeight="1">
      <c r="B21" s="207"/>
      <c r="C21" s="638" t="s">
        <v>257</v>
      </c>
      <c r="D21" s="209">
        <v>166</v>
      </c>
      <c r="E21" s="19"/>
      <c r="F21" s="210"/>
      <c r="G21" s="49"/>
      <c r="H21" s="49"/>
      <c r="I21" s="49"/>
      <c r="J21" s="49"/>
      <c r="K21" s="49"/>
      <c r="L21" s="49"/>
      <c r="M21" s="49"/>
      <c r="N21" s="49"/>
      <c r="O21" s="49"/>
      <c r="P21" s="355">
        <f>SUM(Tabelle1[[#This Row],[Spalte5]:[Spalte13]])</f>
        <v>0</v>
      </c>
      <c r="Q21" s="356">
        <f>Tabelle1[[#This Row],[Spalte14]]*Tabelle1[[#This Row],[Spalte2]]</f>
        <v>0</v>
      </c>
      <c r="R21" s="291" t="s">
        <v>258</v>
      </c>
      <c r="S21" s="357">
        <v>3.375</v>
      </c>
      <c r="U21" s="66" t="s">
        <v>259</v>
      </c>
      <c r="V21" s="269" t="s">
        <v>260</v>
      </c>
      <c r="W21" s="269" t="s">
        <v>261</v>
      </c>
    </row>
    <row r="22" spans="2:23" ht="54" customHeight="1">
      <c r="B22" s="207"/>
      <c r="C22" s="638" t="s">
        <v>262</v>
      </c>
      <c r="D22" s="209">
        <v>129</v>
      </c>
      <c r="E22" s="19"/>
      <c r="F22" s="210"/>
      <c r="G22" s="52"/>
      <c r="H22" s="52"/>
      <c r="I22" s="52"/>
      <c r="J22" s="52"/>
      <c r="K22" s="52"/>
      <c r="L22" s="52"/>
      <c r="M22" s="52"/>
      <c r="N22" s="52"/>
      <c r="O22" s="52"/>
      <c r="P22" s="355">
        <f>SUM(Tabelle1[[#This Row],[Spalte5]:[Spalte13]])</f>
        <v>0</v>
      </c>
      <c r="Q22" s="356">
        <f>Tabelle1[[#This Row],[Spalte14]]*Tabelle1[[#This Row],[Spalte2]]</f>
        <v>0</v>
      </c>
      <c r="R22" s="291" t="s">
        <v>263</v>
      </c>
      <c r="S22" s="357">
        <v>2.375</v>
      </c>
      <c r="U22" s="67" t="s">
        <v>264</v>
      </c>
      <c r="V22" s="269" t="s">
        <v>265</v>
      </c>
      <c r="W22" s="269">
        <v>10020</v>
      </c>
    </row>
    <row r="23" spans="2:23" ht="56.1" customHeight="1">
      <c r="B23" s="207"/>
      <c r="C23" s="638" t="s">
        <v>266</v>
      </c>
      <c r="D23" s="209">
        <v>80</v>
      </c>
      <c r="E23" s="19"/>
      <c r="F23" s="210"/>
      <c r="G23" s="49"/>
      <c r="H23" s="49"/>
      <c r="I23" s="49"/>
      <c r="J23" s="49"/>
      <c r="K23" s="49"/>
      <c r="L23" s="49"/>
      <c r="M23" s="49"/>
      <c r="N23" s="49"/>
      <c r="O23" s="49"/>
      <c r="P23" s="355">
        <f>SUM(Tabelle1[[#This Row],[Spalte5]:[Spalte13]])</f>
        <v>0</v>
      </c>
      <c r="Q23" s="356">
        <f>Tabelle1[[#This Row],[Spalte14]]*Tabelle1[[#This Row],[Spalte2]]</f>
        <v>0</v>
      </c>
      <c r="R23" s="291" t="s">
        <v>267</v>
      </c>
      <c r="S23" s="357">
        <v>1</v>
      </c>
      <c r="U23" s="68" t="s">
        <v>268</v>
      </c>
      <c r="V23" s="269" t="s">
        <v>269</v>
      </c>
      <c r="W23" s="269" t="s">
        <v>270</v>
      </c>
    </row>
    <row r="24" spans="2:23" ht="54" customHeight="1">
      <c r="B24" s="207"/>
      <c r="C24" s="638" t="s">
        <v>271</v>
      </c>
      <c r="D24" s="209">
        <v>66</v>
      </c>
      <c r="E24" s="19"/>
      <c r="F24" s="210"/>
      <c r="G24" s="52"/>
      <c r="H24" s="52"/>
      <c r="I24" s="52"/>
      <c r="J24" s="52"/>
      <c r="K24" s="52"/>
      <c r="L24" s="52"/>
      <c r="M24" s="52"/>
      <c r="N24" s="52"/>
      <c r="O24" s="52"/>
      <c r="P24" s="355">
        <f>SUM(Tabelle1[[#This Row],[Spalte5]:[Spalte13]])</f>
        <v>0</v>
      </c>
      <c r="Q24" s="356">
        <f>Tabelle1[[#This Row],[Spalte14]]*Tabelle1[[#This Row],[Spalte2]]</f>
        <v>0</v>
      </c>
      <c r="R24" s="291" t="s">
        <v>272</v>
      </c>
      <c r="S24" s="357">
        <v>0.75</v>
      </c>
      <c r="U24" s="69" t="s">
        <v>273</v>
      </c>
      <c r="V24" s="269" t="s">
        <v>274</v>
      </c>
      <c r="W24" s="269" t="s">
        <v>275</v>
      </c>
    </row>
    <row r="25" spans="2:23">
      <c r="R25" s="358"/>
      <c r="U25" s="70" t="s">
        <v>276</v>
      </c>
      <c r="V25" s="249" t="s">
        <v>277</v>
      </c>
      <c r="W25" s="249" t="s">
        <v>278</v>
      </c>
    </row>
    <row r="26" spans="2:23">
      <c r="R26" s="358"/>
      <c r="U26" s="71" t="s">
        <v>279</v>
      </c>
      <c r="V26" s="269" t="s">
        <v>280</v>
      </c>
      <c r="W26" s="269" t="s">
        <v>281</v>
      </c>
    </row>
    <row r="27" spans="2:23">
      <c r="R27" s="358"/>
      <c r="U27" s="72" t="s">
        <v>282</v>
      </c>
      <c r="V27" s="269" t="s">
        <v>283</v>
      </c>
      <c r="W27" s="269" t="s">
        <v>284</v>
      </c>
    </row>
    <row r="28" spans="2:23">
      <c r="R28" s="358"/>
      <c r="U28" s="73" t="s">
        <v>285</v>
      </c>
      <c r="V28" s="269" t="s">
        <v>286</v>
      </c>
      <c r="W28" s="269" t="s">
        <v>287</v>
      </c>
    </row>
    <row r="29" spans="2:23">
      <c r="R29" s="358"/>
      <c r="U29" s="74" t="s">
        <v>288</v>
      </c>
      <c r="V29" s="269" t="s">
        <v>289</v>
      </c>
      <c r="W29" s="269" t="s">
        <v>290</v>
      </c>
    </row>
    <row r="30" spans="2:23">
      <c r="R30" s="358"/>
      <c r="U30" s="75" t="s">
        <v>291</v>
      </c>
      <c r="V30" s="269" t="s">
        <v>292</v>
      </c>
      <c r="W30" s="269">
        <v>10065</v>
      </c>
    </row>
    <row r="31" spans="2:23">
      <c r="R31" s="358"/>
      <c r="U31" s="76" t="s">
        <v>293</v>
      </c>
      <c r="V31" s="269" t="s">
        <v>294</v>
      </c>
      <c r="W31" s="269" t="s">
        <v>295</v>
      </c>
    </row>
    <row r="32" spans="2:23">
      <c r="R32" s="358"/>
      <c r="U32" s="77" t="s">
        <v>296</v>
      </c>
      <c r="V32" s="269" t="s">
        <v>297</v>
      </c>
      <c r="W32" s="269" t="s">
        <v>298</v>
      </c>
    </row>
    <row r="33" spans="18:23">
      <c r="R33" s="358"/>
      <c r="U33" s="78" t="s">
        <v>299</v>
      </c>
      <c r="V33" s="269" t="s">
        <v>300</v>
      </c>
      <c r="W33" s="269" t="s">
        <v>301</v>
      </c>
    </row>
    <row r="34" spans="18:23">
      <c r="R34" s="358"/>
      <c r="U34" s="79" t="s">
        <v>302</v>
      </c>
      <c r="V34" s="269" t="s">
        <v>303</v>
      </c>
      <c r="W34" s="269" t="s">
        <v>304</v>
      </c>
    </row>
    <row r="35" spans="18:23">
      <c r="R35" s="358"/>
      <c r="U35" s="80" t="s">
        <v>305</v>
      </c>
      <c r="V35" s="269" t="s">
        <v>306</v>
      </c>
      <c r="W35" s="269" t="s">
        <v>307</v>
      </c>
    </row>
    <row r="36" spans="18:23">
      <c r="R36" s="358"/>
      <c r="U36" s="81" t="s">
        <v>308</v>
      </c>
      <c r="V36" s="269" t="s">
        <v>309</v>
      </c>
      <c r="W36" s="269" t="s">
        <v>310</v>
      </c>
    </row>
    <row r="37" spans="18:23">
      <c r="R37" s="358"/>
      <c r="U37" s="82" t="s">
        <v>311</v>
      </c>
      <c r="V37" s="269" t="s">
        <v>312</v>
      </c>
      <c r="W37" s="269" t="s">
        <v>313</v>
      </c>
    </row>
    <row r="38" spans="18:23">
      <c r="R38" s="358"/>
      <c r="U38" s="83" t="s">
        <v>314</v>
      </c>
      <c r="V38" s="269" t="s">
        <v>315</v>
      </c>
      <c r="W38" s="269" t="s">
        <v>316</v>
      </c>
    </row>
    <row r="39" spans="18:23">
      <c r="R39" s="358"/>
      <c r="U39" s="84" t="s">
        <v>317</v>
      </c>
      <c r="V39" s="269" t="s">
        <v>318</v>
      </c>
      <c r="W39" s="269" t="s">
        <v>319</v>
      </c>
    </row>
    <row r="40" spans="18:23">
      <c r="R40" s="358"/>
      <c r="U40" s="85" t="s">
        <v>320</v>
      </c>
      <c r="V40" s="269" t="s">
        <v>321</v>
      </c>
      <c r="W40" s="269" t="s">
        <v>322</v>
      </c>
    </row>
    <row r="41" spans="18:23">
      <c r="R41" s="358"/>
      <c r="U41" s="86" t="s">
        <v>323</v>
      </c>
      <c r="V41" s="269" t="s">
        <v>324</v>
      </c>
      <c r="W41" s="269" t="s">
        <v>325</v>
      </c>
    </row>
    <row r="42" spans="18:23">
      <c r="R42" s="358"/>
      <c r="U42" s="87" t="s">
        <v>326</v>
      </c>
      <c r="V42" s="269" t="s">
        <v>327</v>
      </c>
      <c r="W42" s="269" t="s">
        <v>328</v>
      </c>
    </row>
    <row r="43" spans="18:23">
      <c r="R43" s="358"/>
      <c r="U43" s="88" t="s">
        <v>329</v>
      </c>
      <c r="V43" s="269" t="s">
        <v>330</v>
      </c>
      <c r="W43" s="269" t="s">
        <v>331</v>
      </c>
    </row>
    <row r="44" spans="18:23">
      <c r="U44" s="89" t="s">
        <v>332</v>
      </c>
      <c r="V44" s="269" t="s">
        <v>333</v>
      </c>
      <c r="W44" s="269" t="s">
        <v>334</v>
      </c>
    </row>
    <row r="45" spans="18:23">
      <c r="U45" s="90" t="s">
        <v>335</v>
      </c>
      <c r="V45" s="269" t="s">
        <v>336</v>
      </c>
      <c r="W45" s="269" t="s">
        <v>337</v>
      </c>
    </row>
    <row r="46" spans="18:23">
      <c r="U46" s="91" t="s">
        <v>338</v>
      </c>
      <c r="V46" s="269" t="s">
        <v>339</v>
      </c>
      <c r="W46" s="269" t="s">
        <v>340</v>
      </c>
    </row>
    <row r="47" spans="18:23">
      <c r="U47" s="92" t="s">
        <v>341</v>
      </c>
      <c r="V47" s="269" t="s">
        <v>342</v>
      </c>
      <c r="W47" s="269" t="s">
        <v>343</v>
      </c>
    </row>
    <row r="48" spans="18:23">
      <c r="U48" s="93" t="s">
        <v>344</v>
      </c>
      <c r="V48" s="269" t="s">
        <v>345</v>
      </c>
      <c r="W48" s="269" t="s">
        <v>346</v>
      </c>
    </row>
    <row r="49" spans="21:23">
      <c r="U49" s="94" t="s">
        <v>347</v>
      </c>
      <c r="V49" s="269" t="s">
        <v>348</v>
      </c>
      <c r="W49" s="269">
        <v>10111</v>
      </c>
    </row>
    <row r="50" spans="21:23">
      <c r="U50" s="95" t="s">
        <v>349</v>
      </c>
      <c r="V50" s="269" t="s">
        <v>350</v>
      </c>
      <c r="W50" s="269" t="s">
        <v>351</v>
      </c>
    </row>
    <row r="51" spans="21:23">
      <c r="U51" s="96" t="s">
        <v>352</v>
      </c>
      <c r="V51" s="269" t="s">
        <v>353</v>
      </c>
      <c r="W51" s="269">
        <v>10112</v>
      </c>
    </row>
    <row r="52" spans="21:23">
      <c r="U52" s="97" t="s">
        <v>354</v>
      </c>
      <c r="V52" s="269" t="s">
        <v>355</v>
      </c>
      <c r="W52" s="269" t="s">
        <v>356</v>
      </c>
    </row>
    <row r="53" spans="21:23">
      <c r="U53" s="98" t="s">
        <v>357</v>
      </c>
      <c r="V53" s="269" t="s">
        <v>358</v>
      </c>
      <c r="W53" s="269" t="s">
        <v>359</v>
      </c>
    </row>
    <row r="54" spans="21:23">
      <c r="U54" s="99" t="s">
        <v>360</v>
      </c>
      <c r="V54" s="269" t="s">
        <v>361</v>
      </c>
      <c r="W54" s="269" t="s">
        <v>362</v>
      </c>
    </row>
    <row r="55" spans="21:23">
      <c r="U55" s="100" t="s">
        <v>363</v>
      </c>
      <c r="V55" s="269" t="s">
        <v>364</v>
      </c>
      <c r="W55" s="269" t="s">
        <v>365</v>
      </c>
    </row>
    <row r="56" spans="21:23">
      <c r="U56" s="101" t="s">
        <v>366</v>
      </c>
      <c r="V56" s="269" t="s">
        <v>367</v>
      </c>
      <c r="W56" s="269" t="s">
        <v>368</v>
      </c>
    </row>
    <row r="57" spans="21:23">
      <c r="U57" s="102" t="s">
        <v>369</v>
      </c>
      <c r="V57" s="269" t="s">
        <v>370</v>
      </c>
      <c r="W57" s="269" t="s">
        <v>371</v>
      </c>
    </row>
    <row r="58" spans="21:23">
      <c r="U58" s="103" t="s">
        <v>372</v>
      </c>
      <c r="V58" s="269" t="s">
        <v>373</v>
      </c>
      <c r="W58" s="269" t="s">
        <v>374</v>
      </c>
    </row>
    <row r="59" spans="21:23">
      <c r="U59" s="104" t="s">
        <v>375</v>
      </c>
      <c r="V59" s="269" t="s">
        <v>376</v>
      </c>
      <c r="W59" s="269" t="s">
        <v>377</v>
      </c>
    </row>
    <row r="60" spans="21:23">
      <c r="U60" s="105" t="s">
        <v>378</v>
      </c>
      <c r="V60" s="269" t="s">
        <v>379</v>
      </c>
      <c r="W60" s="269" t="s">
        <v>380</v>
      </c>
    </row>
    <row r="61" spans="21:23">
      <c r="U61" s="106" t="s">
        <v>381</v>
      </c>
      <c r="V61" s="269" t="s">
        <v>382</v>
      </c>
      <c r="W61" s="269" t="s">
        <v>383</v>
      </c>
    </row>
    <row r="62" spans="21:23">
      <c r="U62" s="107" t="s">
        <v>384</v>
      </c>
      <c r="V62" s="269" t="s">
        <v>385</v>
      </c>
      <c r="W62" s="269" t="s">
        <v>386</v>
      </c>
    </row>
    <row r="63" spans="21:23">
      <c r="U63" s="108" t="s">
        <v>387</v>
      </c>
      <c r="V63" s="269" t="s">
        <v>388</v>
      </c>
      <c r="W63" s="269">
        <v>10110</v>
      </c>
    </row>
    <row r="64" spans="21:23">
      <c r="U64" s="109" t="s">
        <v>389</v>
      </c>
      <c r="V64" s="269" t="s">
        <v>390</v>
      </c>
      <c r="W64" s="269" t="s">
        <v>391</v>
      </c>
    </row>
    <row r="65" spans="21:23">
      <c r="U65" s="110" t="s">
        <v>392</v>
      </c>
      <c r="V65" s="269" t="s">
        <v>393</v>
      </c>
      <c r="W65" s="269" t="s">
        <v>394</v>
      </c>
    </row>
    <row r="66" spans="21:23">
      <c r="U66" s="111" t="s">
        <v>395</v>
      </c>
      <c r="V66" s="269" t="s">
        <v>396</v>
      </c>
      <c r="W66" s="269" t="s">
        <v>397</v>
      </c>
    </row>
    <row r="67" spans="21:23">
      <c r="U67" s="112" t="s">
        <v>398</v>
      </c>
      <c r="V67" s="269" t="s">
        <v>399</v>
      </c>
      <c r="W67" s="269" t="s">
        <v>400</v>
      </c>
    </row>
    <row r="68" spans="21:23">
      <c r="U68" s="113" t="s">
        <v>401</v>
      </c>
      <c r="V68" s="269" t="s">
        <v>402</v>
      </c>
      <c r="W68" s="269" t="s">
        <v>403</v>
      </c>
    </row>
    <row r="69" spans="21:23">
      <c r="U69" s="114" t="s">
        <v>404</v>
      </c>
      <c r="V69" s="269" t="s">
        <v>405</v>
      </c>
      <c r="W69" s="269" t="s">
        <v>406</v>
      </c>
    </row>
    <row r="70" spans="21:23">
      <c r="U70" s="115" t="s">
        <v>407</v>
      </c>
      <c r="V70" s="269" t="s">
        <v>408</v>
      </c>
      <c r="W70" s="269">
        <v>10036</v>
      </c>
    </row>
    <row r="71" spans="21:23">
      <c r="U71" s="116" t="s">
        <v>409</v>
      </c>
      <c r="V71" s="269" t="s">
        <v>410</v>
      </c>
      <c r="W71" s="269">
        <v>10067</v>
      </c>
    </row>
    <row r="72" spans="21:23">
      <c r="U72" s="117" t="s">
        <v>411</v>
      </c>
      <c r="V72" s="269" t="s">
        <v>412</v>
      </c>
      <c r="W72" s="269" t="s">
        <v>413</v>
      </c>
    </row>
    <row r="73" spans="21:23">
      <c r="U73" s="118" t="s">
        <v>69</v>
      </c>
      <c r="V73" s="269" t="s">
        <v>414</v>
      </c>
      <c r="W73" s="269" t="s">
        <v>415</v>
      </c>
    </row>
    <row r="74" spans="21:23">
      <c r="U74" s="119" t="s">
        <v>68</v>
      </c>
      <c r="V74" s="269" t="s">
        <v>416</v>
      </c>
      <c r="W74" s="269" t="s">
        <v>417</v>
      </c>
    </row>
  </sheetData>
  <sheetProtection algorithmName="SHA-512" hashValue="U/ecHZKIHvv6LNvBCa/qb6MBtGFwISC0OFJYAoRcQtjKDgWYzjNuKA/sFEQE5VhrzzVVP0wmBg5rO1aWKgEnzw==" saltValue="sdtMX3VRkDV332yXu3eXOA==" spinCount="100000" sheet="1"/>
  <phoneticPr fontId="4" type="noConversion"/>
  <conditionalFormatting sqref="G9:G24">
    <cfRule type="notContainsBlanks" dxfId="435" priority="7">
      <formula>LEN(TRIM(G9))&gt;0</formula>
    </cfRule>
    <cfRule type="notContainsBlanks" dxfId="434" priority="8">
      <formula>LEN(TRIM(G9))&gt;0</formula>
    </cfRule>
  </conditionalFormatting>
  <conditionalFormatting sqref="H9:H24">
    <cfRule type="notContainsBlanks" dxfId="433" priority="6">
      <formula>LEN(TRIM(H9))&gt;0</formula>
    </cfRule>
  </conditionalFormatting>
  <conditionalFormatting sqref="I9:I24">
    <cfRule type="notContainsBlanks" dxfId="432" priority="5">
      <formula>LEN(TRIM(I9))&gt;0</formula>
    </cfRule>
  </conditionalFormatting>
  <conditionalFormatting sqref="J9:J24">
    <cfRule type="notContainsBlanks" dxfId="431" priority="4">
      <formula>LEN(TRIM(J9))&gt;0</formula>
    </cfRule>
  </conditionalFormatting>
  <conditionalFormatting sqref="K9:K24">
    <cfRule type="notContainsBlanks" dxfId="430" priority="3">
      <formula>LEN(TRIM(K9))&gt;0</formula>
    </cfRule>
  </conditionalFormatting>
  <conditionalFormatting sqref="L9:L24">
    <cfRule type="notContainsBlanks" dxfId="429" priority="1">
      <formula>LEN(TRIM(L9))&gt;0</formula>
    </cfRule>
    <cfRule type="notContainsBlanks" dxfId="428" priority="2">
      <formula>LEN(TRIM(L9))&gt;0</formula>
    </cfRule>
  </conditionalFormatting>
  <dataValidations count="1">
    <dataValidation type="list" allowBlank="1" showInputMessage="1" showErrorMessage="1" sqref="N4:O4 M4" xr:uid="{EB0FE7D0-6BD9-430E-858A-144A038AFC13}">
      <formula1>$V$7:$V$75</formula1>
    </dataValidation>
  </dataValidations>
  <hyperlinks>
    <hyperlink ref="C9" r:id="rId1" xr:uid="{01BA6F6F-4238-4021-A2C7-930B30620D21}"/>
    <hyperlink ref="C10" r:id="rId2" xr:uid="{5489767F-0E92-4F04-8C0B-B6A0EF9728A8}"/>
    <hyperlink ref="C11" r:id="rId3" xr:uid="{CA2E4656-C180-49BA-BCA6-5667D28CCC30}"/>
    <hyperlink ref="C12" r:id="rId4" xr:uid="{D13F39D1-A9BD-4CD5-A5BC-0A8D41B5FF98}"/>
    <hyperlink ref="C13" r:id="rId5" xr:uid="{33C1F28E-DE75-44CC-97A6-2DFB2A681164}"/>
    <hyperlink ref="C14" r:id="rId6" xr:uid="{0601B849-7B94-49DF-98D4-7E81FF67ECBC}"/>
    <hyperlink ref="C15" r:id="rId7" xr:uid="{2D6890B9-BEFA-4C36-A272-A85F16B456BF}"/>
    <hyperlink ref="C16" r:id="rId8" xr:uid="{3E2E6141-7195-4BE4-8813-667A2FF1B5C2}"/>
    <hyperlink ref="C17" r:id="rId9" xr:uid="{DB00DD7F-25DB-4738-B439-0B80EE08D811}"/>
    <hyperlink ref="C18" r:id="rId10" xr:uid="{619992A0-6EC5-4E08-9C5F-925697786245}"/>
    <hyperlink ref="C19" r:id="rId11" xr:uid="{7D8C7DB6-1468-4957-82CA-80390A36CB53}"/>
    <hyperlink ref="C20" r:id="rId12" xr:uid="{5BE19326-56E2-4209-B361-2E97917A2C97}"/>
    <hyperlink ref="C21" r:id="rId13" xr:uid="{04794A55-3EE0-4812-B79B-A5881678B548}"/>
    <hyperlink ref="C22" r:id="rId14" xr:uid="{44BBD3EE-1511-45ED-B295-8334B5E61EAE}"/>
    <hyperlink ref="C23" r:id="rId15" xr:uid="{420DB1A9-F9EB-4554-833B-EE507EA50F99}"/>
    <hyperlink ref="C24" r:id="rId16" xr:uid="{1FD83FF6-6411-469E-AAC1-563289BB3B16}"/>
  </hyperlinks>
  <pageMargins left="0.7" right="0.7" top="0.78740157499999996" bottom="0.78740157499999996" header="0.3" footer="0.3"/>
  <pageSetup paperSize="9" orientation="portrait" r:id="rId17"/>
  <drawing r:id="rId18"/>
  <tableParts count="1">
    <tablePart r:id="rId1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88D95-3BCE-49EF-8B7C-9C29CCA7D19B}">
  <sheetPr codeName="Tabelle3">
    <tabColor theme="4" tint="-0.249977111117893"/>
  </sheetPr>
  <dimension ref="A1:AI68"/>
  <sheetViews>
    <sheetView showGridLines="0" zoomScale="90" zoomScaleNormal="90" workbookViewId="0">
      <pane xSplit="2" ySplit="6" topLeftCell="C34" activePane="bottomRight" state="frozen"/>
      <selection pane="bottomRight" activeCell="J35" sqref="J35"/>
      <selection pane="bottomLeft" activeCell="A6" sqref="A6"/>
      <selection pane="topRight" activeCell="C1" sqref="C1"/>
    </sheetView>
  </sheetViews>
  <sheetFormatPr defaultColWidth="10.85546875" defaultRowHeight="18.95"/>
  <cols>
    <col min="1" max="1" width="4.28515625" style="191" customWidth="1"/>
    <col min="2" max="2" width="23.7109375" style="265" bestFit="1" customWidth="1"/>
    <col min="3" max="3" width="11" style="249" customWidth="1"/>
    <col min="4" max="4" width="18.140625" style="191" customWidth="1"/>
    <col min="5" max="5" width="9.28515625" style="191" customWidth="1"/>
    <col min="6" max="16" width="8.85546875" style="191" customWidth="1"/>
    <col min="17" max="17" width="11.42578125" style="337" customWidth="1"/>
    <col min="18" max="21" width="8.85546875" style="191" customWidth="1"/>
    <col min="22" max="22" width="10.140625" style="266" customWidth="1"/>
    <col min="23" max="23" width="16.85546875" style="267" customWidth="1"/>
    <col min="24" max="24" width="11.7109375" style="269" bestFit="1" customWidth="1"/>
    <col min="25" max="25" width="11.42578125" style="269" customWidth="1"/>
    <col min="26" max="16384" width="10.85546875" style="191"/>
  </cols>
  <sheetData>
    <row r="1" spans="1:25" ht="32.25" customHeight="1" thickBot="1"/>
    <row r="2" spans="1:25" s="194" customFormat="1" ht="38.1">
      <c r="B2" s="270" t="s">
        <v>50</v>
      </c>
      <c r="C2" s="197" t="s">
        <v>51</v>
      </c>
      <c r="D2" s="527" t="s">
        <v>418</v>
      </c>
      <c r="E2" s="197" t="s">
        <v>53</v>
      </c>
      <c r="F2" s="7" t="s">
        <v>54</v>
      </c>
      <c r="G2" s="8" t="s">
        <v>55</v>
      </c>
      <c r="H2" s="9" t="s">
        <v>56</v>
      </c>
      <c r="I2" s="10" t="s">
        <v>57</v>
      </c>
      <c r="J2" s="11" t="s">
        <v>58</v>
      </c>
      <c r="K2" s="12" t="s">
        <v>59</v>
      </c>
      <c r="L2" s="13" t="s">
        <v>60</v>
      </c>
      <c r="M2" s="14" t="s">
        <v>61</v>
      </c>
      <c r="N2" s="15" t="s">
        <v>62</v>
      </c>
      <c r="O2" s="16" t="s">
        <v>63</v>
      </c>
      <c r="P2" s="17" t="s">
        <v>64</v>
      </c>
      <c r="Q2" s="232" t="s">
        <v>65</v>
      </c>
      <c r="R2" s="21" t="s">
        <v>66</v>
      </c>
      <c r="S2" s="22" t="s">
        <v>67</v>
      </c>
      <c r="T2" s="120" t="s">
        <v>68</v>
      </c>
      <c r="U2" s="359" t="s">
        <v>69</v>
      </c>
      <c r="V2" s="237" t="s">
        <v>70</v>
      </c>
      <c r="W2" s="237" t="s">
        <v>71</v>
      </c>
      <c r="X2" s="238"/>
      <c r="Y2" s="238" t="s">
        <v>72</v>
      </c>
    </row>
    <row r="3" spans="1:25" s="273" customFormat="1" ht="12">
      <c r="B3" s="277" t="s">
        <v>73</v>
      </c>
      <c r="C3" s="239"/>
      <c r="F3" s="276">
        <v>10084</v>
      </c>
      <c r="G3" s="276">
        <v>10085</v>
      </c>
      <c r="H3" s="276">
        <v>10086</v>
      </c>
      <c r="I3" s="276">
        <v>10088</v>
      </c>
      <c r="J3" s="276">
        <v>10089</v>
      </c>
      <c r="K3" s="276">
        <v>10090</v>
      </c>
      <c r="L3" s="276">
        <v>10091</v>
      </c>
      <c r="M3" s="276">
        <v>10093</v>
      </c>
      <c r="N3" s="276">
        <v>10092</v>
      </c>
      <c r="O3" s="276">
        <v>10094</v>
      </c>
      <c r="P3" s="276">
        <v>10095</v>
      </c>
      <c r="Q3" s="239"/>
      <c r="R3" s="276">
        <v>10081</v>
      </c>
      <c r="S3" s="276">
        <v>10097</v>
      </c>
      <c r="T3" s="276">
        <v>10083</v>
      </c>
      <c r="U3" s="276">
        <v>10082</v>
      </c>
      <c r="W3" s="277"/>
    </row>
    <row r="4" spans="1:25" s="273" customFormat="1" ht="12.95" customHeight="1">
      <c r="B4" s="429" t="s">
        <v>74</v>
      </c>
      <c r="C4" s="429"/>
      <c r="D4" s="637"/>
      <c r="E4" s="239"/>
      <c r="F4" s="273">
        <v>10124</v>
      </c>
      <c r="G4" s="273">
        <v>10125</v>
      </c>
      <c r="H4" s="273">
        <v>10127</v>
      </c>
      <c r="I4" s="273">
        <v>10129</v>
      </c>
      <c r="J4" s="273">
        <v>10130</v>
      </c>
      <c r="K4" s="273">
        <v>10139</v>
      </c>
      <c r="L4" s="273">
        <v>10131</v>
      </c>
      <c r="M4" s="273">
        <v>10140</v>
      </c>
      <c r="N4" s="273">
        <v>10132</v>
      </c>
      <c r="O4" s="273">
        <v>10133</v>
      </c>
      <c r="P4" s="273">
        <v>10134</v>
      </c>
      <c r="Q4" s="239"/>
      <c r="R4" s="273">
        <v>10135</v>
      </c>
      <c r="S4" s="273">
        <v>10136</v>
      </c>
      <c r="T4" s="273">
        <v>10137</v>
      </c>
      <c r="U4" s="273">
        <v>10138</v>
      </c>
      <c r="Y4" s="277"/>
    </row>
    <row r="5" spans="1:25">
      <c r="B5" s="279" t="s">
        <v>75</v>
      </c>
      <c r="C5" s="280"/>
      <c r="D5" s="202"/>
      <c r="E5" s="202"/>
      <c r="F5" s="5">
        <f>SUM(Tabelle13[Spalte13])</f>
        <v>0</v>
      </c>
      <c r="G5" s="5">
        <f>SUM(Tabelle13[Spalte14])</f>
        <v>0</v>
      </c>
      <c r="H5" s="5">
        <f>SUM(Tabelle13[Spalte15])</f>
        <v>0</v>
      </c>
      <c r="I5" s="5">
        <f>SUM(Tabelle13[Spalte16])</f>
        <v>0</v>
      </c>
      <c r="J5" s="5">
        <f>SUM(Tabelle13[Spalte17])</f>
        <v>0</v>
      </c>
      <c r="K5" s="5">
        <f>SUM(Tabelle13[1])</f>
        <v>0</v>
      </c>
      <c r="L5" s="5">
        <f>SUM(Tabelle13[Spalte19])</f>
        <v>0</v>
      </c>
      <c r="M5" s="5">
        <f>SUM(Tabelle13[Spalte110])</f>
        <v>0</v>
      </c>
      <c r="N5" s="5">
        <f>SUM(Tabelle13[Spalte111])</f>
        <v>0</v>
      </c>
      <c r="O5" s="5">
        <f>SUM(Tabelle13[Spalte112])</f>
        <v>0</v>
      </c>
      <c r="P5" s="20">
        <f>SUM(Tabelle13[Spalte113])</f>
        <v>0</v>
      </c>
      <c r="Q5" s="361"/>
      <c r="R5" s="281">
        <f>SUM(Tabelle13[Spalte115])</f>
        <v>0</v>
      </c>
      <c r="S5" s="5">
        <f>SUM(Tabelle13[Spalte116])</f>
        <v>0</v>
      </c>
      <c r="T5" s="5">
        <f>SUM(Tabelle13[Spalte117])</f>
        <v>0</v>
      </c>
      <c r="U5" s="20">
        <f>SUM(Tabelle13[Spalte118])</f>
        <v>0</v>
      </c>
      <c r="V5" s="242">
        <f>SUM(Tabelle13[Spalte119])</f>
        <v>0</v>
      </c>
      <c r="W5" s="243">
        <f>SUM(Tabelle13[Spalte120])</f>
        <v>0</v>
      </c>
      <c r="X5" s="362"/>
      <c r="Y5" s="245">
        <f>SUMPRODUCT(Tabelle13[Spalte119],Tabelle13[Spalte122])</f>
        <v>0</v>
      </c>
    </row>
    <row r="6" spans="1:25">
      <c r="B6" s="279"/>
      <c r="C6" s="280"/>
      <c r="D6" s="202"/>
      <c r="E6" s="202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R6" s="284"/>
      <c r="S6" s="284"/>
      <c r="T6" s="284"/>
      <c r="U6" s="284"/>
    </row>
    <row r="7" spans="1:25" s="203" customFormat="1" ht="60" customHeight="1">
      <c r="B7" s="363" t="s">
        <v>419</v>
      </c>
      <c r="C7" s="364" t="s">
        <v>77</v>
      </c>
      <c r="D7" s="365" t="s">
        <v>79</v>
      </c>
      <c r="E7" s="365" t="s">
        <v>80</v>
      </c>
      <c r="F7" s="366" t="s">
        <v>81</v>
      </c>
      <c r="G7" s="366" t="s">
        <v>82</v>
      </c>
      <c r="H7" s="366" t="s">
        <v>83</v>
      </c>
      <c r="I7" s="366" t="s">
        <v>84</v>
      </c>
      <c r="J7" s="366" t="s">
        <v>85</v>
      </c>
      <c r="K7" s="366" t="s">
        <v>420</v>
      </c>
      <c r="L7" s="366" t="s">
        <v>87</v>
      </c>
      <c r="M7" s="366" t="s">
        <v>88</v>
      </c>
      <c r="N7" s="366" t="s">
        <v>89</v>
      </c>
      <c r="O7" s="366" t="s">
        <v>90</v>
      </c>
      <c r="P7" s="366" t="s">
        <v>91</v>
      </c>
      <c r="Q7" s="367" t="s">
        <v>92</v>
      </c>
      <c r="R7" s="366" t="s">
        <v>93</v>
      </c>
      <c r="S7" s="366" t="s">
        <v>94</v>
      </c>
      <c r="T7" s="366" t="s">
        <v>95</v>
      </c>
      <c r="U7" s="366" t="s">
        <v>96</v>
      </c>
      <c r="V7" s="312" t="s">
        <v>97</v>
      </c>
      <c r="W7" s="368" t="s">
        <v>98</v>
      </c>
      <c r="X7" s="365" t="s">
        <v>99</v>
      </c>
      <c r="Y7" s="365" t="s">
        <v>78</v>
      </c>
    </row>
    <row r="8" spans="1:25" ht="56.1" customHeight="1">
      <c r="A8" s="207"/>
      <c r="B8" s="638" t="s">
        <v>421</v>
      </c>
      <c r="C8" s="290">
        <v>477</v>
      </c>
      <c r="D8" s="19"/>
      <c r="E8" s="214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246">
        <f>Tabelle13[[#This Row],[Spalte12]]*1.05</f>
        <v>500.85</v>
      </c>
      <c r="R8" s="38"/>
      <c r="S8" s="38"/>
      <c r="T8" s="38"/>
      <c r="U8" s="38"/>
      <c r="V8" s="247">
        <f>SUM(Tabelle13[[#This Row],[Spalte13]:[Spalte113]],Tabelle13[[#This Row],[Spalte115]:[Spalte118]])</f>
        <v>0</v>
      </c>
      <c r="W8" s="248">
        <f>SUM(Tabelle13[[#This Row],[Spalte13]:[Spalte113]])*Tabelle13[[#This Row],[Spalte12]]+SUM(Tabelle13[[#This Row],[Spalte115]:[Spalte118]])*Tabelle13[[#This Row],[Spalte114]]</f>
        <v>0</v>
      </c>
      <c r="X8" s="249" t="s">
        <v>422</v>
      </c>
      <c r="Y8" s="250">
        <v>7.92</v>
      </c>
    </row>
    <row r="9" spans="1:25" ht="56.1" customHeight="1">
      <c r="A9" s="207"/>
      <c r="B9" s="638" t="s">
        <v>423</v>
      </c>
      <c r="C9" s="290">
        <v>477</v>
      </c>
      <c r="D9" s="19"/>
      <c r="E9" s="214"/>
      <c r="F9" s="604"/>
      <c r="G9" s="604"/>
      <c r="H9" s="604"/>
      <c r="I9" s="604"/>
      <c r="J9" s="604"/>
      <c r="K9" s="604"/>
      <c r="L9" s="604"/>
      <c r="M9" s="604"/>
      <c r="N9" s="604"/>
      <c r="O9" s="604"/>
      <c r="P9" s="604"/>
      <c r="Q9" s="246">
        <f>Tabelle13[[#This Row],[Spalte12]]*1.05</f>
        <v>500.85</v>
      </c>
      <c r="R9" s="537"/>
      <c r="S9" s="537"/>
      <c r="T9" s="537"/>
      <c r="U9" s="537"/>
      <c r="V9" s="247">
        <f>SUM(Tabelle13[[#This Row],[Spalte13]:[Spalte113]],Tabelle13[[#This Row],[Spalte115]:[Spalte118]])</f>
        <v>0</v>
      </c>
      <c r="W9" s="248">
        <f>SUM(Tabelle13[[#This Row],[Spalte13]:[Spalte113]])*Tabelle13[[#This Row],[Spalte12]]+SUM(Tabelle13[[#This Row],[Spalte115]:[Spalte118]])*Tabelle13[[#This Row],[Spalte114]]</f>
        <v>0</v>
      </c>
      <c r="X9" s="249" t="s">
        <v>424</v>
      </c>
      <c r="Y9" s="250">
        <v>7.92</v>
      </c>
    </row>
    <row r="10" spans="1:25" ht="56.1" customHeight="1">
      <c r="A10" s="207"/>
      <c r="B10" s="638" t="s">
        <v>425</v>
      </c>
      <c r="C10" s="290">
        <v>187</v>
      </c>
      <c r="D10" s="19"/>
      <c r="E10" s="214"/>
      <c r="F10" s="603"/>
      <c r="G10" s="603"/>
      <c r="H10" s="603"/>
      <c r="I10" s="603"/>
      <c r="J10" s="603"/>
      <c r="K10" s="603"/>
      <c r="L10" s="603"/>
      <c r="M10" s="603"/>
      <c r="N10" s="603"/>
      <c r="O10" s="603"/>
      <c r="P10" s="603"/>
      <c r="Q10" s="246">
        <f>Tabelle13[[#This Row],[Spalte12]]*1.05</f>
        <v>196.35</v>
      </c>
      <c r="R10" s="38"/>
      <c r="S10" s="38"/>
      <c r="T10" s="38"/>
      <c r="U10" s="38"/>
      <c r="V10" s="247">
        <f>SUM(Tabelle13[[#This Row],[Spalte13]:[Spalte113]],Tabelle13[[#This Row],[Spalte115]:[Spalte118]])</f>
        <v>0</v>
      </c>
      <c r="W10" s="248">
        <f>SUM(Tabelle13[[#This Row],[Spalte13]:[Spalte113]])*Tabelle13[[#This Row],[Spalte12]]+SUM(Tabelle13[[#This Row],[Spalte115]:[Spalte118]])*Tabelle13[[#This Row],[Spalte114]]</f>
        <v>0</v>
      </c>
      <c r="X10" s="249" t="s">
        <v>426</v>
      </c>
      <c r="Y10" s="250">
        <v>1.98</v>
      </c>
    </row>
    <row r="11" spans="1:25" ht="56.1" customHeight="1">
      <c r="A11" s="207"/>
      <c r="B11" s="638" t="s">
        <v>427</v>
      </c>
      <c r="C11" s="290">
        <v>187</v>
      </c>
      <c r="D11" s="19"/>
      <c r="E11" s="214"/>
      <c r="F11" s="604"/>
      <c r="G11" s="604"/>
      <c r="H11" s="604"/>
      <c r="I11" s="604"/>
      <c r="J11" s="604"/>
      <c r="K11" s="604"/>
      <c r="L11" s="604"/>
      <c r="M11" s="604"/>
      <c r="N11" s="604"/>
      <c r="O11" s="604"/>
      <c r="P11" s="604"/>
      <c r="Q11" s="246">
        <f>Tabelle13[[#This Row],[Spalte12]]*1.05</f>
        <v>196.35</v>
      </c>
      <c r="R11" s="537"/>
      <c r="S11" s="537"/>
      <c r="T11" s="537"/>
      <c r="U11" s="537"/>
      <c r="V11" s="247">
        <f>SUM(Tabelle13[[#This Row],[Spalte13]:[Spalte113]],Tabelle13[[#This Row],[Spalte115]:[Spalte118]])</f>
        <v>0</v>
      </c>
      <c r="W11" s="248">
        <f>SUM(Tabelle13[[#This Row],[Spalte13]:[Spalte113]])*Tabelle13[[#This Row],[Spalte12]]+SUM(Tabelle13[[#This Row],[Spalte115]:[Spalte118]])*Tabelle13[[#This Row],[Spalte114]]</f>
        <v>0</v>
      </c>
      <c r="X11" s="249" t="s">
        <v>428</v>
      </c>
      <c r="Y11" s="250">
        <v>1.98</v>
      </c>
    </row>
    <row r="12" spans="1:25" ht="56.1" customHeight="1">
      <c r="A12" s="207"/>
      <c r="B12" s="638" t="s">
        <v>429</v>
      </c>
      <c r="C12" s="290">
        <v>468</v>
      </c>
      <c r="D12" s="19"/>
      <c r="E12" s="214"/>
      <c r="F12" s="603"/>
      <c r="G12" s="603"/>
      <c r="H12" s="603"/>
      <c r="I12" s="603"/>
      <c r="J12" s="603"/>
      <c r="K12" s="603"/>
      <c r="L12" s="603"/>
      <c r="M12" s="603"/>
      <c r="N12" s="603"/>
      <c r="O12" s="603"/>
      <c r="P12" s="603"/>
      <c r="Q12" s="246">
        <f>Tabelle13[[#This Row],[Spalte12]]*1.05</f>
        <v>491.40000000000003</v>
      </c>
      <c r="R12" s="38"/>
      <c r="S12" s="38"/>
      <c r="T12" s="38"/>
      <c r="U12" s="38"/>
      <c r="V12" s="247">
        <f>SUM(Tabelle13[[#This Row],[Spalte13]:[Spalte113]],Tabelle13[[#This Row],[Spalte115]:[Spalte118]])</f>
        <v>0</v>
      </c>
      <c r="W12" s="248">
        <f>SUM(Tabelle13[[#This Row],[Spalte13]:[Spalte113]])*Tabelle13[[#This Row],[Spalte12]]+SUM(Tabelle13[[#This Row],[Spalte115]:[Spalte118]])*Tabelle13[[#This Row],[Spalte114]]</f>
        <v>0</v>
      </c>
      <c r="X12" s="249" t="s">
        <v>430</v>
      </c>
      <c r="Y12" s="250">
        <v>7.59</v>
      </c>
    </row>
    <row r="13" spans="1:25" ht="56.1" customHeight="1">
      <c r="A13" s="207"/>
      <c r="B13" s="638" t="s">
        <v>431</v>
      </c>
      <c r="C13" s="290">
        <v>468</v>
      </c>
      <c r="D13" s="19"/>
      <c r="E13" s="214"/>
      <c r="F13" s="604"/>
      <c r="G13" s="604"/>
      <c r="H13" s="604"/>
      <c r="I13" s="604"/>
      <c r="J13" s="604"/>
      <c r="K13" s="604"/>
      <c r="L13" s="604"/>
      <c r="M13" s="604"/>
      <c r="N13" s="604"/>
      <c r="O13" s="604"/>
      <c r="P13" s="604"/>
      <c r="Q13" s="246">
        <f>Tabelle13[[#This Row],[Spalte12]]*1.05</f>
        <v>491.40000000000003</v>
      </c>
      <c r="R13" s="537"/>
      <c r="S13" s="537"/>
      <c r="T13" s="537"/>
      <c r="U13" s="537"/>
      <c r="V13" s="247">
        <f>SUM(Tabelle13[[#This Row],[Spalte13]:[Spalte113]],Tabelle13[[#This Row],[Spalte115]:[Spalte118]])</f>
        <v>0</v>
      </c>
      <c r="W13" s="248">
        <f>SUM(Tabelle13[[#This Row],[Spalte13]:[Spalte113]])*Tabelle13[[#This Row],[Spalte12]]+SUM(Tabelle13[[#This Row],[Spalte115]:[Spalte118]])*Tabelle13[[#This Row],[Spalte114]]</f>
        <v>0</v>
      </c>
      <c r="X13" s="249" t="s">
        <v>432</v>
      </c>
      <c r="Y13" s="250">
        <v>7.59</v>
      </c>
    </row>
    <row r="14" spans="1:25" ht="56.1" customHeight="1">
      <c r="A14" s="207"/>
      <c r="B14" s="638" t="s">
        <v>433</v>
      </c>
      <c r="C14" s="290">
        <v>195</v>
      </c>
      <c r="D14" s="19"/>
      <c r="E14" s="214"/>
      <c r="F14" s="603"/>
      <c r="G14" s="603"/>
      <c r="H14" s="603"/>
      <c r="I14" s="603"/>
      <c r="J14" s="603"/>
      <c r="K14" s="603"/>
      <c r="L14" s="603"/>
      <c r="M14" s="603"/>
      <c r="N14" s="603"/>
      <c r="O14" s="603"/>
      <c r="P14" s="603"/>
      <c r="Q14" s="246">
        <f>Tabelle13[[#This Row],[Spalte12]]*1.05</f>
        <v>204.75</v>
      </c>
      <c r="R14" s="38"/>
      <c r="S14" s="38"/>
      <c r="T14" s="38"/>
      <c r="U14" s="38"/>
      <c r="V14" s="247">
        <f>SUM(Tabelle13[[#This Row],[Spalte13]:[Spalte113]],Tabelle13[[#This Row],[Spalte115]:[Spalte118]])</f>
        <v>0</v>
      </c>
      <c r="W14" s="248">
        <f>SUM(Tabelle13[[#This Row],[Spalte13]:[Spalte113]])*Tabelle13[[#This Row],[Spalte12]]+SUM(Tabelle13[[#This Row],[Spalte115]:[Spalte118]])*Tabelle13[[#This Row],[Spalte114]]</f>
        <v>0</v>
      </c>
      <c r="X14" s="249" t="s">
        <v>434</v>
      </c>
      <c r="Y14" s="250">
        <v>1.87</v>
      </c>
    </row>
    <row r="15" spans="1:25" ht="56.1" customHeight="1">
      <c r="A15" s="207"/>
      <c r="B15" s="638" t="s">
        <v>435</v>
      </c>
      <c r="C15" s="290">
        <v>195</v>
      </c>
      <c r="D15" s="19"/>
      <c r="E15" s="214"/>
      <c r="F15" s="604"/>
      <c r="G15" s="604"/>
      <c r="H15" s="604"/>
      <c r="I15" s="604"/>
      <c r="J15" s="604"/>
      <c r="K15" s="604"/>
      <c r="L15" s="604"/>
      <c r="M15" s="604"/>
      <c r="N15" s="604"/>
      <c r="O15" s="604"/>
      <c r="P15" s="604"/>
      <c r="Q15" s="246">
        <f>Tabelle13[[#This Row],[Spalte12]]*1.05</f>
        <v>204.75</v>
      </c>
      <c r="R15" s="537"/>
      <c r="S15" s="537"/>
      <c r="T15" s="537"/>
      <c r="U15" s="537"/>
      <c r="V15" s="247">
        <f>SUM(Tabelle13[[#This Row],[Spalte13]:[Spalte113]],Tabelle13[[#This Row],[Spalte115]:[Spalte118]])</f>
        <v>0</v>
      </c>
      <c r="W15" s="248">
        <f>SUM(Tabelle13[[#This Row],[Spalte13]:[Spalte113]])*Tabelle13[[#This Row],[Spalte12]]+SUM(Tabelle13[[#This Row],[Spalte115]:[Spalte118]])*Tabelle13[[#This Row],[Spalte114]]</f>
        <v>0</v>
      </c>
      <c r="X15" s="249" t="s">
        <v>436</v>
      </c>
      <c r="Y15" s="250">
        <v>1.87</v>
      </c>
    </row>
    <row r="16" spans="1:25">
      <c r="B16" s="279"/>
      <c r="C16" s="280"/>
      <c r="D16" s="202"/>
      <c r="E16" s="202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53"/>
      <c r="W16" s="254"/>
    </row>
    <row r="17" spans="1:32" s="215" customFormat="1" ht="60" customHeight="1">
      <c r="B17" s="307" t="s">
        <v>437</v>
      </c>
      <c r="C17" s="371"/>
      <c r="D17" s="371"/>
      <c r="E17" s="371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3"/>
      <c r="Q17" s="374"/>
      <c r="R17" s="375"/>
      <c r="S17" s="373"/>
      <c r="T17" s="375"/>
      <c r="U17" s="375"/>
      <c r="V17" s="376"/>
      <c r="W17" s="374"/>
      <c r="X17" s="371"/>
      <c r="Y17" s="371"/>
    </row>
    <row r="18" spans="1:32" ht="54.75" customHeight="1">
      <c r="A18" s="207"/>
      <c r="B18" s="638" t="s">
        <v>421</v>
      </c>
      <c r="C18" s="290">
        <v>766</v>
      </c>
      <c r="D18" s="19"/>
      <c r="E18" s="210" t="s">
        <v>113</v>
      </c>
      <c r="F18" s="603"/>
      <c r="G18" s="603"/>
      <c r="H18" s="603"/>
      <c r="I18" s="603"/>
      <c r="J18" s="603"/>
      <c r="K18" s="603"/>
      <c r="L18" s="603"/>
      <c r="M18" s="603"/>
      <c r="N18" s="603"/>
      <c r="O18" s="603"/>
      <c r="P18" s="603"/>
      <c r="Q18" s="246">
        <f>Tabelle13[[#This Row],[Spalte12]]*1.05</f>
        <v>804.30000000000007</v>
      </c>
      <c r="R18" s="38"/>
      <c r="S18" s="38"/>
      <c r="T18" s="38"/>
      <c r="U18" s="38"/>
      <c r="V18" s="247">
        <f>SUM(Tabelle13[[#This Row],[Spalte13]:[Spalte113]],Tabelle13[[#This Row],[Spalte115]:[Spalte118]])</f>
        <v>0</v>
      </c>
      <c r="W18" s="248">
        <f>SUM(Tabelle13[[#This Row],[Spalte13]:[Spalte113]])*Tabelle13[[#This Row],[Spalte12]]+SUM(Tabelle13[[#This Row],[Spalte115]:[Spalte118]])*Tabelle13[[#This Row],[Spalte114]]</f>
        <v>0</v>
      </c>
      <c r="X18" s="249" t="s">
        <v>438</v>
      </c>
      <c r="Y18" s="250">
        <v>6.8750000000000009</v>
      </c>
    </row>
    <row r="19" spans="1:32" ht="54.75" customHeight="1">
      <c r="A19" s="207"/>
      <c r="B19" s="638" t="s">
        <v>423</v>
      </c>
      <c r="C19" s="290">
        <v>766</v>
      </c>
      <c r="D19" s="19"/>
      <c r="E19" s="210" t="s">
        <v>113</v>
      </c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246">
        <f>Tabelle13[[#This Row],[Spalte12]]*1.05</f>
        <v>804.30000000000007</v>
      </c>
      <c r="R19" s="37"/>
      <c r="S19" s="37"/>
      <c r="T19" s="37"/>
      <c r="U19" s="37"/>
      <c r="V19" s="247">
        <f>SUM(Tabelle13[[#This Row],[Spalte13]:[Spalte113]],Tabelle13[[#This Row],[Spalte115]:[Spalte118]])</f>
        <v>0</v>
      </c>
      <c r="W19" s="248">
        <f>SUM(Tabelle13[[#This Row],[Spalte13]:[Spalte113]])*Tabelle13[[#This Row],[Spalte12]]+SUM(Tabelle13[[#This Row],[Spalte115]:[Spalte118]])*Tabelle13[[#This Row],[Spalte114]]</f>
        <v>0</v>
      </c>
      <c r="X19" s="249" t="s">
        <v>439</v>
      </c>
      <c r="Y19" s="250">
        <v>6.8750000000000009</v>
      </c>
    </row>
    <row r="20" spans="1:32" ht="54.75" customHeight="1">
      <c r="A20" s="207"/>
      <c r="B20" s="638" t="s">
        <v>425</v>
      </c>
      <c r="C20" s="290">
        <v>259</v>
      </c>
      <c r="D20" s="19"/>
      <c r="E20" s="210" t="s">
        <v>113</v>
      </c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246">
        <f>Tabelle13[[#This Row],[Spalte12]]*1.05</f>
        <v>271.95</v>
      </c>
      <c r="R20" s="38"/>
      <c r="S20" s="38"/>
      <c r="T20" s="38"/>
      <c r="U20" s="38"/>
      <c r="V20" s="247">
        <f>SUM(Tabelle13[[#This Row],[Spalte13]:[Spalte113]],Tabelle13[[#This Row],[Spalte115]:[Spalte118]])</f>
        <v>0</v>
      </c>
      <c r="W20" s="248">
        <f>SUM(Tabelle13[[#This Row],[Spalte13]:[Spalte113]])*Tabelle13[[#This Row],[Spalte12]]+SUM(Tabelle13[[#This Row],[Spalte115]:[Spalte118]])*Tabelle13[[#This Row],[Spalte114]]</f>
        <v>0</v>
      </c>
      <c r="X20" s="249" t="s">
        <v>440</v>
      </c>
      <c r="Y20" s="250">
        <v>7.5</v>
      </c>
    </row>
    <row r="21" spans="1:32" ht="54.75" customHeight="1">
      <c r="A21" s="207"/>
      <c r="B21" s="638" t="s">
        <v>427</v>
      </c>
      <c r="C21" s="290">
        <v>259</v>
      </c>
      <c r="D21" s="19"/>
      <c r="E21" s="210" t="s">
        <v>113</v>
      </c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246">
        <f>Tabelle13[[#This Row],[Spalte12]]*1.05</f>
        <v>271.95</v>
      </c>
      <c r="R21" s="37"/>
      <c r="S21" s="37"/>
      <c r="T21" s="37"/>
      <c r="U21" s="37"/>
      <c r="V21" s="247">
        <f>SUM(Tabelle13[[#This Row],[Spalte13]:[Spalte113]],Tabelle13[[#This Row],[Spalte115]:[Spalte118]])</f>
        <v>0</v>
      </c>
      <c r="W21" s="248">
        <f>SUM(Tabelle13[[#This Row],[Spalte13]:[Spalte113]])*Tabelle13[[#This Row],[Spalte12]]+SUM(Tabelle13[[#This Row],[Spalte115]:[Spalte118]])*Tabelle13[[#This Row],[Spalte114]]</f>
        <v>0</v>
      </c>
      <c r="X21" s="249" t="s">
        <v>441</v>
      </c>
      <c r="Y21" s="250">
        <v>7.5</v>
      </c>
    </row>
    <row r="22" spans="1:32" ht="54.75" customHeight="1">
      <c r="A22" s="207"/>
      <c r="B22" s="638" t="s">
        <v>429</v>
      </c>
      <c r="C22" s="290">
        <v>746</v>
      </c>
      <c r="D22" s="19"/>
      <c r="E22" s="210" t="s">
        <v>113</v>
      </c>
      <c r="F22" s="603"/>
      <c r="G22" s="603"/>
      <c r="H22" s="603"/>
      <c r="I22" s="603"/>
      <c r="J22" s="603"/>
      <c r="K22" s="603"/>
      <c r="L22" s="603"/>
      <c r="M22" s="603"/>
      <c r="N22" s="603"/>
      <c r="O22" s="603"/>
      <c r="P22" s="603"/>
      <c r="Q22" s="246">
        <f>Tabelle13[[#This Row],[Spalte12]]*1.05</f>
        <v>783.30000000000007</v>
      </c>
      <c r="R22" s="38"/>
      <c r="S22" s="38"/>
      <c r="T22" s="38"/>
      <c r="U22" s="38"/>
      <c r="V22" s="247">
        <f>SUM(Tabelle13[[#This Row],[Spalte13]:[Spalte113]],Tabelle13[[#This Row],[Spalte115]:[Spalte118]])</f>
        <v>0</v>
      </c>
      <c r="W22" s="248">
        <f>SUM(Tabelle13[[#This Row],[Spalte13]:[Spalte113]])*Tabelle13[[#This Row],[Spalte12]]+SUM(Tabelle13[[#This Row],[Spalte115]:[Spalte118]])*Tabelle13[[#This Row],[Spalte114]]</f>
        <v>0</v>
      </c>
      <c r="X22" s="249" t="s">
        <v>442</v>
      </c>
      <c r="Y22" s="250">
        <v>2</v>
      </c>
    </row>
    <row r="23" spans="1:32" ht="54.75" customHeight="1">
      <c r="A23" s="207"/>
      <c r="B23" s="638" t="s">
        <v>431</v>
      </c>
      <c r="C23" s="290">
        <v>746</v>
      </c>
      <c r="D23" s="19"/>
      <c r="E23" s="210" t="s">
        <v>113</v>
      </c>
      <c r="F23" s="604"/>
      <c r="G23" s="604"/>
      <c r="H23" s="604"/>
      <c r="I23" s="604"/>
      <c r="J23" s="604"/>
      <c r="K23" s="604"/>
      <c r="L23" s="604"/>
      <c r="M23" s="604"/>
      <c r="N23" s="604"/>
      <c r="O23" s="604"/>
      <c r="P23" s="604"/>
      <c r="Q23" s="246">
        <f>Tabelle13[[#This Row],[Spalte12]]*1.05</f>
        <v>783.30000000000007</v>
      </c>
      <c r="R23" s="37"/>
      <c r="S23" s="37"/>
      <c r="T23" s="37"/>
      <c r="U23" s="37"/>
      <c r="V23" s="247">
        <f>SUM(Tabelle13[[#This Row],[Spalte13]:[Spalte113]],Tabelle13[[#This Row],[Spalte115]:[Spalte118]])</f>
        <v>0</v>
      </c>
      <c r="W23" s="248">
        <f>SUM(Tabelle13[[#This Row],[Spalte13]:[Spalte113]])*Tabelle13[[#This Row],[Spalte12]]+SUM(Tabelle13[[#This Row],[Spalte115]:[Spalte118]])*Tabelle13[[#This Row],[Spalte114]]</f>
        <v>0</v>
      </c>
      <c r="X23" s="249" t="s">
        <v>443</v>
      </c>
      <c r="Y23" s="250">
        <v>2.25</v>
      </c>
    </row>
    <row r="24" spans="1:32" ht="54.75" customHeight="1">
      <c r="A24" s="207"/>
      <c r="B24" s="638" t="s">
        <v>433</v>
      </c>
      <c r="C24" s="290">
        <v>263</v>
      </c>
      <c r="D24" s="19"/>
      <c r="E24" s="210" t="s">
        <v>113</v>
      </c>
      <c r="F24" s="603"/>
      <c r="G24" s="603"/>
      <c r="H24" s="603"/>
      <c r="I24" s="603"/>
      <c r="J24" s="603"/>
      <c r="K24" s="603"/>
      <c r="L24" s="603"/>
      <c r="M24" s="603"/>
      <c r="N24" s="603"/>
      <c r="O24" s="603"/>
      <c r="P24" s="603"/>
      <c r="Q24" s="246">
        <f>Tabelle13[[#This Row],[Spalte12]]*1.05</f>
        <v>276.15000000000003</v>
      </c>
      <c r="R24" s="38"/>
      <c r="S24" s="38"/>
      <c r="T24" s="38"/>
      <c r="U24" s="38"/>
      <c r="V24" s="247">
        <f>SUM(Tabelle13[[#This Row],[Spalte13]:[Spalte113]],Tabelle13[[#This Row],[Spalte115]:[Spalte118]])</f>
        <v>0</v>
      </c>
      <c r="W24" s="248">
        <f>SUM(Tabelle13[[#This Row],[Spalte13]:[Spalte113]])*Tabelle13[[#This Row],[Spalte12]]+SUM(Tabelle13[[#This Row],[Spalte115]:[Spalte118]])*Tabelle13[[#This Row],[Spalte114]]</f>
        <v>0</v>
      </c>
      <c r="X24" s="249" t="s">
        <v>444</v>
      </c>
      <c r="Y24" s="250">
        <v>2.25</v>
      </c>
    </row>
    <row r="25" spans="1:32" ht="54.75" customHeight="1">
      <c r="A25" s="207"/>
      <c r="B25" s="638" t="s">
        <v>435</v>
      </c>
      <c r="C25" s="290">
        <v>263</v>
      </c>
      <c r="D25" s="19"/>
      <c r="E25" s="210" t="s">
        <v>113</v>
      </c>
      <c r="F25" s="604"/>
      <c r="G25" s="604"/>
      <c r="H25" s="604"/>
      <c r="I25" s="604"/>
      <c r="J25" s="604"/>
      <c r="K25" s="604"/>
      <c r="L25" s="604"/>
      <c r="M25" s="604"/>
      <c r="N25" s="604"/>
      <c r="O25" s="604"/>
      <c r="P25" s="604"/>
      <c r="Q25" s="246">
        <f>Tabelle13[[#This Row],[Spalte12]]*1.05</f>
        <v>276.15000000000003</v>
      </c>
      <c r="R25" s="37"/>
      <c r="S25" s="37"/>
      <c r="T25" s="37"/>
      <c r="U25" s="37"/>
      <c r="V25" s="247">
        <f>SUM(Tabelle13[[#This Row],[Spalte13]:[Spalte113]],Tabelle13[[#This Row],[Spalte115]:[Spalte118]])</f>
        <v>0</v>
      </c>
      <c r="W25" s="248">
        <f>SUM(Tabelle13[[#This Row],[Spalte13]:[Spalte113]])*Tabelle13[[#This Row],[Spalte12]]+SUM(Tabelle13[[#This Row],[Spalte115]:[Spalte118]])*Tabelle13[[#This Row],[Spalte114]]</f>
        <v>0</v>
      </c>
      <c r="X25" s="249" t="s">
        <v>445</v>
      </c>
      <c r="Y25" s="250">
        <v>2.375</v>
      </c>
    </row>
    <row r="26" spans="1:32" ht="75.95" customHeight="1">
      <c r="B26" s="279"/>
      <c r="C26" s="280"/>
      <c r="D26" s="202"/>
      <c r="E26" s="202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R26" s="284"/>
      <c r="S26" s="284"/>
      <c r="T26" s="284"/>
      <c r="V26" s="253">
        <f>SUM(Tabelle13[[#This Row],[Spalte13]:[Spalte113]],Tabelle13[[#This Row],[Spalte115]:[Spalte118]])</f>
        <v>0</v>
      </c>
      <c r="W26" s="254">
        <f>SUM(Tabelle13[[#This Row],[Spalte13]:[Spalte113]])*Tabelle13[[#This Row],[Spalte12]]+SUM(Tabelle13[[#This Row],[Spalte115]:[Spalte118]])*Tabelle13[[#This Row],[Spalte114]]</f>
        <v>0</v>
      </c>
    </row>
    <row r="27" spans="1:32" ht="60" customHeight="1">
      <c r="A27" s="207"/>
      <c r="B27" s="363" t="s">
        <v>446</v>
      </c>
      <c r="C27" s="364" t="s">
        <v>77</v>
      </c>
      <c r="D27" s="365" t="s">
        <v>79</v>
      </c>
      <c r="E27" s="365" t="s">
        <v>80</v>
      </c>
      <c r="F27" s="369"/>
      <c r="G27" s="369"/>
      <c r="H27" s="369"/>
      <c r="I27" s="369"/>
      <c r="J27" s="369"/>
      <c r="K27" s="369"/>
      <c r="L27" s="369"/>
      <c r="M27" s="369"/>
      <c r="N27" s="369"/>
      <c r="O27" s="369"/>
      <c r="P27" s="366"/>
      <c r="Q27" s="370" t="e">
        <f>ROUNDUP((Tabelle13[[#This Row],[Spalte12]]*1.05)/0.25,0)*0.25</f>
        <v>#VALUE!</v>
      </c>
      <c r="R27" s="369"/>
      <c r="S27" s="366"/>
      <c r="T27" s="369"/>
      <c r="U27" s="369"/>
      <c r="V27" s="365"/>
      <c r="W27" s="368"/>
      <c r="X27" s="365" t="s">
        <v>99</v>
      </c>
      <c r="Y27" s="365" t="s">
        <v>78</v>
      </c>
      <c r="AD27" s="251"/>
      <c r="AE27" s="251"/>
      <c r="AF27" s="251"/>
    </row>
    <row r="28" spans="1:32" ht="60" customHeight="1">
      <c r="A28" s="207" t="s">
        <v>101</v>
      </c>
      <c r="B28" s="638" t="s">
        <v>447</v>
      </c>
      <c r="C28" s="535">
        <v>565</v>
      </c>
      <c r="D28" s="557" t="s">
        <v>146</v>
      </c>
      <c r="E28" s="536"/>
      <c r="F28" s="603"/>
      <c r="G28" s="603"/>
      <c r="H28" s="603"/>
      <c r="I28" s="603"/>
      <c r="J28" s="603"/>
      <c r="K28" s="603"/>
      <c r="L28" s="603"/>
      <c r="M28" s="603"/>
      <c r="N28" s="603"/>
      <c r="O28" s="603"/>
      <c r="P28" s="603"/>
      <c r="Q28" s="246">
        <f>Tabelle13[[#This Row],[Spalte12]]*1.05</f>
        <v>593.25</v>
      </c>
      <c r="R28" s="38"/>
      <c r="S28" s="38"/>
      <c r="T28" s="38"/>
      <c r="U28" s="38"/>
      <c r="V28" s="247">
        <f>SUM(Tabelle13[[#This Row],[Spalte13]:[Spalte113]],Tabelle13[[#This Row],[Spalte115]:[Spalte118]])</f>
        <v>0</v>
      </c>
      <c r="W28" s="248">
        <f>SUM(Tabelle13[[#This Row],[Spalte13]:[Spalte113]])*Tabelle13[[#This Row],[Spalte12]]+SUM(Tabelle13[[#This Row],[Spalte115]:[Spalte118]])*Tabelle13[[#This Row],[Spalte114]]</f>
        <v>0</v>
      </c>
      <c r="X28" s="538" t="s">
        <v>448</v>
      </c>
      <c r="Y28" s="539">
        <v>12.87</v>
      </c>
      <c r="AD28" s="251"/>
      <c r="AE28" s="251"/>
      <c r="AF28" s="251"/>
    </row>
    <row r="29" spans="1:32" ht="60" customHeight="1">
      <c r="A29" s="207" t="s">
        <v>101</v>
      </c>
      <c r="B29" s="638" t="s">
        <v>449</v>
      </c>
      <c r="C29" s="535">
        <v>487</v>
      </c>
      <c r="D29" s="557" t="s">
        <v>146</v>
      </c>
      <c r="E29" s="536"/>
      <c r="F29" s="604"/>
      <c r="G29" s="604"/>
      <c r="H29" s="604"/>
      <c r="I29" s="604"/>
      <c r="J29" s="604"/>
      <c r="K29" s="604"/>
      <c r="L29" s="604"/>
      <c r="M29" s="604"/>
      <c r="N29" s="604"/>
      <c r="O29" s="604"/>
      <c r="P29" s="604"/>
      <c r="Q29" s="246">
        <f>Tabelle13[[#This Row],[Spalte12]]*1.05</f>
        <v>511.35</v>
      </c>
      <c r="R29" s="537"/>
      <c r="S29" s="537"/>
      <c r="T29" s="537"/>
      <c r="U29" s="537"/>
      <c r="V29" s="247">
        <f>SUM(Tabelle13[[#This Row],[Spalte13]:[Spalte113]],Tabelle13[[#This Row],[Spalte115]:[Spalte118]])</f>
        <v>0</v>
      </c>
      <c r="W29" s="248">
        <f>SUM(Tabelle13[[#This Row],[Spalte13]:[Spalte113]])*Tabelle13[[#This Row],[Spalte12]]+SUM(Tabelle13[[#This Row],[Spalte115]:[Spalte118]])*Tabelle13[[#This Row],[Spalte114]]</f>
        <v>0</v>
      </c>
      <c r="X29" s="538" t="s">
        <v>450</v>
      </c>
      <c r="Y29" s="539">
        <v>10.670000000000002</v>
      </c>
      <c r="AD29" s="251"/>
      <c r="AE29" s="251"/>
      <c r="AF29" s="251"/>
    </row>
    <row r="30" spans="1:32" ht="60" customHeight="1">
      <c r="A30" s="207" t="s">
        <v>101</v>
      </c>
      <c r="B30" s="638" t="s">
        <v>451</v>
      </c>
      <c r="C30" s="535">
        <v>565</v>
      </c>
      <c r="D30" s="557" t="s">
        <v>146</v>
      </c>
      <c r="E30" s="536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246">
        <f>Tabelle13[[#This Row],[Spalte12]]*1.05</f>
        <v>593.25</v>
      </c>
      <c r="R30" s="38"/>
      <c r="S30" s="38"/>
      <c r="T30" s="38"/>
      <c r="U30" s="38"/>
      <c r="V30" s="247">
        <f>SUM(Tabelle13[[#This Row],[Spalte13]:[Spalte113]],Tabelle13[[#This Row],[Spalte115]:[Spalte118]])</f>
        <v>0</v>
      </c>
      <c r="W30" s="248">
        <f>SUM(Tabelle13[[#This Row],[Spalte13]:[Spalte113]])*Tabelle13[[#This Row],[Spalte12]]+SUM(Tabelle13[[#This Row],[Spalte115]:[Spalte118]])*Tabelle13[[#This Row],[Spalte114]]</f>
        <v>0</v>
      </c>
      <c r="X30" s="538" t="s">
        <v>452</v>
      </c>
      <c r="Y30" s="539">
        <v>12.87</v>
      </c>
      <c r="AD30" s="251"/>
      <c r="AE30" s="251"/>
      <c r="AF30" s="251"/>
    </row>
    <row r="31" spans="1:32" ht="60" customHeight="1">
      <c r="A31" s="207" t="s">
        <v>101</v>
      </c>
      <c r="B31" s="638" t="s">
        <v>453</v>
      </c>
      <c r="C31" s="535">
        <v>487</v>
      </c>
      <c r="D31" s="557" t="s">
        <v>146</v>
      </c>
      <c r="E31" s="536"/>
      <c r="F31" s="604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246">
        <f>Tabelle13[[#This Row],[Spalte12]]*1.05</f>
        <v>511.35</v>
      </c>
      <c r="R31" s="537"/>
      <c r="S31" s="537"/>
      <c r="T31" s="537"/>
      <c r="U31" s="537"/>
      <c r="V31" s="247">
        <f>SUM(Tabelle13[[#This Row],[Spalte13]:[Spalte113]],Tabelle13[[#This Row],[Spalte115]:[Spalte118]])</f>
        <v>0</v>
      </c>
      <c r="W31" s="248">
        <f>SUM(Tabelle13[[#This Row],[Spalte13]:[Spalte113]])*Tabelle13[[#This Row],[Spalte12]]+SUM(Tabelle13[[#This Row],[Spalte115]:[Spalte118]])*Tabelle13[[#This Row],[Spalte114]]</f>
        <v>0</v>
      </c>
      <c r="X31" s="538" t="s">
        <v>454</v>
      </c>
      <c r="Y31" s="539">
        <v>10.670000000000002</v>
      </c>
      <c r="AD31" s="251"/>
      <c r="AE31" s="251"/>
      <c r="AF31" s="251"/>
    </row>
    <row r="32" spans="1:32" ht="60" customHeight="1">
      <c r="A32" s="207" t="s">
        <v>101</v>
      </c>
      <c r="B32" s="638" t="s">
        <v>455</v>
      </c>
      <c r="C32" s="535">
        <v>305</v>
      </c>
      <c r="D32" s="557" t="s">
        <v>146</v>
      </c>
      <c r="E32" s="536"/>
      <c r="F32" s="603"/>
      <c r="G32" s="603"/>
      <c r="H32" s="603"/>
      <c r="I32" s="603"/>
      <c r="J32" s="603"/>
      <c r="K32" s="603"/>
      <c r="L32" s="603"/>
      <c r="M32" s="603"/>
      <c r="N32" s="603"/>
      <c r="O32" s="603"/>
      <c r="P32" s="603"/>
      <c r="Q32" s="246">
        <f>Tabelle13[[#This Row],[Spalte12]]*1.05</f>
        <v>320.25</v>
      </c>
      <c r="R32" s="38"/>
      <c r="S32" s="38"/>
      <c r="T32" s="38"/>
      <c r="U32" s="38"/>
      <c r="V32" s="247">
        <f>SUM(Tabelle13[[#This Row],[Spalte13]:[Spalte113]],Tabelle13[[#This Row],[Spalte115]:[Spalte118]])</f>
        <v>0</v>
      </c>
      <c r="W32" s="248">
        <f>SUM(Tabelle13[[#This Row],[Spalte13]:[Spalte113]])*Tabelle13[[#This Row],[Spalte12]]+SUM(Tabelle13[[#This Row],[Spalte115]:[Spalte118]])*Tabelle13[[#This Row],[Spalte114]]</f>
        <v>0</v>
      </c>
      <c r="X32" s="538" t="s">
        <v>456</v>
      </c>
      <c r="Y32" s="539">
        <v>6.16</v>
      </c>
      <c r="AD32" s="251"/>
      <c r="AE32" s="251"/>
      <c r="AF32" s="251"/>
    </row>
    <row r="33" spans="1:35" ht="60" customHeight="1">
      <c r="A33" s="207" t="s">
        <v>101</v>
      </c>
      <c r="B33" s="638" t="s">
        <v>457</v>
      </c>
      <c r="C33" s="535">
        <v>267</v>
      </c>
      <c r="D33" s="557" t="s">
        <v>146</v>
      </c>
      <c r="E33" s="536"/>
      <c r="F33" s="604"/>
      <c r="G33" s="604"/>
      <c r="H33" s="604"/>
      <c r="I33" s="604"/>
      <c r="J33" s="604"/>
      <c r="K33" s="604"/>
      <c r="L33" s="604"/>
      <c r="M33" s="604"/>
      <c r="N33" s="604"/>
      <c r="O33" s="604"/>
      <c r="P33" s="604"/>
      <c r="Q33" s="246">
        <f>Tabelle13[[#This Row],[Spalte12]]*1.05</f>
        <v>280.35000000000002</v>
      </c>
      <c r="R33" s="537"/>
      <c r="S33" s="537"/>
      <c r="T33" s="537"/>
      <c r="U33" s="537"/>
      <c r="V33" s="247">
        <f>SUM(Tabelle13[[#This Row],[Spalte13]:[Spalte113]],Tabelle13[[#This Row],[Spalte115]:[Spalte118]])</f>
        <v>0</v>
      </c>
      <c r="W33" s="248">
        <f>SUM(Tabelle13[[#This Row],[Spalte13]:[Spalte113]])*Tabelle13[[#This Row],[Spalte12]]+SUM(Tabelle13[[#This Row],[Spalte115]:[Spalte118]])*Tabelle13[[#This Row],[Spalte114]]</f>
        <v>0</v>
      </c>
      <c r="X33" s="538" t="s">
        <v>458</v>
      </c>
      <c r="Y33" s="539">
        <v>5.17</v>
      </c>
      <c r="AD33" s="251"/>
      <c r="AE33" s="251"/>
      <c r="AF33" s="251"/>
    </row>
    <row r="34" spans="1:35" ht="60" customHeight="1">
      <c r="A34" s="207" t="s">
        <v>101</v>
      </c>
      <c r="B34" s="638" t="s">
        <v>459</v>
      </c>
      <c r="C34" s="535">
        <v>305</v>
      </c>
      <c r="D34" s="557" t="s">
        <v>146</v>
      </c>
      <c r="E34" s="536"/>
      <c r="F34" s="603"/>
      <c r="G34" s="603"/>
      <c r="H34" s="603"/>
      <c r="I34" s="603"/>
      <c r="J34" s="603"/>
      <c r="K34" s="603"/>
      <c r="L34" s="603"/>
      <c r="M34" s="603"/>
      <c r="N34" s="603"/>
      <c r="O34" s="603"/>
      <c r="P34" s="603"/>
      <c r="Q34" s="246">
        <f>Tabelle13[[#This Row],[Spalte12]]*1.05</f>
        <v>320.25</v>
      </c>
      <c r="R34" s="38"/>
      <c r="S34" s="38"/>
      <c r="T34" s="38"/>
      <c r="U34" s="38"/>
      <c r="V34" s="247">
        <f>SUM(Tabelle13[[#This Row],[Spalte13]:[Spalte113]],Tabelle13[[#This Row],[Spalte115]:[Spalte118]])</f>
        <v>0</v>
      </c>
      <c r="W34" s="248">
        <f>SUM(Tabelle13[[#This Row],[Spalte13]:[Spalte113]])*Tabelle13[[#This Row],[Spalte12]]+SUM(Tabelle13[[#This Row],[Spalte115]:[Spalte118]])*Tabelle13[[#This Row],[Spalte114]]</f>
        <v>0</v>
      </c>
      <c r="X34" s="538" t="s">
        <v>460</v>
      </c>
      <c r="Y34" s="539">
        <v>6.16</v>
      </c>
      <c r="AD34" s="251"/>
      <c r="AE34" s="251"/>
      <c r="AF34" s="251"/>
    </row>
    <row r="35" spans="1:35" ht="60" customHeight="1">
      <c r="A35" s="207" t="s">
        <v>101</v>
      </c>
      <c r="B35" s="638" t="s">
        <v>461</v>
      </c>
      <c r="C35" s="535">
        <v>267</v>
      </c>
      <c r="D35" s="557" t="s">
        <v>146</v>
      </c>
      <c r="E35" s="536"/>
      <c r="F35" s="604"/>
      <c r="G35" s="604"/>
      <c r="H35" s="604"/>
      <c r="I35" s="604"/>
      <c r="J35" s="604"/>
      <c r="K35" s="604"/>
      <c r="L35" s="604"/>
      <c r="M35" s="604"/>
      <c r="N35" s="604"/>
      <c r="O35" s="604"/>
      <c r="P35" s="604"/>
      <c r="Q35" s="246">
        <f>Tabelle13[[#This Row],[Spalte12]]*1.05</f>
        <v>280.35000000000002</v>
      </c>
      <c r="R35" s="537"/>
      <c r="S35" s="537"/>
      <c r="T35" s="537"/>
      <c r="U35" s="537"/>
      <c r="V35" s="247">
        <f>SUM(Tabelle13[[#This Row],[Spalte13]:[Spalte113]],Tabelle13[[#This Row],[Spalte115]:[Spalte118]])</f>
        <v>0</v>
      </c>
      <c r="W35" s="248">
        <f>SUM(Tabelle13[[#This Row],[Spalte13]:[Spalte113]])*Tabelle13[[#This Row],[Spalte12]]+SUM(Tabelle13[[#This Row],[Spalte115]:[Spalte118]])*Tabelle13[[#This Row],[Spalte114]]</f>
        <v>0</v>
      </c>
      <c r="X35" s="538" t="s">
        <v>462</v>
      </c>
      <c r="Y35" s="539">
        <v>5.17</v>
      </c>
      <c r="AD35" s="251"/>
      <c r="AE35" s="251"/>
      <c r="AF35" s="251"/>
    </row>
    <row r="36" spans="1:35" ht="56.1" customHeight="1">
      <c r="A36" s="207"/>
      <c r="B36" s="638" t="s">
        <v>463</v>
      </c>
      <c r="C36" s="290">
        <v>136</v>
      </c>
      <c r="D36" s="19"/>
      <c r="E36" s="214"/>
      <c r="F36" s="603"/>
      <c r="G36" s="603"/>
      <c r="H36" s="603"/>
      <c r="I36" s="603"/>
      <c r="J36" s="603"/>
      <c r="K36" s="603"/>
      <c r="L36" s="603"/>
      <c r="M36" s="603"/>
      <c r="N36" s="603"/>
      <c r="O36" s="603"/>
      <c r="P36" s="603"/>
      <c r="Q36" s="246">
        <f>Tabelle13[[#This Row],[Spalte12]]*1.05</f>
        <v>142.80000000000001</v>
      </c>
      <c r="R36" s="38"/>
      <c r="S36" s="38"/>
      <c r="T36" s="38"/>
      <c r="U36" s="38"/>
      <c r="V36" s="247">
        <f>SUM(Tabelle13[[#This Row],[Spalte13]:[Spalte113]],Tabelle13[[#This Row],[Spalte115]:[Spalte118]])</f>
        <v>0</v>
      </c>
      <c r="W36" s="248">
        <f>SUM(Tabelle13[[#This Row],[Spalte13]:[Spalte113]])*Tabelle13[[#This Row],[Spalte12]]+SUM(Tabelle13[[#This Row],[Spalte115]:[Spalte118]])*Tabelle13[[#This Row],[Spalte114]]</f>
        <v>0</v>
      </c>
      <c r="X36" s="249" t="s">
        <v>464</v>
      </c>
      <c r="Y36" s="250">
        <v>2.09</v>
      </c>
      <c r="AD36" s="251"/>
      <c r="AE36" s="251"/>
      <c r="AF36" s="251"/>
    </row>
    <row r="37" spans="1:35" ht="56.1" customHeight="1">
      <c r="A37" s="207"/>
      <c r="B37" s="638" t="s">
        <v>465</v>
      </c>
      <c r="C37" s="290">
        <v>118</v>
      </c>
      <c r="D37" s="19"/>
      <c r="E37" s="214"/>
      <c r="F37" s="603"/>
      <c r="G37" s="604"/>
      <c r="H37" s="604"/>
      <c r="I37" s="604"/>
      <c r="J37" s="604"/>
      <c r="K37" s="604"/>
      <c r="L37" s="604"/>
      <c r="M37" s="604"/>
      <c r="N37" s="604"/>
      <c r="O37" s="604"/>
      <c r="P37" s="604"/>
      <c r="Q37" s="246">
        <f>Tabelle13[[#This Row],[Spalte12]]*1.05</f>
        <v>123.9</v>
      </c>
      <c r="R37" s="37"/>
      <c r="S37" s="37"/>
      <c r="T37" s="37"/>
      <c r="U37" s="37"/>
      <c r="V37" s="247">
        <f>SUM(Tabelle13[[#This Row],[Spalte13]:[Spalte113]],Tabelle13[[#This Row],[Spalte115]:[Spalte118]])</f>
        <v>0</v>
      </c>
      <c r="W37" s="248">
        <f>SUM(Tabelle13[[#This Row],[Spalte13]:[Spalte113]])*Tabelle13[[#This Row],[Spalte12]]+SUM(Tabelle13[[#This Row],[Spalte115]:[Spalte118]])*Tabelle13[[#This Row],[Spalte114]]</f>
        <v>0</v>
      </c>
      <c r="X37" s="249" t="s">
        <v>466</v>
      </c>
      <c r="Y37" s="250">
        <v>1.65</v>
      </c>
    </row>
    <row r="38" spans="1:35" ht="56.1" customHeight="1">
      <c r="A38" s="207"/>
      <c r="B38" s="638" t="s">
        <v>467</v>
      </c>
      <c r="C38" s="290">
        <v>210</v>
      </c>
      <c r="D38" s="19"/>
      <c r="E38" s="214"/>
      <c r="F38" s="603"/>
      <c r="G38" s="603"/>
      <c r="H38" s="603"/>
      <c r="I38" s="603"/>
      <c r="J38" s="603"/>
      <c r="K38" s="603"/>
      <c r="L38" s="603"/>
      <c r="M38" s="603"/>
      <c r="N38" s="603"/>
      <c r="O38" s="603"/>
      <c r="P38" s="603"/>
      <c r="Q38" s="246">
        <f>Tabelle13[[#This Row],[Spalte12]]*1.05</f>
        <v>220.5</v>
      </c>
      <c r="R38" s="38"/>
      <c r="S38" s="38"/>
      <c r="T38" s="38"/>
      <c r="U38" s="38"/>
      <c r="V38" s="247">
        <f>SUM(Tabelle13[[#This Row],[Spalte13]:[Spalte113]],Tabelle13[[#This Row],[Spalte115]:[Spalte118]])</f>
        <v>0</v>
      </c>
      <c r="W38" s="248">
        <f>SUM(Tabelle13[[#This Row],[Spalte13]:[Spalte113]])*Tabelle13[[#This Row],[Spalte12]]+SUM(Tabelle13[[#This Row],[Spalte115]:[Spalte118]])*Tabelle13[[#This Row],[Spalte114]]</f>
        <v>0</v>
      </c>
      <c r="X38" s="249" t="s">
        <v>468</v>
      </c>
      <c r="Y38" s="250">
        <v>2.97</v>
      </c>
    </row>
    <row r="39" spans="1:35" ht="56.1" customHeight="1">
      <c r="A39" s="207"/>
      <c r="B39" s="638" t="s">
        <v>469</v>
      </c>
      <c r="C39" s="290">
        <v>136</v>
      </c>
      <c r="D39" s="19"/>
      <c r="E39" s="214"/>
      <c r="F39" s="604"/>
      <c r="G39" s="604"/>
      <c r="H39" s="604"/>
      <c r="I39" s="604"/>
      <c r="J39" s="604"/>
      <c r="K39" s="604"/>
      <c r="L39" s="604"/>
      <c r="M39" s="604"/>
      <c r="N39" s="604"/>
      <c r="O39" s="604"/>
      <c r="P39" s="604"/>
      <c r="Q39" s="246">
        <f>Tabelle13[[#This Row],[Spalte12]]*1.05</f>
        <v>142.80000000000001</v>
      </c>
      <c r="R39" s="37"/>
      <c r="S39" s="37"/>
      <c r="T39" s="37"/>
      <c r="U39" s="37"/>
      <c r="V39" s="247">
        <f>SUM(Tabelle13[[#This Row],[Spalte13]:[Spalte113]],Tabelle13[[#This Row],[Spalte115]:[Spalte118]])</f>
        <v>0</v>
      </c>
      <c r="W39" s="248">
        <f>SUM(Tabelle13[[#This Row],[Spalte13]:[Spalte113]])*Tabelle13[[#This Row],[Spalte12]]+SUM(Tabelle13[[#This Row],[Spalte115]:[Spalte118]])*Tabelle13[[#This Row],[Spalte114]]</f>
        <v>0</v>
      </c>
      <c r="X39" s="249" t="s">
        <v>470</v>
      </c>
      <c r="Y39" s="250">
        <v>2.09</v>
      </c>
    </row>
    <row r="40" spans="1:35" ht="56.1" customHeight="1">
      <c r="A40" s="207"/>
      <c r="B40" s="638" t="s">
        <v>471</v>
      </c>
      <c r="C40" s="290">
        <v>118</v>
      </c>
      <c r="D40" s="19"/>
      <c r="E40" s="214"/>
      <c r="F40" s="603"/>
      <c r="G40" s="603"/>
      <c r="H40" s="603"/>
      <c r="I40" s="603"/>
      <c r="J40" s="603"/>
      <c r="K40" s="603"/>
      <c r="L40" s="603"/>
      <c r="M40" s="603"/>
      <c r="N40" s="603"/>
      <c r="O40" s="603"/>
      <c r="P40" s="603"/>
      <c r="Q40" s="246">
        <f>Tabelle13[[#This Row],[Spalte12]]*1.05</f>
        <v>123.9</v>
      </c>
      <c r="R40" s="38"/>
      <c r="S40" s="38"/>
      <c r="T40" s="38"/>
      <c r="U40" s="38"/>
      <c r="V40" s="247">
        <f>SUM(Tabelle13[[#This Row],[Spalte13]:[Spalte113]],Tabelle13[[#This Row],[Spalte115]:[Spalte118]])</f>
        <v>0</v>
      </c>
      <c r="W40" s="248">
        <f>SUM(Tabelle13[[#This Row],[Spalte13]:[Spalte113]])*Tabelle13[[#This Row],[Spalte12]]+SUM(Tabelle13[[#This Row],[Spalte115]:[Spalte118]])*Tabelle13[[#This Row],[Spalte114]]</f>
        <v>0</v>
      </c>
      <c r="X40" s="249" t="s">
        <v>472</v>
      </c>
      <c r="Y40" s="250">
        <v>1.65</v>
      </c>
    </row>
    <row r="41" spans="1:35" ht="56.1" customHeight="1">
      <c r="A41" s="207"/>
      <c r="B41" s="638" t="s">
        <v>473</v>
      </c>
      <c r="C41" s="290">
        <v>210</v>
      </c>
      <c r="D41" s="19"/>
      <c r="E41" s="214"/>
      <c r="F41" s="604"/>
      <c r="G41" s="604"/>
      <c r="H41" s="604"/>
      <c r="I41" s="604"/>
      <c r="J41" s="604"/>
      <c r="K41" s="604"/>
      <c r="L41" s="604"/>
      <c r="M41" s="604"/>
      <c r="N41" s="604"/>
      <c r="O41" s="604"/>
      <c r="P41" s="604"/>
      <c r="Q41" s="246">
        <f>Tabelle13[[#This Row],[Spalte12]]*1.05</f>
        <v>220.5</v>
      </c>
      <c r="R41" s="37"/>
      <c r="S41" s="37"/>
      <c r="T41" s="37"/>
      <c r="U41" s="37"/>
      <c r="V41" s="247">
        <f>SUM(Tabelle13[[#This Row],[Spalte13]:[Spalte113]],Tabelle13[[#This Row],[Spalte115]:[Spalte118]])</f>
        <v>0</v>
      </c>
      <c r="W41" s="248">
        <f>SUM(Tabelle13[[#This Row],[Spalte13]:[Spalte113]])*Tabelle13[[#This Row],[Spalte12]]+SUM(Tabelle13[[#This Row],[Spalte115]:[Spalte118]])*Tabelle13[[#This Row],[Spalte114]]</f>
        <v>0</v>
      </c>
      <c r="X41" s="249" t="s">
        <v>474</v>
      </c>
      <c r="Y41" s="250">
        <v>2.97</v>
      </c>
    </row>
    <row r="42" spans="1:35" ht="56.1" customHeight="1">
      <c r="A42" s="207"/>
      <c r="B42" s="638" t="s">
        <v>475</v>
      </c>
      <c r="C42" s="290">
        <v>128</v>
      </c>
      <c r="D42" s="19"/>
      <c r="E42" s="214"/>
      <c r="F42" s="603"/>
      <c r="G42" s="603"/>
      <c r="H42" s="603"/>
      <c r="I42" s="603"/>
      <c r="J42" s="603"/>
      <c r="K42" s="603"/>
      <c r="L42" s="603"/>
      <c r="M42" s="603"/>
      <c r="N42" s="603"/>
      <c r="O42" s="603"/>
      <c r="P42" s="603"/>
      <c r="Q42" s="246">
        <f>Tabelle13[[#This Row],[Spalte12]]*1.05</f>
        <v>134.4</v>
      </c>
      <c r="R42" s="38"/>
      <c r="S42" s="38"/>
      <c r="T42" s="38"/>
      <c r="U42" s="38"/>
      <c r="V42" s="247">
        <f>SUM(Tabelle13[[#This Row],[Spalte13]:[Spalte113]],Tabelle13[[#This Row],[Spalte115]:[Spalte118]])</f>
        <v>0</v>
      </c>
      <c r="W42" s="248">
        <f>SUM(Tabelle13[[#This Row],[Spalte13]:[Spalte113]])*Tabelle13[[#This Row],[Spalte12]]+SUM(Tabelle13[[#This Row],[Spalte115]:[Spalte118]])*Tabelle13[[#This Row],[Spalte114]]</f>
        <v>0</v>
      </c>
      <c r="X42" s="249" t="s">
        <v>476</v>
      </c>
      <c r="Y42" s="250">
        <v>1.98</v>
      </c>
    </row>
    <row r="43" spans="1:35" ht="56.1" customHeight="1">
      <c r="A43" s="207"/>
      <c r="B43" s="638" t="s">
        <v>477</v>
      </c>
      <c r="C43" s="290">
        <v>128</v>
      </c>
      <c r="D43" s="19"/>
      <c r="E43" s="214"/>
      <c r="F43" s="604"/>
      <c r="G43" s="604"/>
      <c r="H43" s="604"/>
      <c r="I43" s="604"/>
      <c r="J43" s="604"/>
      <c r="K43" s="604"/>
      <c r="L43" s="604"/>
      <c r="M43" s="604"/>
      <c r="N43" s="604"/>
      <c r="O43" s="604"/>
      <c r="P43" s="604"/>
      <c r="Q43" s="246">
        <f>Tabelle13[[#This Row],[Spalte12]]*1.05</f>
        <v>134.4</v>
      </c>
      <c r="R43" s="37"/>
      <c r="S43" s="37"/>
      <c r="T43" s="37"/>
      <c r="U43" s="37"/>
      <c r="V43" s="247">
        <f>SUM(Tabelle13[[#This Row],[Spalte13]:[Spalte113]],Tabelle13[[#This Row],[Spalte115]:[Spalte118]])</f>
        <v>0</v>
      </c>
      <c r="W43" s="248">
        <f>SUM(Tabelle13[[#This Row],[Spalte13]:[Spalte113]])*Tabelle13[[#This Row],[Spalte12]]+SUM(Tabelle13[[#This Row],[Spalte115]:[Spalte118]])*Tabelle13[[#This Row],[Spalte114]]</f>
        <v>0</v>
      </c>
      <c r="X43" s="249" t="s">
        <v>478</v>
      </c>
      <c r="Y43" s="250">
        <v>1.98</v>
      </c>
    </row>
    <row r="44" spans="1:35" ht="56.1" customHeight="1">
      <c r="A44" s="207"/>
      <c r="B44" s="638" t="s">
        <v>479</v>
      </c>
      <c r="C44" s="290">
        <v>197</v>
      </c>
      <c r="D44" s="19"/>
      <c r="E44" s="214"/>
      <c r="F44" s="603"/>
      <c r="G44" s="603"/>
      <c r="H44" s="603"/>
      <c r="I44" s="603"/>
      <c r="J44" s="603"/>
      <c r="K44" s="603"/>
      <c r="L44" s="603"/>
      <c r="M44" s="603"/>
      <c r="N44" s="603"/>
      <c r="O44" s="603"/>
      <c r="P44" s="603"/>
      <c r="Q44" s="246">
        <f>Tabelle13[[#This Row],[Spalte12]]*1.05</f>
        <v>206.85000000000002</v>
      </c>
      <c r="R44" s="38"/>
      <c r="S44" s="38"/>
      <c r="T44" s="38"/>
      <c r="U44" s="38"/>
      <c r="V44" s="247">
        <f>SUM(Tabelle13[[#This Row],[Spalte13]:[Spalte113]],Tabelle13[[#This Row],[Spalte115]:[Spalte118]])</f>
        <v>0</v>
      </c>
      <c r="W44" s="248">
        <f>SUM(Tabelle13[[#This Row],[Spalte13]:[Spalte113]])*Tabelle13[[#This Row],[Spalte12]]+SUM(Tabelle13[[#This Row],[Spalte115]:[Spalte118]])*Tabelle13[[#This Row],[Spalte114]]</f>
        <v>0</v>
      </c>
      <c r="X44" s="249" t="s">
        <v>480</v>
      </c>
      <c r="Y44" s="250">
        <v>2.97</v>
      </c>
    </row>
    <row r="45" spans="1:35" ht="56.1" customHeight="1">
      <c r="A45" s="207"/>
      <c r="B45" s="638" t="s">
        <v>481</v>
      </c>
      <c r="C45" s="290">
        <v>308</v>
      </c>
      <c r="D45" s="19"/>
      <c r="E45" s="214"/>
      <c r="F45" s="604"/>
      <c r="G45" s="604"/>
      <c r="H45" s="604"/>
      <c r="I45" s="604"/>
      <c r="J45" s="604"/>
      <c r="K45" s="604"/>
      <c r="L45" s="604"/>
      <c r="M45" s="604"/>
      <c r="N45" s="604"/>
      <c r="O45" s="604"/>
      <c r="P45" s="604"/>
      <c r="Q45" s="246">
        <f>Tabelle13[[#This Row],[Spalte12]]*1.05</f>
        <v>323.40000000000003</v>
      </c>
      <c r="R45" s="37"/>
      <c r="S45" s="37"/>
      <c r="T45" s="37"/>
      <c r="U45" s="37"/>
      <c r="V45" s="247">
        <f>SUM(Tabelle13[[#This Row],[Spalte13]:[Spalte113]],Tabelle13[[#This Row],[Spalte115]:[Spalte118]])</f>
        <v>0</v>
      </c>
      <c r="W45" s="248">
        <f>SUM(Tabelle13[[#This Row],[Spalte13]:[Spalte113]])*Tabelle13[[#This Row],[Spalte12]]+SUM(Tabelle13[[#This Row],[Spalte115]:[Spalte118]])*Tabelle13[[#This Row],[Spalte114]]</f>
        <v>0</v>
      </c>
      <c r="X45" s="249" t="s">
        <v>482</v>
      </c>
      <c r="Y45" s="250">
        <v>5.83</v>
      </c>
    </row>
    <row r="46" spans="1:35" ht="21.95" customHeight="1">
      <c r="B46" s="279"/>
      <c r="C46" s="280"/>
      <c r="D46" s="202"/>
      <c r="E46" s="202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R46" s="284"/>
      <c r="S46" s="284"/>
      <c r="T46" s="284"/>
      <c r="V46" s="253">
        <f>SUM(Tabelle13[[#This Row],[Spalte13]:[Spalte113]],Tabelle13[[#This Row],[Spalte115]:[Spalte118]])</f>
        <v>0</v>
      </c>
      <c r="W46" s="254">
        <f>SUM(Tabelle13[[#This Row],[Spalte13]:[Spalte113]])*Tabelle13[[#This Row],[Spalte12]]+SUM(Tabelle13[[#This Row],[Spalte115]:[Spalte118]])*Tabelle13[[#This Row],[Spalte114]]</f>
        <v>0</v>
      </c>
    </row>
    <row r="47" spans="1:35" s="215" customFormat="1" ht="60" customHeight="1">
      <c r="B47" s="307" t="s">
        <v>483</v>
      </c>
      <c r="C47" s="317"/>
      <c r="D47" s="318"/>
      <c r="E47" s="318"/>
      <c r="F47" s="377"/>
      <c r="G47" s="377"/>
      <c r="H47" s="377"/>
      <c r="I47" s="377"/>
      <c r="J47" s="377"/>
      <c r="K47" s="377"/>
      <c r="L47" s="377"/>
      <c r="M47" s="377"/>
      <c r="N47" s="377"/>
      <c r="O47" s="310"/>
      <c r="P47" s="378"/>
      <c r="Q47" s="379"/>
      <c r="R47" s="310"/>
      <c r="S47" s="378"/>
      <c r="T47" s="378"/>
      <c r="U47" s="310"/>
      <c r="V47" s="380"/>
      <c r="W47" s="380"/>
      <c r="X47" s="319"/>
      <c r="Y47" s="317"/>
      <c r="AC47" s="191"/>
      <c r="AD47" s="191"/>
      <c r="AE47" s="191"/>
      <c r="AF47" s="191"/>
      <c r="AG47" s="191"/>
      <c r="AH47" s="191"/>
      <c r="AI47" s="191"/>
    </row>
    <row r="48" spans="1:35" ht="60" customHeight="1">
      <c r="A48" s="207" t="s">
        <v>101</v>
      </c>
      <c r="B48" s="638" t="s">
        <v>447</v>
      </c>
      <c r="C48" s="535">
        <v>1035</v>
      </c>
      <c r="D48" s="557" t="s">
        <v>146</v>
      </c>
      <c r="E48" s="210" t="s">
        <v>113</v>
      </c>
      <c r="F48" s="603"/>
      <c r="G48" s="603"/>
      <c r="H48" s="603"/>
      <c r="I48" s="603"/>
      <c r="J48" s="603"/>
      <c r="K48" s="603"/>
      <c r="L48" s="603"/>
      <c r="M48" s="603"/>
      <c r="N48" s="603"/>
      <c r="O48" s="603"/>
      <c r="P48" s="603"/>
      <c r="Q48" s="246">
        <f>Tabelle13[[#This Row],[Spalte12]]*1.05</f>
        <v>1086.75</v>
      </c>
      <c r="R48" s="38"/>
      <c r="S48" s="38"/>
      <c r="T48" s="38"/>
      <c r="U48" s="38"/>
      <c r="V48" s="247">
        <f>SUM(Tabelle13[[#This Row],[Spalte13]:[Spalte113]],Tabelle13[[#This Row],[Spalte115]:[Spalte118]])</f>
        <v>0</v>
      </c>
      <c r="W48" s="248">
        <f>SUM(Tabelle13[[#This Row],[Spalte13]:[Spalte113]])*Tabelle13[[#This Row],[Spalte12]]+SUM(Tabelle13[[#This Row],[Spalte115]:[Spalte118]])*Tabelle13[[#This Row],[Spalte114]]</f>
        <v>0</v>
      </c>
      <c r="X48" s="538" t="s">
        <v>484</v>
      </c>
      <c r="Y48" s="539">
        <v>12.87</v>
      </c>
      <c r="AD48" s="251"/>
      <c r="AE48" s="251"/>
      <c r="AF48" s="251"/>
    </row>
    <row r="49" spans="1:32" ht="60" customHeight="1">
      <c r="A49" s="207" t="s">
        <v>101</v>
      </c>
      <c r="B49" s="638" t="s">
        <v>449</v>
      </c>
      <c r="C49" s="535">
        <v>877</v>
      </c>
      <c r="D49" s="557" t="s">
        <v>146</v>
      </c>
      <c r="E49" s="210" t="s">
        <v>113</v>
      </c>
      <c r="F49" s="604"/>
      <c r="G49" s="604"/>
      <c r="H49" s="604"/>
      <c r="I49" s="604"/>
      <c r="J49" s="604"/>
      <c r="K49" s="604"/>
      <c r="L49" s="604"/>
      <c r="M49" s="604"/>
      <c r="N49" s="604"/>
      <c r="O49" s="604"/>
      <c r="P49" s="604"/>
      <c r="Q49" s="246">
        <f>Tabelle13[[#This Row],[Spalte12]]*1.05</f>
        <v>920.85</v>
      </c>
      <c r="R49" s="537"/>
      <c r="S49" s="537"/>
      <c r="T49" s="537"/>
      <c r="U49" s="537"/>
      <c r="V49" s="247">
        <f>SUM(Tabelle13[[#This Row],[Spalte13]:[Spalte113]],Tabelle13[[#This Row],[Spalte115]:[Spalte118]])</f>
        <v>0</v>
      </c>
      <c r="W49" s="248">
        <f>SUM(Tabelle13[[#This Row],[Spalte13]:[Spalte113]])*Tabelle13[[#This Row],[Spalte12]]+SUM(Tabelle13[[#This Row],[Spalte115]:[Spalte118]])*Tabelle13[[#This Row],[Spalte114]]</f>
        <v>0</v>
      </c>
      <c r="X49" s="538" t="s">
        <v>485</v>
      </c>
      <c r="Y49" s="539">
        <v>10.670000000000002</v>
      </c>
      <c r="AD49" s="251"/>
      <c r="AE49" s="251"/>
      <c r="AF49" s="251"/>
    </row>
    <row r="50" spans="1:32" ht="60" customHeight="1">
      <c r="A50" s="207" t="s">
        <v>101</v>
      </c>
      <c r="B50" s="638" t="s">
        <v>451</v>
      </c>
      <c r="C50" s="535">
        <v>1035</v>
      </c>
      <c r="D50" s="557" t="s">
        <v>146</v>
      </c>
      <c r="E50" s="210" t="s">
        <v>113</v>
      </c>
      <c r="F50" s="603"/>
      <c r="G50" s="603"/>
      <c r="H50" s="603"/>
      <c r="I50" s="603"/>
      <c r="J50" s="603"/>
      <c r="K50" s="603"/>
      <c r="L50" s="603"/>
      <c r="M50" s="603"/>
      <c r="N50" s="603"/>
      <c r="O50" s="603"/>
      <c r="P50" s="603"/>
      <c r="Q50" s="246">
        <f>Tabelle13[[#This Row],[Spalte12]]*1.05</f>
        <v>1086.75</v>
      </c>
      <c r="R50" s="38"/>
      <c r="S50" s="38"/>
      <c r="T50" s="38"/>
      <c r="U50" s="38"/>
      <c r="V50" s="247">
        <f>SUM(Tabelle13[[#This Row],[Spalte13]:[Spalte113]],Tabelle13[[#This Row],[Spalte115]:[Spalte118]])</f>
        <v>0</v>
      </c>
      <c r="W50" s="248">
        <f>SUM(Tabelle13[[#This Row],[Spalte13]:[Spalte113]])*Tabelle13[[#This Row],[Spalte12]]+SUM(Tabelle13[[#This Row],[Spalte115]:[Spalte118]])*Tabelle13[[#This Row],[Spalte114]]</f>
        <v>0</v>
      </c>
      <c r="X50" s="538" t="s">
        <v>486</v>
      </c>
      <c r="Y50" s="539">
        <v>12.87</v>
      </c>
      <c r="AD50" s="251"/>
      <c r="AE50" s="251"/>
      <c r="AF50" s="251"/>
    </row>
    <row r="51" spans="1:32" ht="60" customHeight="1">
      <c r="A51" s="207" t="s">
        <v>101</v>
      </c>
      <c r="B51" s="638" t="s">
        <v>453</v>
      </c>
      <c r="C51" s="535">
        <v>877</v>
      </c>
      <c r="D51" s="557" t="s">
        <v>146</v>
      </c>
      <c r="E51" s="210" t="s">
        <v>113</v>
      </c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246">
        <f>Tabelle13[[#This Row],[Spalte12]]*1.05</f>
        <v>920.85</v>
      </c>
      <c r="R51" s="537"/>
      <c r="S51" s="537"/>
      <c r="T51" s="537"/>
      <c r="U51" s="537"/>
      <c r="V51" s="247">
        <f>SUM(Tabelle13[[#This Row],[Spalte13]:[Spalte113]],Tabelle13[[#This Row],[Spalte115]:[Spalte118]])</f>
        <v>0</v>
      </c>
      <c r="W51" s="248">
        <f>SUM(Tabelle13[[#This Row],[Spalte13]:[Spalte113]])*Tabelle13[[#This Row],[Spalte12]]+SUM(Tabelle13[[#This Row],[Spalte115]:[Spalte118]])*Tabelle13[[#This Row],[Spalte114]]</f>
        <v>0</v>
      </c>
      <c r="X51" s="538" t="s">
        <v>487</v>
      </c>
      <c r="Y51" s="539">
        <v>10.670000000000002</v>
      </c>
      <c r="AD51" s="251"/>
      <c r="AE51" s="251"/>
      <c r="AF51" s="251"/>
    </row>
    <row r="52" spans="1:32" ht="60" customHeight="1">
      <c r="A52" s="207" t="s">
        <v>101</v>
      </c>
      <c r="B52" s="638" t="s">
        <v>455</v>
      </c>
      <c r="C52" s="535">
        <v>530</v>
      </c>
      <c r="D52" s="557" t="s">
        <v>146</v>
      </c>
      <c r="E52" s="210" t="s">
        <v>113</v>
      </c>
      <c r="F52" s="603"/>
      <c r="G52" s="603"/>
      <c r="H52" s="603"/>
      <c r="I52" s="603"/>
      <c r="J52" s="603"/>
      <c r="K52" s="603"/>
      <c r="L52" s="603"/>
      <c r="M52" s="603"/>
      <c r="N52" s="603"/>
      <c r="O52" s="603"/>
      <c r="P52" s="603"/>
      <c r="Q52" s="246">
        <f>Tabelle13[[#This Row],[Spalte12]]*1.05</f>
        <v>556.5</v>
      </c>
      <c r="R52" s="38"/>
      <c r="S52" s="38"/>
      <c r="T52" s="38"/>
      <c r="U52" s="38"/>
      <c r="V52" s="247">
        <f>SUM(Tabelle13[[#This Row],[Spalte13]:[Spalte113]],Tabelle13[[#This Row],[Spalte115]:[Spalte118]])</f>
        <v>0</v>
      </c>
      <c r="W52" s="248">
        <f>SUM(Tabelle13[[#This Row],[Spalte13]:[Spalte113]])*Tabelle13[[#This Row],[Spalte12]]+SUM(Tabelle13[[#This Row],[Spalte115]:[Spalte118]])*Tabelle13[[#This Row],[Spalte114]]</f>
        <v>0</v>
      </c>
      <c r="X52" s="538" t="s">
        <v>488</v>
      </c>
      <c r="Y52" s="539">
        <v>6.16</v>
      </c>
      <c r="AD52" s="251"/>
      <c r="AE52" s="251"/>
      <c r="AF52" s="251"/>
    </row>
    <row r="53" spans="1:32" ht="60" customHeight="1">
      <c r="A53" s="207" t="s">
        <v>101</v>
      </c>
      <c r="B53" s="638" t="s">
        <v>457</v>
      </c>
      <c r="C53" s="535">
        <v>456</v>
      </c>
      <c r="D53" s="557" t="s">
        <v>146</v>
      </c>
      <c r="E53" s="210" t="s">
        <v>113</v>
      </c>
      <c r="F53" s="604"/>
      <c r="G53" s="604"/>
      <c r="H53" s="604"/>
      <c r="I53" s="604"/>
      <c r="J53" s="604"/>
      <c r="K53" s="604"/>
      <c r="L53" s="604"/>
      <c r="M53" s="604"/>
      <c r="N53" s="604"/>
      <c r="O53" s="604"/>
      <c r="P53" s="604"/>
      <c r="Q53" s="246">
        <f>Tabelle13[[#This Row],[Spalte12]]*1.05</f>
        <v>478.8</v>
      </c>
      <c r="R53" s="537"/>
      <c r="S53" s="537"/>
      <c r="T53" s="537"/>
      <c r="U53" s="537"/>
      <c r="V53" s="247">
        <f>SUM(Tabelle13[[#This Row],[Spalte13]:[Spalte113]],Tabelle13[[#This Row],[Spalte115]:[Spalte118]])</f>
        <v>0</v>
      </c>
      <c r="W53" s="248">
        <f>SUM(Tabelle13[[#This Row],[Spalte13]:[Spalte113]])*Tabelle13[[#This Row],[Spalte12]]+SUM(Tabelle13[[#This Row],[Spalte115]:[Spalte118]])*Tabelle13[[#This Row],[Spalte114]]</f>
        <v>0</v>
      </c>
      <c r="X53" s="538" t="s">
        <v>489</v>
      </c>
      <c r="Y53" s="539">
        <v>5.17</v>
      </c>
      <c r="AD53" s="251"/>
      <c r="AE53" s="251"/>
      <c r="AF53" s="251"/>
    </row>
    <row r="54" spans="1:32" ht="60" customHeight="1">
      <c r="A54" s="207" t="s">
        <v>101</v>
      </c>
      <c r="B54" s="638" t="s">
        <v>459</v>
      </c>
      <c r="C54" s="535">
        <v>530</v>
      </c>
      <c r="D54" s="557" t="s">
        <v>146</v>
      </c>
      <c r="E54" s="210" t="s">
        <v>113</v>
      </c>
      <c r="F54" s="603"/>
      <c r="G54" s="603"/>
      <c r="H54" s="603"/>
      <c r="I54" s="603"/>
      <c r="J54" s="603"/>
      <c r="K54" s="603"/>
      <c r="L54" s="603"/>
      <c r="M54" s="603"/>
      <c r="N54" s="603"/>
      <c r="O54" s="603"/>
      <c r="P54" s="603"/>
      <c r="Q54" s="246">
        <f>Tabelle13[[#This Row],[Spalte12]]*1.05</f>
        <v>556.5</v>
      </c>
      <c r="R54" s="38"/>
      <c r="S54" s="38"/>
      <c r="T54" s="38"/>
      <c r="U54" s="38"/>
      <c r="V54" s="247">
        <f>SUM(Tabelle13[[#This Row],[Spalte13]:[Spalte113]],Tabelle13[[#This Row],[Spalte115]:[Spalte118]])</f>
        <v>0</v>
      </c>
      <c r="W54" s="248">
        <f>SUM(Tabelle13[[#This Row],[Spalte13]:[Spalte113]])*Tabelle13[[#This Row],[Spalte12]]+SUM(Tabelle13[[#This Row],[Spalte115]:[Spalte118]])*Tabelle13[[#This Row],[Spalte114]]</f>
        <v>0</v>
      </c>
      <c r="X54" s="538" t="s">
        <v>490</v>
      </c>
      <c r="Y54" s="539">
        <v>6.16</v>
      </c>
      <c r="AD54" s="251"/>
      <c r="AE54" s="251"/>
      <c r="AF54" s="251"/>
    </row>
    <row r="55" spans="1:32" ht="60" customHeight="1">
      <c r="A55" s="207" t="s">
        <v>101</v>
      </c>
      <c r="B55" s="638" t="s">
        <v>461</v>
      </c>
      <c r="C55" s="535">
        <v>456</v>
      </c>
      <c r="D55" s="557" t="s">
        <v>146</v>
      </c>
      <c r="E55" s="210" t="s">
        <v>113</v>
      </c>
      <c r="F55" s="604"/>
      <c r="G55" s="604"/>
      <c r="H55" s="604"/>
      <c r="I55" s="604"/>
      <c r="J55" s="604"/>
      <c r="K55" s="604"/>
      <c r="L55" s="604"/>
      <c r="M55" s="604"/>
      <c r="N55" s="604"/>
      <c r="O55" s="604"/>
      <c r="P55" s="604"/>
      <c r="Q55" s="246">
        <f>Tabelle13[[#This Row],[Spalte12]]*1.05</f>
        <v>478.8</v>
      </c>
      <c r="R55" s="537"/>
      <c r="S55" s="537"/>
      <c r="T55" s="537"/>
      <c r="U55" s="537"/>
      <c r="V55" s="247">
        <f>SUM(Tabelle13[[#This Row],[Spalte13]:[Spalte113]],Tabelle13[[#This Row],[Spalte115]:[Spalte118]])</f>
        <v>0</v>
      </c>
      <c r="W55" s="248">
        <f>SUM(Tabelle13[[#This Row],[Spalte13]:[Spalte113]])*Tabelle13[[#This Row],[Spalte12]]+SUM(Tabelle13[[#This Row],[Spalte115]:[Spalte118]])*Tabelle13[[#This Row],[Spalte114]]</f>
        <v>0</v>
      </c>
      <c r="X55" s="538" t="s">
        <v>491</v>
      </c>
      <c r="Y55" s="539">
        <v>5.17</v>
      </c>
      <c r="AD55" s="251"/>
      <c r="AE55" s="251"/>
      <c r="AF55" s="251"/>
    </row>
    <row r="56" spans="1:32" ht="56.1" customHeight="1">
      <c r="A56" s="207"/>
      <c r="B56" s="638" t="s">
        <v>463</v>
      </c>
      <c r="C56" s="290">
        <v>212</v>
      </c>
      <c r="D56" s="19"/>
      <c r="E56" s="210" t="s">
        <v>113</v>
      </c>
      <c r="F56" s="603"/>
      <c r="G56" s="603"/>
      <c r="H56" s="603"/>
      <c r="I56" s="603"/>
      <c r="J56" s="603"/>
      <c r="K56" s="603"/>
      <c r="L56" s="603"/>
      <c r="M56" s="603"/>
      <c r="N56" s="603"/>
      <c r="O56" s="603"/>
      <c r="P56" s="603"/>
      <c r="Q56" s="246">
        <f>Tabelle13[[#This Row],[Spalte12]]*1.05</f>
        <v>222.60000000000002</v>
      </c>
      <c r="R56" s="38"/>
      <c r="S56" s="38"/>
      <c r="T56" s="38"/>
      <c r="U56" s="38"/>
      <c r="V56" s="247">
        <f>SUM(Tabelle13[[#This Row],[Spalte13]:[Spalte113]],Tabelle13[[#This Row],[Spalte115]:[Spalte118]])</f>
        <v>0</v>
      </c>
      <c r="W56" s="248">
        <f>SUM(Tabelle13[[#This Row],[Spalte13]:[Spalte113]])*Tabelle13[[#This Row],[Spalte12]]+SUM(Tabelle13[[#This Row],[Spalte115]:[Spalte118]])*Tabelle13[[#This Row],[Spalte114]]</f>
        <v>0</v>
      </c>
      <c r="X56" s="249" t="s">
        <v>492</v>
      </c>
      <c r="Y56" s="250">
        <v>2.25</v>
      </c>
    </row>
    <row r="57" spans="1:32" ht="56.1" customHeight="1">
      <c r="A57" s="207"/>
      <c r="B57" s="638" t="s">
        <v>465</v>
      </c>
      <c r="C57" s="290">
        <v>178</v>
      </c>
      <c r="D57" s="19"/>
      <c r="E57" s="210" t="s">
        <v>113</v>
      </c>
      <c r="F57" s="604"/>
      <c r="G57" s="604"/>
      <c r="H57" s="604"/>
      <c r="I57" s="604"/>
      <c r="J57" s="604"/>
      <c r="K57" s="604"/>
      <c r="L57" s="604"/>
      <c r="M57" s="604"/>
      <c r="N57" s="604"/>
      <c r="O57" s="604"/>
      <c r="P57" s="604"/>
      <c r="Q57" s="246">
        <f>Tabelle13[[#This Row],[Spalte12]]*1.05</f>
        <v>186.9</v>
      </c>
      <c r="R57" s="37"/>
      <c r="S57" s="37"/>
      <c r="T57" s="37"/>
      <c r="U57" s="37"/>
      <c r="V57" s="247">
        <f>SUM(Tabelle13[[#This Row],[Spalte13]:[Spalte113]],Tabelle13[[#This Row],[Spalte115]:[Spalte118]])</f>
        <v>0</v>
      </c>
      <c r="W57" s="248">
        <f>SUM(Tabelle13[[#This Row],[Spalte13]:[Spalte113]])*Tabelle13[[#This Row],[Spalte12]]+SUM(Tabelle13[[#This Row],[Spalte115]:[Spalte118]])*Tabelle13[[#This Row],[Spalte114]]</f>
        <v>0</v>
      </c>
      <c r="X57" s="249" t="s">
        <v>493</v>
      </c>
      <c r="Y57" s="250">
        <v>2.25</v>
      </c>
    </row>
    <row r="58" spans="1:32" ht="56.1" customHeight="1">
      <c r="A58" s="207"/>
      <c r="B58" s="638" t="s">
        <v>467</v>
      </c>
      <c r="C58" s="290">
        <v>319</v>
      </c>
      <c r="D58" s="19"/>
      <c r="E58" s="210" t="s">
        <v>113</v>
      </c>
      <c r="F58" s="603"/>
      <c r="G58" s="603"/>
      <c r="H58" s="603"/>
      <c r="I58" s="603"/>
      <c r="J58" s="603"/>
      <c r="K58" s="603"/>
      <c r="L58" s="603"/>
      <c r="M58" s="603"/>
      <c r="N58" s="603"/>
      <c r="O58" s="603"/>
      <c r="P58" s="603"/>
      <c r="Q58" s="246">
        <f>Tabelle13[[#This Row],[Spalte12]]*1.05</f>
        <v>334.95</v>
      </c>
      <c r="R58" s="38"/>
      <c r="S58" s="38"/>
      <c r="T58" s="38"/>
      <c r="U58" s="38"/>
      <c r="V58" s="247">
        <f>SUM(Tabelle13[[#This Row],[Spalte13]:[Spalte113]],Tabelle13[[#This Row],[Spalte115]:[Spalte118]])</f>
        <v>0</v>
      </c>
      <c r="W58" s="248">
        <f>SUM(Tabelle13[[#This Row],[Spalte13]:[Spalte113]])*Tabelle13[[#This Row],[Spalte12]]+SUM(Tabelle13[[#This Row],[Spalte115]:[Spalte118]])*Tabelle13[[#This Row],[Spalte114]]</f>
        <v>0</v>
      </c>
      <c r="X58" s="249" t="s">
        <v>494</v>
      </c>
      <c r="Y58" s="250">
        <v>2.25</v>
      </c>
    </row>
    <row r="59" spans="1:32" ht="56.1" customHeight="1">
      <c r="A59" s="207"/>
      <c r="B59" s="638" t="s">
        <v>469</v>
      </c>
      <c r="C59" s="290">
        <v>212</v>
      </c>
      <c r="D59" s="19"/>
      <c r="E59" s="210" t="s">
        <v>113</v>
      </c>
      <c r="F59" s="604"/>
      <c r="G59" s="604"/>
      <c r="H59" s="604"/>
      <c r="I59" s="604"/>
      <c r="J59" s="604"/>
      <c r="K59" s="604"/>
      <c r="L59" s="604"/>
      <c r="M59" s="604"/>
      <c r="N59" s="604"/>
      <c r="O59" s="604"/>
      <c r="P59" s="604"/>
      <c r="Q59" s="246">
        <f>Tabelle13[[#This Row],[Spalte12]]*1.05</f>
        <v>222.60000000000002</v>
      </c>
      <c r="R59" s="37"/>
      <c r="S59" s="37"/>
      <c r="T59" s="37"/>
      <c r="U59" s="37"/>
      <c r="V59" s="247">
        <f>SUM(Tabelle13[[#This Row],[Spalte13]:[Spalte113]],Tabelle13[[#This Row],[Spalte115]:[Spalte118]])</f>
        <v>0</v>
      </c>
      <c r="W59" s="248">
        <f>SUM(Tabelle13[[#This Row],[Spalte13]:[Spalte113]])*Tabelle13[[#This Row],[Spalte12]]+SUM(Tabelle13[[#This Row],[Spalte115]:[Spalte118]])*Tabelle13[[#This Row],[Spalte114]]</f>
        <v>0</v>
      </c>
      <c r="X59" s="249" t="s">
        <v>495</v>
      </c>
      <c r="Y59" s="250">
        <v>2.375</v>
      </c>
    </row>
    <row r="60" spans="1:32" ht="56.1" customHeight="1">
      <c r="A60" s="207"/>
      <c r="B60" s="638" t="s">
        <v>471</v>
      </c>
      <c r="C60" s="290">
        <v>178</v>
      </c>
      <c r="D60" s="19"/>
      <c r="E60" s="210" t="s">
        <v>113</v>
      </c>
      <c r="F60" s="603"/>
      <c r="G60" s="603"/>
      <c r="H60" s="603"/>
      <c r="I60" s="603"/>
      <c r="J60" s="603"/>
      <c r="K60" s="603"/>
      <c r="L60" s="603"/>
      <c r="M60" s="603"/>
      <c r="N60" s="603"/>
      <c r="O60" s="603"/>
      <c r="P60" s="603"/>
      <c r="Q60" s="246">
        <f>Tabelle13[[#This Row],[Spalte12]]*1.05</f>
        <v>186.9</v>
      </c>
      <c r="R60" s="38"/>
      <c r="S60" s="38"/>
      <c r="T60" s="38"/>
      <c r="U60" s="38"/>
      <c r="V60" s="247">
        <f>SUM(Tabelle13[[#This Row],[Spalte13]:[Spalte113]],Tabelle13[[#This Row],[Spalte115]:[Spalte118]])</f>
        <v>0</v>
      </c>
      <c r="W60" s="248">
        <f>SUM(Tabelle13[[#This Row],[Spalte13]:[Spalte113]])*Tabelle13[[#This Row],[Spalte12]]+SUM(Tabelle13[[#This Row],[Spalte115]:[Spalte118]])*Tabelle13[[#This Row],[Spalte114]]</f>
        <v>0</v>
      </c>
      <c r="X60" s="249" t="s">
        <v>496</v>
      </c>
      <c r="Y60" s="250">
        <v>2.375</v>
      </c>
    </row>
    <row r="61" spans="1:32" ht="56.1" customHeight="1">
      <c r="A61" s="207"/>
      <c r="B61" s="638" t="s">
        <v>473</v>
      </c>
      <c r="C61" s="290">
        <v>319</v>
      </c>
      <c r="D61" s="19"/>
      <c r="E61" s="210" t="s">
        <v>113</v>
      </c>
      <c r="F61" s="604"/>
      <c r="G61" s="604"/>
      <c r="H61" s="604"/>
      <c r="I61" s="604"/>
      <c r="J61" s="604"/>
      <c r="K61" s="604"/>
      <c r="L61" s="604"/>
      <c r="M61" s="604"/>
      <c r="N61" s="604"/>
      <c r="O61" s="604"/>
      <c r="P61" s="604"/>
      <c r="Q61" s="246">
        <f>Tabelle13[[#This Row],[Spalte12]]*1.05</f>
        <v>334.95</v>
      </c>
      <c r="R61" s="37"/>
      <c r="S61" s="37"/>
      <c r="T61" s="37"/>
      <c r="U61" s="37"/>
      <c r="V61" s="247">
        <f>SUM(Tabelle13[[#This Row],[Spalte13]:[Spalte113]],Tabelle13[[#This Row],[Spalte115]:[Spalte118]])</f>
        <v>0</v>
      </c>
      <c r="W61" s="248">
        <f>SUM(Tabelle13[[#This Row],[Spalte13]:[Spalte113]])*Tabelle13[[#This Row],[Spalte12]]+SUM(Tabelle13[[#This Row],[Spalte115]:[Spalte118]])*Tabelle13[[#This Row],[Spalte114]]</f>
        <v>0</v>
      </c>
      <c r="X61" s="249" t="s">
        <v>497</v>
      </c>
      <c r="Y61" s="250">
        <v>2.75</v>
      </c>
    </row>
    <row r="62" spans="1:32" ht="56.1" customHeight="1">
      <c r="A62" s="207"/>
      <c r="B62" s="638" t="s">
        <v>475</v>
      </c>
      <c r="C62" s="290">
        <v>200</v>
      </c>
      <c r="D62" s="19"/>
      <c r="E62" s="210" t="s">
        <v>113</v>
      </c>
      <c r="F62" s="603"/>
      <c r="G62" s="603"/>
      <c r="H62" s="603"/>
      <c r="I62" s="603"/>
      <c r="J62" s="603"/>
      <c r="K62" s="603"/>
      <c r="L62" s="603"/>
      <c r="M62" s="603"/>
      <c r="N62" s="603"/>
      <c r="O62" s="603"/>
      <c r="P62" s="603"/>
      <c r="Q62" s="246">
        <f>Tabelle13[[#This Row],[Spalte12]]*1.05</f>
        <v>210</v>
      </c>
      <c r="R62" s="38"/>
      <c r="S62" s="38"/>
      <c r="T62" s="38"/>
      <c r="U62" s="38"/>
      <c r="V62" s="247">
        <f>SUM(Tabelle13[[#This Row],[Spalte13]:[Spalte113]],Tabelle13[[#This Row],[Spalte115]:[Spalte118]])</f>
        <v>0</v>
      </c>
      <c r="W62" s="248">
        <f>SUM(Tabelle13[[#This Row],[Spalte13]:[Spalte113]])*Tabelle13[[#This Row],[Spalte12]]+SUM(Tabelle13[[#This Row],[Spalte115]:[Spalte118]])*Tabelle13[[#This Row],[Spalte114]]</f>
        <v>0</v>
      </c>
      <c r="X62" s="249" t="s">
        <v>498</v>
      </c>
      <c r="Y62" s="250">
        <v>2.75</v>
      </c>
    </row>
    <row r="63" spans="1:32" ht="56.1" customHeight="1">
      <c r="A63" s="207"/>
      <c r="B63" s="638" t="s">
        <v>477</v>
      </c>
      <c r="C63" s="290">
        <v>200</v>
      </c>
      <c r="D63" s="19"/>
      <c r="E63" s="210" t="s">
        <v>113</v>
      </c>
      <c r="F63" s="604"/>
      <c r="G63" s="604"/>
      <c r="H63" s="604"/>
      <c r="I63" s="604"/>
      <c r="J63" s="604"/>
      <c r="K63" s="604"/>
      <c r="L63" s="604"/>
      <c r="M63" s="604"/>
      <c r="N63" s="604"/>
      <c r="O63" s="604"/>
      <c r="P63" s="604"/>
      <c r="Q63" s="246">
        <f>Tabelle13[[#This Row],[Spalte12]]*1.05</f>
        <v>210</v>
      </c>
      <c r="R63" s="37"/>
      <c r="S63" s="37"/>
      <c r="T63" s="37"/>
      <c r="U63" s="37"/>
      <c r="V63" s="247">
        <f>SUM(Tabelle13[[#This Row],[Spalte13]:[Spalte113]],Tabelle13[[#This Row],[Spalte115]:[Spalte118]])</f>
        <v>0</v>
      </c>
      <c r="W63" s="248">
        <f>SUM(Tabelle13[[#This Row],[Spalte13]:[Spalte113]])*Tabelle13[[#This Row],[Spalte12]]+SUM(Tabelle13[[#This Row],[Spalte115]:[Spalte118]])*Tabelle13[[#This Row],[Spalte114]]</f>
        <v>0</v>
      </c>
      <c r="X63" s="249" t="s">
        <v>499</v>
      </c>
      <c r="Y63" s="250">
        <v>4.875</v>
      </c>
    </row>
    <row r="64" spans="1:32" ht="56.1" customHeight="1">
      <c r="A64" s="207"/>
      <c r="B64" s="638" t="s">
        <v>479</v>
      </c>
      <c r="C64" s="290">
        <v>306</v>
      </c>
      <c r="D64" s="19"/>
      <c r="E64" s="210" t="s">
        <v>113</v>
      </c>
      <c r="F64" s="603"/>
      <c r="G64" s="603"/>
      <c r="H64" s="603"/>
      <c r="I64" s="603"/>
      <c r="J64" s="603"/>
      <c r="K64" s="603"/>
      <c r="L64" s="603"/>
      <c r="M64" s="603"/>
      <c r="N64" s="603"/>
      <c r="O64" s="603"/>
      <c r="P64" s="603"/>
      <c r="Q64" s="246">
        <f>Tabelle13[[#This Row],[Spalte12]]*1.05</f>
        <v>321.3</v>
      </c>
      <c r="R64" s="38"/>
      <c r="S64" s="38"/>
      <c r="T64" s="38"/>
      <c r="U64" s="38"/>
      <c r="V64" s="247">
        <f>SUM(Tabelle13[[#This Row],[Spalte13]:[Spalte113]],Tabelle13[[#This Row],[Spalte115]:[Spalte118]])</f>
        <v>0</v>
      </c>
      <c r="W64" s="248">
        <f>SUM(Tabelle13[[#This Row],[Spalte13]:[Spalte113]])*Tabelle13[[#This Row],[Spalte12]]+SUM(Tabelle13[[#This Row],[Spalte115]:[Spalte118]])*Tabelle13[[#This Row],[Spalte114]]</f>
        <v>0</v>
      </c>
      <c r="X64" s="249" t="s">
        <v>500</v>
      </c>
      <c r="Y64" s="250">
        <v>4.875</v>
      </c>
    </row>
    <row r="65" spans="1:25" ht="56.1" customHeight="1">
      <c r="A65" s="207"/>
      <c r="B65" s="638" t="s">
        <v>481</v>
      </c>
      <c r="C65" s="290">
        <v>521</v>
      </c>
      <c r="D65" s="19"/>
      <c r="E65" s="210" t="s">
        <v>113</v>
      </c>
      <c r="F65" s="604"/>
      <c r="G65" s="604"/>
      <c r="H65" s="604"/>
      <c r="I65" s="604"/>
      <c r="J65" s="604"/>
      <c r="K65" s="604"/>
      <c r="L65" s="604"/>
      <c r="M65" s="604"/>
      <c r="N65" s="604"/>
      <c r="O65" s="604"/>
      <c r="P65" s="604"/>
      <c r="Q65" s="246">
        <f>Tabelle13[[#This Row],[Spalte12]]*1.05</f>
        <v>547.05000000000007</v>
      </c>
      <c r="R65" s="37"/>
      <c r="S65" s="37"/>
      <c r="T65" s="37"/>
      <c r="U65" s="37"/>
      <c r="V65" s="247">
        <f>SUM(Tabelle13[[#This Row],[Spalte13]:[Spalte113]],Tabelle13[[#This Row],[Spalte115]:[Spalte118]])</f>
        <v>0</v>
      </c>
      <c r="W65" s="248">
        <f>SUM(Tabelle13[[#This Row],[Spalte13]:[Spalte113]])*Tabelle13[[#This Row],[Spalte12]]+SUM(Tabelle13[[#This Row],[Spalte115]:[Spalte118]])*Tabelle13[[#This Row],[Spalte114]]</f>
        <v>0</v>
      </c>
      <c r="X65" s="249" t="s">
        <v>501</v>
      </c>
      <c r="Y65" s="250">
        <v>5.25</v>
      </c>
    </row>
    <row r="66" spans="1:25" ht="15">
      <c r="Q66" s="191"/>
      <c r="V66" s="191"/>
      <c r="W66" s="191"/>
      <c r="Y66" s="250"/>
    </row>
    <row r="67" spans="1:25" ht="15">
      <c r="Q67" s="191"/>
      <c r="V67" s="191"/>
      <c r="W67" s="191"/>
      <c r="Y67" s="250"/>
    </row>
    <row r="68" spans="1:25" ht="15">
      <c r="Q68" s="191"/>
      <c r="V68" s="191"/>
      <c r="W68" s="191"/>
      <c r="Y68" s="250"/>
    </row>
  </sheetData>
  <sheetProtection algorithmName="SHA-512" hashValue="rssZE/HQNCtH1Uj12+2qKIoHGijYsQ1F984WFfyPCmwbsn4XIk5zssGeKanjrSed/imXkTfTtZZqJMbM6SpFmw==" saltValue="dDZzVBvPbVVE5Yc0ZyS5gg==" spinCount="100000" sheet="1" objects="1" scenarios="1"/>
  <phoneticPr fontId="4" type="noConversion"/>
  <conditionalFormatting sqref="F8:F15">
    <cfRule type="notContainsBlanks" dxfId="410" priority="35">
      <formula>LEN(TRIM(F8))&gt;0</formula>
    </cfRule>
  </conditionalFormatting>
  <conditionalFormatting sqref="F17:F25 F27:F45 F47:F65">
    <cfRule type="notContainsBlanks" dxfId="409" priority="143">
      <formula>LEN(TRIM(F17))&gt;0</formula>
    </cfRule>
  </conditionalFormatting>
  <conditionalFormatting sqref="G8:G15">
    <cfRule type="notContainsBlanks" dxfId="408" priority="34">
      <formula>LEN(TRIM(G8))&gt;0</formula>
    </cfRule>
  </conditionalFormatting>
  <conditionalFormatting sqref="G17:G25 G27:G45 G47:G65">
    <cfRule type="notContainsBlanks" dxfId="407" priority="142">
      <formula>LEN(TRIM(G17))&gt;0</formula>
    </cfRule>
  </conditionalFormatting>
  <conditionalFormatting sqref="H8:H15">
    <cfRule type="notContainsBlanks" dxfId="406" priority="33">
      <formula>LEN(TRIM(H8))&gt;0</formula>
    </cfRule>
  </conditionalFormatting>
  <conditionalFormatting sqref="H17:H25 H27:H45 H47:H65">
    <cfRule type="notContainsBlanks" dxfId="405" priority="141">
      <formula>LEN(TRIM(H17))&gt;0</formula>
    </cfRule>
  </conditionalFormatting>
  <conditionalFormatting sqref="I8:I15">
    <cfRule type="notContainsBlanks" dxfId="404" priority="32">
      <formula>LEN(TRIM(I8))&gt;0</formula>
    </cfRule>
  </conditionalFormatting>
  <conditionalFormatting sqref="I17:I25 I27:I45 I47:I65">
    <cfRule type="notContainsBlanks" dxfId="403" priority="140">
      <formula>LEN(TRIM(I17))&gt;0</formula>
    </cfRule>
  </conditionalFormatting>
  <conditionalFormatting sqref="J8:J15">
    <cfRule type="notContainsBlanks" dxfId="402" priority="31">
      <formula>LEN(TRIM(J8))&gt;0</formula>
    </cfRule>
  </conditionalFormatting>
  <conditionalFormatting sqref="J17:J25 J27:J45 J47:J65">
    <cfRule type="notContainsBlanks" dxfId="401" priority="139">
      <formula>LEN(TRIM(J17))&gt;0</formula>
    </cfRule>
  </conditionalFormatting>
  <conditionalFormatting sqref="K8:K15">
    <cfRule type="notContainsBlanks" dxfId="400" priority="30">
      <formula>LEN(TRIM(K8))&gt;0</formula>
    </cfRule>
  </conditionalFormatting>
  <conditionalFormatting sqref="K17:K25 K27:K45 K47:K65">
    <cfRule type="notContainsBlanks" dxfId="399" priority="138">
      <formula>LEN(TRIM(K17))&gt;0</formula>
    </cfRule>
  </conditionalFormatting>
  <conditionalFormatting sqref="L8:L15">
    <cfRule type="notContainsBlanks" dxfId="398" priority="29">
      <formula>LEN(TRIM(L8))&gt;0</formula>
    </cfRule>
  </conditionalFormatting>
  <conditionalFormatting sqref="L17:L25 L27:L45 L47:L65">
    <cfRule type="notContainsBlanks" dxfId="397" priority="137">
      <formula>LEN(TRIM(L17))&gt;0</formula>
    </cfRule>
  </conditionalFormatting>
  <conditionalFormatting sqref="M8:M15">
    <cfRule type="notContainsBlanks" dxfId="396" priority="28">
      <formula>LEN(TRIM(M8))&gt;0</formula>
    </cfRule>
  </conditionalFormatting>
  <conditionalFormatting sqref="M17:M25 M27:M45 M47:M65">
    <cfRule type="notContainsBlanks" dxfId="395" priority="136">
      <formula>LEN(TRIM(M17))&gt;0</formula>
    </cfRule>
  </conditionalFormatting>
  <conditionalFormatting sqref="N8:N15">
    <cfRule type="notContainsBlanks" dxfId="394" priority="27">
      <formula>LEN(TRIM(N8))&gt;0</formula>
    </cfRule>
  </conditionalFormatting>
  <conditionalFormatting sqref="N17:N25 N27:N45 N47:N65">
    <cfRule type="notContainsBlanks" dxfId="393" priority="135">
      <formula>LEN(TRIM(N17))&gt;0</formula>
    </cfRule>
  </conditionalFormatting>
  <conditionalFormatting sqref="O8:O15">
    <cfRule type="notContainsBlanks" dxfId="392" priority="26">
      <formula>LEN(TRIM(O8))&gt;0</formula>
    </cfRule>
    <cfRule type="notContainsBlanks" dxfId="391" priority="25">
      <formula>LEN(TRIM(O8))&gt;0</formula>
    </cfRule>
  </conditionalFormatting>
  <conditionalFormatting sqref="O17:O25 O27:O45 O47:O65">
    <cfRule type="notContainsBlanks" dxfId="390" priority="133">
      <formula>LEN(TRIM(O17))&gt;0</formula>
    </cfRule>
    <cfRule type="notContainsBlanks" dxfId="389" priority="134">
      <formula>LEN(TRIM(O17))&gt;0</formula>
    </cfRule>
  </conditionalFormatting>
  <conditionalFormatting sqref="R8:R15">
    <cfRule type="notContainsBlanks" dxfId="388" priority="6">
      <formula>LEN(TRIM(R8))&gt;0</formula>
    </cfRule>
  </conditionalFormatting>
  <conditionalFormatting sqref="R17:R25 R27:R45 R47:R65">
    <cfRule type="notContainsBlanks" dxfId="387" priority="132">
      <formula>LEN(TRIM(R17))&gt;0</formula>
    </cfRule>
  </conditionalFormatting>
  <conditionalFormatting sqref="S8:S15">
    <cfRule type="notContainsBlanks" dxfId="386" priority="5">
      <formula>LEN(TRIM(S8))&gt;0</formula>
    </cfRule>
  </conditionalFormatting>
  <conditionalFormatting sqref="S17:S25 S27:S45 S47:S65">
    <cfRule type="notContainsBlanks" dxfId="385" priority="131">
      <formula>LEN(TRIM(S17))&gt;0</formula>
    </cfRule>
  </conditionalFormatting>
  <conditionalFormatting sqref="T8:T15">
    <cfRule type="notContainsBlanks" dxfId="384" priority="4">
      <formula>LEN(TRIM(T8))&gt;0</formula>
    </cfRule>
    <cfRule type="notContainsBlanks" dxfId="383" priority="2">
      <formula>LEN(TRIM(T8))&gt;0</formula>
    </cfRule>
  </conditionalFormatting>
  <conditionalFormatting sqref="T17:T25 T27:T45 T47:T65">
    <cfRule type="notContainsBlanks" dxfId="382" priority="128">
      <formula>LEN(TRIM(T17))&gt;0</formula>
    </cfRule>
    <cfRule type="notContainsBlanks" dxfId="381" priority="130">
      <formula>LEN(TRIM(T17))&gt;0</formula>
    </cfRule>
  </conditionalFormatting>
  <conditionalFormatting sqref="U8:U15">
    <cfRule type="notContainsBlanks" dxfId="380" priority="1">
      <formula>LEN(TRIM(U8))&gt;0</formula>
    </cfRule>
    <cfRule type="notContainsBlanks" dxfId="379" priority="3">
      <formula>LEN(TRIM(U8))&gt;0</formula>
    </cfRule>
  </conditionalFormatting>
  <conditionalFormatting sqref="U17:U25 U27:U45 U47:U65">
    <cfRule type="notContainsBlanks" dxfId="378" priority="129">
      <formula>LEN(TRIM(U17))&gt;0</formula>
    </cfRule>
    <cfRule type="notContainsBlanks" dxfId="377" priority="127">
      <formula>LEN(TRIM(U17))&gt;0</formula>
    </cfRule>
  </conditionalFormatting>
  <hyperlinks>
    <hyperlink ref="D2" location="'up to 5% of sets &amp; selections'!A1" display="full sets" xr:uid="{6F79F062-0957-8047-BCE9-FC43FEB7A1D5}"/>
    <hyperlink ref="B22" r:id="rId1" xr:uid="{9B9E192D-FEC1-432D-BBDA-92A66A51A015}"/>
    <hyperlink ref="B23" r:id="rId2" xr:uid="{79B48FF1-3F94-423D-B543-FBE52044D371}"/>
    <hyperlink ref="B24" r:id="rId3" xr:uid="{46129FF9-D760-4630-8C68-A9287C5A80E7}"/>
    <hyperlink ref="B25" r:id="rId4" xr:uid="{C6452DAB-A1B6-4CA6-A300-8D1B07130682}"/>
    <hyperlink ref="B21" r:id="rId5" xr:uid="{D46D1114-E2F9-4E45-A3DE-496F6E373FC6}"/>
    <hyperlink ref="B18" r:id="rId6" xr:uid="{B8CA5ED3-AD55-491D-A1D6-0CE8C44D2F45}"/>
    <hyperlink ref="B19" r:id="rId7" xr:uid="{211CA786-CDD4-4A0E-997E-C42B121AE639}"/>
    <hyperlink ref="B20" r:id="rId8" xr:uid="{7E286839-D160-4419-A14A-27ADED209EBA}"/>
    <hyperlink ref="B8" r:id="rId9" xr:uid="{5E80B543-7977-4DB0-A1A5-118B792CCB45}"/>
    <hyperlink ref="B9" r:id="rId10" xr:uid="{FD864CEB-0C27-450A-A3D0-DC2077FA00E2}"/>
    <hyperlink ref="B10" r:id="rId11" xr:uid="{1F396293-C1B0-4141-8C04-FD98BCA31C72}"/>
    <hyperlink ref="B11" r:id="rId12" xr:uid="{CC91EE76-394B-46AA-8B42-F723DD1D82C6}"/>
    <hyperlink ref="B12" r:id="rId13" xr:uid="{3BDFB58E-5915-443C-8D1E-3FAC1C121052}"/>
    <hyperlink ref="B13" r:id="rId14" xr:uid="{F038D43A-007D-4B20-A923-C8488310A34A}"/>
    <hyperlink ref="B14" r:id="rId15" xr:uid="{CF8413A0-3008-4850-9A4F-074337217EBD}"/>
    <hyperlink ref="B15" r:id="rId16" xr:uid="{F88DC0AB-CEE7-4972-BBA3-6040EB78FE07}"/>
    <hyperlink ref="B48" r:id="rId17" xr:uid="{944CE789-C796-4718-98B3-2634C400F3B3}"/>
    <hyperlink ref="B50" r:id="rId18" xr:uid="{8A5B21FA-C944-4A2A-8B04-75CAEF25F151}"/>
    <hyperlink ref="B51" r:id="rId19" xr:uid="{25DAB0B7-8242-48F0-B793-BAF60E0EEEAA}"/>
    <hyperlink ref="B49" r:id="rId20" xr:uid="{A31A8ADE-7E80-4EFB-832E-5D733F4DB451}"/>
    <hyperlink ref="B52" r:id="rId21" xr:uid="{87655D13-9F07-427B-80E7-FD99BFD364FE}"/>
    <hyperlink ref="B54" r:id="rId22" xr:uid="{4EEE1ABC-71CD-4DCB-8590-6AB4D97EE326}"/>
    <hyperlink ref="B55" r:id="rId23" xr:uid="{670555DD-0D3C-479C-8D32-2C02E7334043}"/>
    <hyperlink ref="B53" r:id="rId24" xr:uid="{1AAB26EE-996C-4EF4-8F69-15143A070B2A}"/>
    <hyperlink ref="B56" r:id="rId25" xr:uid="{B6664022-C3ED-46CD-8A0B-A19A294C6DEA}"/>
    <hyperlink ref="B58" r:id="rId26" xr:uid="{EBC3F53E-0C0B-459B-85F4-99BD70C692FB}"/>
    <hyperlink ref="B57" r:id="rId27" xr:uid="{59B6B2D6-7F5B-41F4-883E-04777C0CA074}"/>
    <hyperlink ref="B60" r:id="rId28" xr:uid="{A7E68303-2E97-42C8-9898-2959615B8694}"/>
    <hyperlink ref="B61" r:id="rId29" xr:uid="{A304926F-7741-4619-929A-762043CC387F}"/>
    <hyperlink ref="B59" r:id="rId30" xr:uid="{F2D386AC-6E0E-4D42-A31D-B0EB83929891}"/>
    <hyperlink ref="B62" r:id="rId31" xr:uid="{97D1B064-AEE0-40F4-9A13-4607A0C760D0}"/>
    <hyperlink ref="B64" r:id="rId32" xr:uid="{6B5F4331-0B47-4E2B-89C0-44E585C2E297}"/>
    <hyperlink ref="B63" r:id="rId33" xr:uid="{518B5A10-0F8E-4621-AFB4-E88F54689D88}"/>
    <hyperlink ref="B65" r:id="rId34" xr:uid="{21C8497D-53E1-4178-B5FF-EABD28C26F2F}"/>
    <hyperlink ref="B28" r:id="rId35" xr:uid="{E88F10D3-E3D1-4571-9B51-4B06BC77A930}"/>
    <hyperlink ref="B30" r:id="rId36" xr:uid="{2D71760D-9C9D-44DF-86B5-1C5944AB8D64}"/>
    <hyperlink ref="B31" r:id="rId37" xr:uid="{D3413B61-3C8A-4E91-A1CB-EC296C30AD2D}"/>
    <hyperlink ref="B29" r:id="rId38" xr:uid="{555F00A0-3687-463E-B25C-EBF3BDFF2CE8}"/>
    <hyperlink ref="B32" r:id="rId39" xr:uid="{6D9AB7DF-C675-4182-91F8-CF14E9BA0B5F}"/>
    <hyperlink ref="B34" r:id="rId40" xr:uid="{2AB64A6B-2440-404D-8242-CF5FE935D479}"/>
    <hyperlink ref="B35" r:id="rId41" xr:uid="{B765C48C-586E-4238-A858-066C51F628F1}"/>
    <hyperlink ref="B33" r:id="rId42" xr:uid="{7AD5AE96-04F8-4F3C-B17D-E232DF5704D9}"/>
    <hyperlink ref="B36" r:id="rId43" xr:uid="{05099B35-E11F-4033-AA3F-35A1F9CDD635}"/>
    <hyperlink ref="B38" r:id="rId44" xr:uid="{7FDC402A-0070-4517-9932-9358E73A2543}"/>
    <hyperlink ref="B37" r:id="rId45" xr:uid="{3AD0CC14-E45D-475B-ACCB-D38B56D6F294}"/>
    <hyperlink ref="B40" r:id="rId46" xr:uid="{43A45367-0C18-42DE-83C5-ADF9A85FBC5B}"/>
    <hyperlink ref="B41" r:id="rId47" xr:uid="{A537291C-8FCD-482E-8AAD-0C6518E318BC}"/>
    <hyperlink ref="B39" r:id="rId48" xr:uid="{B7AEF752-97B1-41FB-BA74-893B70F368E3}"/>
    <hyperlink ref="B42" r:id="rId49" xr:uid="{AA35DF83-0AF7-4E01-990A-02D68A2122FB}"/>
    <hyperlink ref="B44" r:id="rId50" xr:uid="{7FE50CBD-BE30-44DA-A843-BD11368E186C}"/>
    <hyperlink ref="B43" r:id="rId51" xr:uid="{9E2DA5FA-3DB8-43F2-B7B3-5A3102AA3727}"/>
    <hyperlink ref="B45" r:id="rId52" xr:uid="{E32BA322-D8BA-43BC-BC93-8AD9397A0465}"/>
  </hyperlinks>
  <pageMargins left="0.7" right="0.7" top="0.78740157499999996" bottom="0.78740157499999996" header="0.3" footer="0.3"/>
  <pageSetup paperSize="9" orientation="portrait" r:id="rId53"/>
  <drawing r:id="rId54"/>
  <tableParts count="1">
    <tablePart r:id="rId5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AA455-AADB-BB43-8631-B765CB4E6FAF}">
  <sheetPr codeName="Tabelle5">
    <tabColor theme="4" tint="0.39997558519241921"/>
  </sheetPr>
  <dimension ref="A3:DF164"/>
  <sheetViews>
    <sheetView showGridLines="0" zoomScale="91" zoomScaleNormal="91" workbookViewId="0">
      <pane xSplit="3" ySplit="8" topLeftCell="D149" activePane="bottomRight" state="frozen"/>
      <selection pane="bottomRight" activeCell="G4" sqref="G4:Q4"/>
      <selection pane="bottomLeft" activeCell="C1989" sqref="C1989:C2020"/>
      <selection pane="topRight" activeCell="C1989" sqref="C1989:C2020"/>
    </sheetView>
  </sheetViews>
  <sheetFormatPr defaultColWidth="11.42578125" defaultRowHeight="18.95"/>
  <cols>
    <col min="1" max="1" width="2.85546875" style="191" customWidth="1"/>
    <col min="2" max="2" width="7" style="191" customWidth="1"/>
    <col min="3" max="3" width="23.7109375" style="265" bestFit="1" customWidth="1"/>
    <col min="4" max="4" width="11" style="249" customWidth="1"/>
    <col min="5" max="5" width="18.140625" style="191" customWidth="1"/>
    <col min="6" max="6" width="9.28515625" style="191" customWidth="1"/>
    <col min="7" max="17" width="8.85546875" style="191" customWidth="1"/>
    <col min="18" max="18" width="11.42578125" style="218" customWidth="1"/>
    <col min="19" max="22" width="8.85546875" style="191" customWidth="1"/>
    <col min="23" max="23" width="10.140625" style="266" customWidth="1"/>
    <col min="24" max="24" width="19" style="267" bestFit="1" customWidth="1"/>
    <col min="25" max="25" width="15" style="268" customWidth="1"/>
    <col min="26" max="26" width="11.42578125" style="269" customWidth="1"/>
    <col min="27" max="110" width="11.42578125" style="191"/>
  </cols>
  <sheetData>
    <row r="3" spans="1:110" ht="20.100000000000001" thickBot="1"/>
    <row r="4" spans="1:110" s="6" customFormat="1" ht="87.95">
      <c r="A4" s="194"/>
      <c r="B4" s="194"/>
      <c r="C4" s="270" t="s">
        <v>50</v>
      </c>
      <c r="D4" s="526" t="s">
        <v>502</v>
      </c>
      <c r="E4" s="559">
        <v>0.1</v>
      </c>
      <c r="F4" s="197" t="s">
        <v>53</v>
      </c>
      <c r="G4" s="7" t="s">
        <v>54</v>
      </c>
      <c r="H4" s="8" t="s">
        <v>55</v>
      </c>
      <c r="I4" s="9" t="s">
        <v>56</v>
      </c>
      <c r="J4" s="10" t="s">
        <v>57</v>
      </c>
      <c r="K4" s="11" t="s">
        <v>58</v>
      </c>
      <c r="L4" s="12" t="s">
        <v>59</v>
      </c>
      <c r="M4" s="13" t="s">
        <v>60</v>
      </c>
      <c r="N4" s="14" t="s">
        <v>61</v>
      </c>
      <c r="O4" s="15" t="s">
        <v>62</v>
      </c>
      <c r="P4" s="16" t="s">
        <v>63</v>
      </c>
      <c r="Q4" s="17" t="s">
        <v>64</v>
      </c>
      <c r="R4" s="232" t="s">
        <v>65</v>
      </c>
      <c r="S4" s="33" t="s">
        <v>66</v>
      </c>
      <c r="T4" s="34" t="s">
        <v>67</v>
      </c>
      <c r="U4" s="121" t="s">
        <v>68</v>
      </c>
      <c r="V4" s="271" t="s">
        <v>69</v>
      </c>
      <c r="W4" s="237" t="s">
        <v>70</v>
      </c>
      <c r="X4" s="237" t="s">
        <v>71</v>
      </c>
      <c r="Y4" s="272"/>
      <c r="Z4" s="238" t="s">
        <v>72</v>
      </c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</row>
    <row r="5" spans="1:110" s="24" customFormat="1" ht="12">
      <c r="A5" s="273"/>
      <c r="B5" s="273"/>
      <c r="C5" s="274" t="s">
        <v>73</v>
      </c>
      <c r="D5" s="275"/>
      <c r="E5" s="199"/>
      <c r="F5" s="199"/>
      <c r="G5" s="276">
        <v>10084</v>
      </c>
      <c r="H5" s="276">
        <v>10085</v>
      </c>
      <c r="I5" s="276">
        <v>10086</v>
      </c>
      <c r="J5" s="276">
        <v>10088</v>
      </c>
      <c r="K5" s="276">
        <v>10089</v>
      </c>
      <c r="L5" s="276">
        <v>10090</v>
      </c>
      <c r="M5" s="276">
        <v>10091</v>
      </c>
      <c r="N5" s="276">
        <v>10093</v>
      </c>
      <c r="O5" s="276">
        <v>10092</v>
      </c>
      <c r="P5" s="276">
        <v>10094</v>
      </c>
      <c r="Q5" s="276">
        <v>10095</v>
      </c>
      <c r="R5" s="239"/>
      <c r="S5" s="276">
        <v>10081</v>
      </c>
      <c r="T5" s="276">
        <v>10097</v>
      </c>
      <c r="U5" s="276">
        <v>10083</v>
      </c>
      <c r="V5" s="276">
        <v>10082</v>
      </c>
      <c r="W5" s="273"/>
      <c r="X5" s="277"/>
      <c r="Y5" s="278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273"/>
      <c r="BZ5" s="273"/>
      <c r="CA5" s="273"/>
      <c r="CB5" s="273"/>
      <c r="CC5" s="273"/>
      <c r="CD5" s="273"/>
      <c r="CE5" s="273"/>
      <c r="CF5" s="273"/>
      <c r="CG5" s="273"/>
      <c r="CH5" s="273"/>
      <c r="CI5" s="273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73"/>
      <c r="CY5" s="273"/>
      <c r="CZ5" s="273"/>
      <c r="DA5" s="273"/>
      <c r="DB5" s="273"/>
      <c r="DC5" s="273"/>
      <c r="DD5" s="273"/>
      <c r="DE5" s="273"/>
      <c r="DF5" s="273"/>
    </row>
    <row r="6" spans="1:110" s="273" customFormat="1" ht="12.95" customHeight="1">
      <c r="C6" s="429" t="s">
        <v>74</v>
      </c>
      <c r="D6" s="637"/>
      <c r="E6" s="239"/>
      <c r="G6" s="273">
        <v>10124</v>
      </c>
      <c r="H6" s="273">
        <v>10125</v>
      </c>
      <c r="I6" s="273">
        <v>10127</v>
      </c>
      <c r="J6" s="273">
        <v>10129</v>
      </c>
      <c r="K6" s="273">
        <v>10130</v>
      </c>
      <c r="L6" s="273">
        <v>10139</v>
      </c>
      <c r="M6" s="273">
        <v>10131</v>
      </c>
      <c r="N6" s="273">
        <v>10140</v>
      </c>
      <c r="O6" s="273">
        <v>10132</v>
      </c>
      <c r="P6" s="273">
        <v>10133</v>
      </c>
      <c r="Q6" s="273">
        <v>10134</v>
      </c>
      <c r="R6" s="239"/>
      <c r="S6" s="273">
        <v>10135</v>
      </c>
      <c r="T6" s="273">
        <v>10136</v>
      </c>
      <c r="U6" s="273">
        <v>10137</v>
      </c>
      <c r="V6" s="273">
        <v>10138</v>
      </c>
      <c r="Y6" s="277"/>
    </row>
    <row r="7" spans="1:110">
      <c r="C7" s="591" t="s">
        <v>503</v>
      </c>
      <c r="D7" s="280"/>
      <c r="E7" s="202"/>
      <c r="F7" s="202"/>
      <c r="G7" s="5">
        <f>SUM(Tabelle139[Spalte2])</f>
        <v>0</v>
      </c>
      <c r="H7" s="5">
        <f>SUM(Tabelle139[Spalte14])</f>
        <v>0</v>
      </c>
      <c r="I7" s="5">
        <f>SUM(Tabelle139[Spalte15])</f>
        <v>0</v>
      </c>
      <c r="J7" s="5">
        <f>SUM(Tabelle139[Spalte16])</f>
        <v>0</v>
      </c>
      <c r="K7" s="5">
        <f>SUM(Tabelle139[Spalte17])</f>
        <v>0</v>
      </c>
      <c r="L7" s="5">
        <f>SUM(Tabelle139[Spalte18])</f>
        <v>0</v>
      </c>
      <c r="M7" s="5">
        <f>SUM(Tabelle139[Spalte19])</f>
        <v>0</v>
      </c>
      <c r="N7" s="5">
        <f>SUM(Tabelle139[Spalte110])</f>
        <v>0</v>
      </c>
      <c r="O7" s="5">
        <f>SUM(Tabelle139[Spalte111])</f>
        <v>0</v>
      </c>
      <c r="P7" s="5">
        <f>SUM(Tabelle139[Spalte112])</f>
        <v>0</v>
      </c>
      <c r="Q7" s="20">
        <f>SUM(Tabelle139[Spalte113])</f>
        <v>0</v>
      </c>
      <c r="R7" s="241"/>
      <c r="S7" s="281">
        <f>SUM(Tabelle139[Spalte115])</f>
        <v>0</v>
      </c>
      <c r="T7" s="5">
        <f>SUM(Tabelle139[Spalte116])</f>
        <v>0</v>
      </c>
      <c r="U7" s="5">
        <f>SUM(Tabelle139[Spalte117])</f>
        <v>0</v>
      </c>
      <c r="V7" s="5">
        <f>SUM(Tabelle139[Spalte118])</f>
        <v>0</v>
      </c>
      <c r="W7" s="282">
        <f>SUM(Tabelle139[Spalte119])</f>
        <v>0</v>
      </c>
      <c r="X7" s="23">
        <f>SUM(Tabelle139[Spalte120])</f>
        <v>0</v>
      </c>
      <c r="Y7" s="283"/>
      <c r="Z7" s="245">
        <f>SUMPRODUCT(Tabelle139[Spalte119],Tabelle139[Spalte122])</f>
        <v>0</v>
      </c>
    </row>
    <row r="8" spans="1:110"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S8" s="284"/>
      <c r="T8" s="284"/>
      <c r="U8" s="284"/>
      <c r="V8" s="284"/>
    </row>
    <row r="9" spans="1:110" s="203" customFormat="1" ht="55.5" customHeight="1">
      <c r="A9" s="540"/>
      <c r="B9" s="541"/>
      <c r="C9" s="542" t="s">
        <v>504</v>
      </c>
      <c r="D9" s="543" t="s">
        <v>182</v>
      </c>
      <c r="E9" s="543" t="s">
        <v>79</v>
      </c>
      <c r="F9" s="543" t="s">
        <v>80</v>
      </c>
      <c r="G9" s="544" t="s">
        <v>183</v>
      </c>
      <c r="H9" s="544" t="s">
        <v>82</v>
      </c>
      <c r="I9" s="544" t="s">
        <v>83</v>
      </c>
      <c r="J9" s="544" t="s">
        <v>84</v>
      </c>
      <c r="K9" s="544" t="s">
        <v>85</v>
      </c>
      <c r="L9" s="544" t="s">
        <v>86</v>
      </c>
      <c r="M9" s="544" t="s">
        <v>87</v>
      </c>
      <c r="N9" s="544" t="s">
        <v>88</v>
      </c>
      <c r="O9" s="544" t="s">
        <v>89</v>
      </c>
      <c r="P9" s="544" t="s">
        <v>90</v>
      </c>
      <c r="Q9" s="544" t="s">
        <v>91</v>
      </c>
      <c r="R9" s="543" t="s">
        <v>92</v>
      </c>
      <c r="S9" s="544" t="s">
        <v>93</v>
      </c>
      <c r="T9" s="544" t="s">
        <v>94</v>
      </c>
      <c r="U9" s="544" t="s">
        <v>95</v>
      </c>
      <c r="V9" s="545" t="s">
        <v>96</v>
      </c>
      <c r="W9" s="543" t="s">
        <v>97</v>
      </c>
      <c r="X9" s="546" t="s">
        <v>98</v>
      </c>
      <c r="Y9" s="544" t="s">
        <v>99</v>
      </c>
      <c r="Z9" s="543" t="s">
        <v>78</v>
      </c>
      <c r="AA9" s="540"/>
      <c r="AB9" s="540"/>
      <c r="AC9" s="540"/>
      <c r="AD9" s="540"/>
      <c r="AE9" s="540"/>
      <c r="AF9" s="540"/>
      <c r="AG9" s="540"/>
      <c r="AH9" s="540"/>
      <c r="AI9" s="540"/>
      <c r="AJ9" s="540"/>
      <c r="AK9" s="540"/>
      <c r="AL9" s="540"/>
      <c r="AM9" s="540"/>
      <c r="AN9" s="540"/>
      <c r="AO9" s="540"/>
      <c r="AP9" s="540"/>
      <c r="AQ9" s="540"/>
      <c r="AR9" s="540"/>
      <c r="AS9" s="540"/>
      <c r="AT9" s="540"/>
      <c r="AU9" s="540"/>
      <c r="AV9" s="540"/>
      <c r="AW9" s="540"/>
      <c r="AX9" s="540"/>
      <c r="AY9" s="540"/>
      <c r="AZ9" s="540"/>
      <c r="BA9" s="540"/>
      <c r="BB9" s="540"/>
      <c r="BC9" s="540"/>
      <c r="BD9" s="540"/>
      <c r="BE9" s="540"/>
      <c r="BF9" s="540"/>
      <c r="BG9" s="540"/>
      <c r="BH9" s="540"/>
      <c r="BI9" s="540"/>
      <c r="BJ9" s="540"/>
      <c r="BK9" s="540"/>
      <c r="BL9" s="540"/>
      <c r="BM9" s="540"/>
      <c r="BN9" s="540"/>
      <c r="BO9" s="540"/>
      <c r="BP9" s="540"/>
      <c r="BQ9" s="540"/>
      <c r="BR9" s="540"/>
      <c r="BS9" s="540"/>
      <c r="BT9" s="540"/>
      <c r="BU9" s="540"/>
      <c r="BV9" s="540"/>
      <c r="BW9" s="540"/>
      <c r="BX9" s="540"/>
      <c r="BY9" s="540"/>
      <c r="BZ9" s="540"/>
      <c r="CA9" s="540"/>
      <c r="CB9" s="540"/>
      <c r="CC9" s="540"/>
      <c r="CD9" s="540"/>
      <c r="CE9" s="540"/>
      <c r="CF9" s="540"/>
      <c r="CG9" s="540"/>
      <c r="CH9" s="540"/>
      <c r="CI9" s="540"/>
      <c r="CJ9" s="540"/>
      <c r="CK9" s="540"/>
      <c r="CL9" s="540"/>
      <c r="CM9" s="540"/>
      <c r="CN9" s="540"/>
      <c r="CO9" s="540"/>
      <c r="CP9" s="540"/>
      <c r="CQ9" s="540"/>
      <c r="CR9" s="540"/>
      <c r="CS9" s="540"/>
      <c r="CT9" s="540"/>
      <c r="CU9" s="540"/>
      <c r="CV9" s="540"/>
      <c r="CW9" s="540"/>
      <c r="CX9" s="540"/>
      <c r="CY9" s="540"/>
      <c r="CZ9" s="540"/>
      <c r="DA9" s="540"/>
      <c r="DB9" s="540"/>
      <c r="DC9" s="540"/>
      <c r="DD9" s="540"/>
      <c r="DE9" s="540"/>
      <c r="DF9" s="540"/>
    </row>
    <row r="10" spans="1:110" s="191" customFormat="1" ht="55.5" customHeight="1">
      <c r="A10" s="547"/>
      <c r="B10" s="541" t="s">
        <v>101</v>
      </c>
      <c r="C10" s="638" t="s">
        <v>505</v>
      </c>
      <c r="D10" s="548">
        <v>316</v>
      </c>
      <c r="E10" s="554"/>
      <c r="F10" s="549"/>
      <c r="G10" s="603"/>
      <c r="H10" s="603"/>
      <c r="I10" s="603"/>
      <c r="J10" s="603"/>
      <c r="K10" s="603"/>
      <c r="L10" s="603"/>
      <c r="M10" s="603"/>
      <c r="N10" s="533" t="s">
        <v>506</v>
      </c>
      <c r="O10" s="533" t="s">
        <v>506</v>
      </c>
      <c r="P10" s="603"/>
      <c r="Q10" s="603"/>
      <c r="R10" s="441">
        <f>ROUNDUP((Tabelle139[[#This Row],[Spalte1]]*1.05)/0.25,0)*0.25</f>
        <v>332</v>
      </c>
      <c r="S10" s="533" t="s">
        <v>506</v>
      </c>
      <c r="T10" s="533" t="s">
        <v>506</v>
      </c>
      <c r="U10" s="603"/>
      <c r="V10" s="603"/>
      <c r="W10" s="247">
        <f>SUM(Tabelle139[[#This Row],[Spalte2]:[Spalte113]],Tabelle139[[#This Row],[Spalte115]:[Spalte118]])</f>
        <v>0</v>
      </c>
      <c r="X10" s="248">
        <f>SUM(Tabelle139[[#This Row],[Spalte2]:[Spalte113]])*Tabelle139[[#This Row],[Spalte1]]+SUM(Tabelle139[[#This Row],[Spalte115]:[Spalte118]])*Tabelle139[[#This Row],[Spalte114]]</f>
        <v>0</v>
      </c>
      <c r="Y10" s="550" t="s">
        <v>507</v>
      </c>
      <c r="Z10" s="551" t="s">
        <v>508</v>
      </c>
      <c r="AA10" s="547"/>
      <c r="AB10" s="547"/>
      <c r="AC10" s="547"/>
      <c r="AD10" s="547"/>
      <c r="AE10" s="552"/>
      <c r="AF10" s="552"/>
      <c r="AG10" s="552"/>
      <c r="AH10" s="547"/>
      <c r="AI10" s="547"/>
      <c r="AJ10" s="547"/>
      <c r="AK10" s="547"/>
      <c r="AL10" s="547"/>
      <c r="AM10" s="547"/>
      <c r="AN10" s="547"/>
      <c r="AO10" s="547"/>
      <c r="AP10" s="547"/>
      <c r="AQ10" s="547"/>
      <c r="AR10" s="547"/>
      <c r="AS10" s="547"/>
      <c r="AT10" s="547"/>
      <c r="AU10" s="547"/>
      <c r="AV10" s="547"/>
      <c r="AW10" s="547"/>
      <c r="AX10" s="547"/>
      <c r="AY10" s="547"/>
      <c r="AZ10" s="547"/>
      <c r="BA10" s="547"/>
      <c r="BB10" s="547"/>
      <c r="BC10" s="547"/>
      <c r="BD10" s="547"/>
      <c r="BE10" s="547"/>
      <c r="BF10" s="547"/>
      <c r="BG10" s="547"/>
      <c r="BH10" s="547"/>
      <c r="BI10" s="547"/>
      <c r="BJ10" s="547"/>
      <c r="BK10" s="547"/>
      <c r="BL10" s="547"/>
      <c r="BM10" s="547"/>
      <c r="BN10" s="547"/>
      <c r="BO10" s="547"/>
      <c r="BP10" s="547"/>
      <c r="BQ10" s="547"/>
      <c r="BR10" s="547"/>
      <c r="BS10" s="547"/>
      <c r="BT10" s="547"/>
      <c r="BU10" s="547"/>
      <c r="BV10" s="547"/>
      <c r="BW10" s="547"/>
      <c r="BX10" s="547"/>
      <c r="BY10" s="547"/>
      <c r="BZ10" s="547"/>
      <c r="CA10" s="547"/>
      <c r="CB10" s="547"/>
      <c r="CC10" s="547"/>
      <c r="CD10" s="547"/>
      <c r="CE10" s="547"/>
      <c r="CF10" s="547"/>
      <c r="CG10" s="547"/>
      <c r="CH10" s="547"/>
      <c r="CI10" s="547"/>
      <c r="CJ10" s="547"/>
      <c r="CK10" s="547"/>
      <c r="CL10" s="547"/>
      <c r="CM10" s="547"/>
      <c r="CN10" s="547"/>
      <c r="CO10" s="547"/>
      <c r="CP10" s="547"/>
      <c r="CQ10" s="547"/>
      <c r="CR10" s="547"/>
      <c r="CS10" s="547"/>
      <c r="CT10" s="547"/>
      <c r="CU10" s="547"/>
      <c r="CV10" s="547"/>
      <c r="CW10" s="547"/>
      <c r="CX10" s="547"/>
      <c r="CY10" s="547"/>
      <c r="CZ10" s="547"/>
      <c r="DA10" s="547"/>
      <c r="DB10" s="547"/>
      <c r="DC10" s="547"/>
      <c r="DD10" s="547"/>
      <c r="DE10" s="547"/>
      <c r="DF10" s="547"/>
    </row>
    <row r="11" spans="1:110" s="191" customFormat="1" ht="55.5" customHeight="1">
      <c r="A11" s="547"/>
      <c r="B11" s="541" t="s">
        <v>101</v>
      </c>
      <c r="C11" s="638" t="s">
        <v>509</v>
      </c>
      <c r="D11" s="548">
        <v>254</v>
      </c>
      <c r="E11" s="554"/>
      <c r="F11" s="549"/>
      <c r="G11" s="604"/>
      <c r="H11" s="604"/>
      <c r="I11" s="604"/>
      <c r="J11" s="604"/>
      <c r="K11" s="604"/>
      <c r="L11" s="604"/>
      <c r="M11" s="604"/>
      <c r="N11" s="533" t="s">
        <v>506</v>
      </c>
      <c r="O11" s="533" t="s">
        <v>506</v>
      </c>
      <c r="P11" s="604"/>
      <c r="Q11" s="604"/>
      <c r="R11" s="441">
        <f>ROUNDUP((Tabelle139[[#This Row],[Spalte1]]*1.05)/0.25,0)*0.25</f>
        <v>266.75</v>
      </c>
      <c r="S11" s="533" t="s">
        <v>506</v>
      </c>
      <c r="T11" s="533" t="s">
        <v>506</v>
      </c>
      <c r="U11" s="604"/>
      <c r="V11" s="604"/>
      <c r="W11" s="247">
        <f>SUM(Tabelle139[[#This Row],[Spalte2]:[Spalte113]],Tabelle139[[#This Row],[Spalte115]:[Spalte118]])</f>
        <v>0</v>
      </c>
      <c r="X11" s="248">
        <f>SUM(Tabelle139[[#This Row],[Spalte2]:[Spalte113]])*Tabelle139[[#This Row],[Spalte1]]+SUM(Tabelle139[[#This Row],[Spalte115]:[Spalte118]])*Tabelle139[[#This Row],[Spalte114]]</f>
        <v>0</v>
      </c>
      <c r="Y11" s="550" t="s">
        <v>510</v>
      </c>
      <c r="Z11" s="551" t="s">
        <v>511</v>
      </c>
      <c r="AA11" s="547"/>
      <c r="AB11" s="547"/>
      <c r="AC11" s="547"/>
      <c r="AD11" s="547"/>
      <c r="AE11" s="547"/>
      <c r="AF11" s="547"/>
      <c r="AG11" s="547"/>
      <c r="AH11" s="547"/>
      <c r="AI11" s="547"/>
      <c r="AJ11" s="547"/>
      <c r="AK11" s="547"/>
      <c r="AL11" s="547"/>
      <c r="AM11" s="547"/>
      <c r="AN11" s="547"/>
      <c r="AO11" s="547"/>
      <c r="AP11" s="547"/>
      <c r="AQ11" s="547"/>
      <c r="AR11" s="547"/>
      <c r="AS11" s="547"/>
      <c r="AT11" s="547"/>
      <c r="AU11" s="547"/>
      <c r="AV11" s="547"/>
      <c r="AW11" s="547"/>
      <c r="AX11" s="547"/>
      <c r="AY11" s="547"/>
      <c r="AZ11" s="547"/>
      <c r="BA11" s="547"/>
      <c r="BB11" s="547"/>
      <c r="BC11" s="547"/>
      <c r="BD11" s="547"/>
      <c r="BE11" s="547"/>
      <c r="BF11" s="547"/>
      <c r="BG11" s="547"/>
      <c r="BH11" s="547"/>
      <c r="BI11" s="547"/>
      <c r="BJ11" s="547"/>
      <c r="BK11" s="547"/>
      <c r="BL11" s="547"/>
      <c r="BM11" s="547"/>
      <c r="BN11" s="547"/>
      <c r="BO11" s="547"/>
      <c r="BP11" s="547"/>
      <c r="BQ11" s="547"/>
      <c r="BR11" s="547"/>
      <c r="BS11" s="547"/>
      <c r="BT11" s="547"/>
      <c r="BU11" s="547"/>
      <c r="BV11" s="547"/>
      <c r="BW11" s="547"/>
      <c r="BX11" s="547"/>
      <c r="BY11" s="547"/>
      <c r="BZ11" s="547"/>
      <c r="CA11" s="547"/>
      <c r="CB11" s="547"/>
      <c r="CC11" s="547"/>
      <c r="CD11" s="547"/>
      <c r="CE11" s="547"/>
      <c r="CF11" s="547"/>
      <c r="CG11" s="547"/>
      <c r="CH11" s="547"/>
      <c r="CI11" s="547"/>
      <c r="CJ11" s="547"/>
      <c r="CK11" s="547"/>
      <c r="CL11" s="547"/>
      <c r="CM11" s="547"/>
      <c r="CN11" s="547"/>
      <c r="CO11" s="547"/>
      <c r="CP11" s="547"/>
      <c r="CQ11" s="547"/>
      <c r="CR11" s="547"/>
      <c r="CS11" s="547"/>
      <c r="CT11" s="547"/>
      <c r="CU11" s="547"/>
      <c r="CV11" s="547"/>
      <c r="CW11" s="547"/>
      <c r="CX11" s="547"/>
      <c r="CY11" s="547"/>
      <c r="CZ11" s="547"/>
      <c r="DA11" s="547"/>
      <c r="DB11" s="547"/>
      <c r="DC11" s="547"/>
      <c r="DD11" s="547"/>
      <c r="DE11" s="547"/>
      <c r="DF11" s="547"/>
    </row>
    <row r="12" spans="1:110" s="191" customFormat="1" ht="55.5" customHeight="1">
      <c r="A12" s="547"/>
      <c r="B12" s="541" t="s">
        <v>101</v>
      </c>
      <c r="C12" s="638" t="s">
        <v>512</v>
      </c>
      <c r="D12" s="548">
        <v>215</v>
      </c>
      <c r="E12" s="554"/>
      <c r="F12" s="549"/>
      <c r="G12" s="603"/>
      <c r="H12" s="603"/>
      <c r="I12" s="603"/>
      <c r="J12" s="603"/>
      <c r="K12" s="603"/>
      <c r="L12" s="603"/>
      <c r="M12" s="603"/>
      <c r="N12" s="533" t="s">
        <v>506</v>
      </c>
      <c r="O12" s="533" t="s">
        <v>506</v>
      </c>
      <c r="P12" s="603"/>
      <c r="Q12" s="603"/>
      <c r="R12" s="441">
        <f>ROUNDUP((Tabelle139[[#This Row],[Spalte1]]*1.05)/0.25,0)*0.25</f>
        <v>225.75</v>
      </c>
      <c r="S12" s="533" t="s">
        <v>506</v>
      </c>
      <c r="T12" s="533" t="s">
        <v>506</v>
      </c>
      <c r="U12" s="603"/>
      <c r="V12" s="603"/>
      <c r="W12" s="247">
        <f>SUM(Tabelle139[[#This Row],[Spalte2]:[Spalte113]],Tabelle139[[#This Row],[Spalte115]:[Spalte118]])</f>
        <v>0</v>
      </c>
      <c r="X12" s="248">
        <f>SUM(Tabelle139[[#This Row],[Spalte2]:[Spalte113]])*Tabelle139[[#This Row],[Spalte1]]+SUM(Tabelle139[[#This Row],[Spalte115]:[Spalte118]])*Tabelle139[[#This Row],[Spalte114]]</f>
        <v>0</v>
      </c>
      <c r="Y12" s="550" t="s">
        <v>513</v>
      </c>
      <c r="Z12" s="551" t="s">
        <v>514</v>
      </c>
      <c r="AA12" s="547"/>
      <c r="AB12" s="547"/>
      <c r="AC12" s="547"/>
      <c r="AD12" s="547"/>
      <c r="AE12" s="552"/>
      <c r="AF12" s="552"/>
      <c r="AG12" s="552"/>
      <c r="AH12" s="547"/>
      <c r="AI12" s="547"/>
      <c r="AJ12" s="547"/>
      <c r="AK12" s="547"/>
      <c r="AL12" s="547"/>
      <c r="AM12" s="547"/>
      <c r="AN12" s="547"/>
      <c r="AO12" s="547"/>
      <c r="AP12" s="547"/>
      <c r="AQ12" s="547"/>
      <c r="AR12" s="547"/>
      <c r="AS12" s="547"/>
      <c r="AT12" s="547"/>
      <c r="AU12" s="547"/>
      <c r="AV12" s="547"/>
      <c r="AW12" s="547"/>
      <c r="AX12" s="547"/>
      <c r="AY12" s="547"/>
      <c r="AZ12" s="547"/>
      <c r="BA12" s="547"/>
      <c r="BB12" s="547"/>
      <c r="BC12" s="547"/>
      <c r="BD12" s="547"/>
      <c r="BE12" s="547"/>
      <c r="BF12" s="547"/>
      <c r="BG12" s="547"/>
      <c r="BH12" s="547"/>
      <c r="BI12" s="547"/>
      <c r="BJ12" s="547"/>
      <c r="BK12" s="547"/>
      <c r="BL12" s="547"/>
      <c r="BM12" s="547"/>
      <c r="BN12" s="547"/>
      <c r="BO12" s="547"/>
      <c r="BP12" s="547"/>
      <c r="BQ12" s="547"/>
      <c r="BR12" s="547"/>
      <c r="BS12" s="547"/>
      <c r="BT12" s="547"/>
      <c r="BU12" s="547"/>
      <c r="BV12" s="547"/>
      <c r="BW12" s="547"/>
      <c r="BX12" s="547"/>
      <c r="BY12" s="547"/>
      <c r="BZ12" s="547"/>
      <c r="CA12" s="547"/>
      <c r="CB12" s="547"/>
      <c r="CC12" s="547"/>
      <c r="CD12" s="547"/>
      <c r="CE12" s="547"/>
      <c r="CF12" s="547"/>
      <c r="CG12" s="547"/>
      <c r="CH12" s="547"/>
      <c r="CI12" s="547"/>
      <c r="CJ12" s="547"/>
      <c r="CK12" s="547"/>
      <c r="CL12" s="547"/>
      <c r="CM12" s="547"/>
      <c r="CN12" s="547"/>
      <c r="CO12" s="547"/>
      <c r="CP12" s="547"/>
      <c r="CQ12" s="547"/>
      <c r="CR12" s="547"/>
      <c r="CS12" s="547"/>
      <c r="CT12" s="547"/>
      <c r="CU12" s="547"/>
      <c r="CV12" s="547"/>
      <c r="CW12" s="547"/>
      <c r="CX12" s="547"/>
      <c r="CY12" s="547"/>
      <c r="CZ12" s="547"/>
      <c r="DA12" s="547"/>
      <c r="DB12" s="547"/>
      <c r="DC12" s="547"/>
      <c r="DD12" s="547"/>
      <c r="DE12" s="547"/>
      <c r="DF12" s="547"/>
    </row>
    <row r="13" spans="1:110" s="191" customFormat="1" ht="55.5" customHeight="1">
      <c r="A13" s="547"/>
      <c r="B13" s="541" t="s">
        <v>101</v>
      </c>
      <c r="C13" s="638" t="s">
        <v>515</v>
      </c>
      <c r="D13" s="548">
        <v>197</v>
      </c>
      <c r="E13" s="554"/>
      <c r="F13" s="549"/>
      <c r="G13" s="604"/>
      <c r="H13" s="604"/>
      <c r="I13" s="604"/>
      <c r="J13" s="604"/>
      <c r="K13" s="604"/>
      <c r="L13" s="604"/>
      <c r="M13" s="604"/>
      <c r="N13" s="533" t="s">
        <v>506</v>
      </c>
      <c r="O13" s="533" t="s">
        <v>506</v>
      </c>
      <c r="P13" s="604"/>
      <c r="Q13" s="604"/>
      <c r="R13" s="441">
        <f>ROUNDUP((Tabelle139[[#This Row],[Spalte1]]*1.05)/0.25,0)*0.25</f>
        <v>207</v>
      </c>
      <c r="S13" s="533" t="s">
        <v>506</v>
      </c>
      <c r="T13" s="533" t="s">
        <v>506</v>
      </c>
      <c r="U13" s="604"/>
      <c r="V13" s="604"/>
      <c r="W13" s="247">
        <f>SUM(Tabelle139[[#This Row],[Spalte2]:[Spalte113]],Tabelle139[[#This Row],[Spalte115]:[Spalte118]])</f>
        <v>0</v>
      </c>
      <c r="X13" s="248">
        <f>SUM(Tabelle139[[#This Row],[Spalte2]:[Spalte113]])*Tabelle139[[#This Row],[Spalte1]]+SUM(Tabelle139[[#This Row],[Spalte115]:[Spalte118]])*Tabelle139[[#This Row],[Spalte114]]</f>
        <v>0</v>
      </c>
      <c r="Y13" s="550" t="s">
        <v>516</v>
      </c>
      <c r="Z13" s="551" t="s">
        <v>517</v>
      </c>
      <c r="AA13" s="547"/>
      <c r="AB13" s="547"/>
      <c r="AC13" s="547"/>
      <c r="AD13" s="547"/>
      <c r="AE13" s="547"/>
      <c r="AF13" s="547"/>
      <c r="AG13" s="547"/>
      <c r="AH13" s="547"/>
      <c r="AI13" s="547"/>
      <c r="AJ13" s="547"/>
      <c r="AK13" s="547"/>
      <c r="AL13" s="547"/>
      <c r="AM13" s="547"/>
      <c r="AN13" s="547"/>
      <c r="AO13" s="547"/>
      <c r="AP13" s="547"/>
      <c r="AQ13" s="547"/>
      <c r="AR13" s="547"/>
      <c r="AS13" s="547"/>
      <c r="AT13" s="547"/>
      <c r="AU13" s="547"/>
      <c r="AV13" s="547"/>
      <c r="AW13" s="547"/>
      <c r="AX13" s="547"/>
      <c r="AY13" s="547"/>
      <c r="AZ13" s="547"/>
      <c r="BA13" s="547"/>
      <c r="BB13" s="547"/>
      <c r="BC13" s="547"/>
      <c r="BD13" s="547"/>
      <c r="BE13" s="547"/>
      <c r="BF13" s="547"/>
      <c r="BG13" s="547"/>
      <c r="BH13" s="547"/>
      <c r="BI13" s="547"/>
      <c r="BJ13" s="547"/>
      <c r="BK13" s="547"/>
      <c r="BL13" s="547"/>
      <c r="BM13" s="547"/>
      <c r="BN13" s="547"/>
      <c r="BO13" s="547"/>
      <c r="BP13" s="547"/>
      <c r="BQ13" s="547"/>
      <c r="BR13" s="547"/>
      <c r="BS13" s="547"/>
      <c r="BT13" s="547"/>
      <c r="BU13" s="547"/>
      <c r="BV13" s="547"/>
      <c r="BW13" s="547"/>
      <c r="BX13" s="547"/>
      <c r="BY13" s="547"/>
      <c r="BZ13" s="547"/>
      <c r="CA13" s="547"/>
      <c r="CB13" s="547"/>
      <c r="CC13" s="547"/>
      <c r="CD13" s="547"/>
      <c r="CE13" s="547"/>
      <c r="CF13" s="547"/>
      <c r="CG13" s="547"/>
      <c r="CH13" s="547"/>
      <c r="CI13" s="547"/>
      <c r="CJ13" s="547"/>
      <c r="CK13" s="547"/>
      <c r="CL13" s="547"/>
      <c r="CM13" s="547"/>
      <c r="CN13" s="547"/>
      <c r="CO13" s="547"/>
      <c r="CP13" s="547"/>
      <c r="CQ13" s="547"/>
      <c r="CR13" s="547"/>
      <c r="CS13" s="547"/>
      <c r="CT13" s="547"/>
      <c r="CU13" s="547"/>
      <c r="CV13" s="547"/>
      <c r="CW13" s="547"/>
      <c r="CX13" s="547"/>
      <c r="CY13" s="547"/>
      <c r="CZ13" s="547"/>
      <c r="DA13" s="547"/>
      <c r="DB13" s="547"/>
      <c r="DC13" s="547"/>
      <c r="DD13" s="547"/>
      <c r="DE13" s="547"/>
      <c r="DF13" s="547"/>
    </row>
    <row r="14" spans="1:110" s="191" customFormat="1" ht="55.5" customHeight="1">
      <c r="A14" s="547"/>
      <c r="B14" s="541" t="s">
        <v>101</v>
      </c>
      <c r="C14" s="638" t="s">
        <v>518</v>
      </c>
      <c r="D14" s="548">
        <v>254</v>
      </c>
      <c r="E14" s="554"/>
      <c r="F14" s="549"/>
      <c r="G14" s="603"/>
      <c r="H14" s="603"/>
      <c r="I14" s="603"/>
      <c r="J14" s="603"/>
      <c r="K14" s="603"/>
      <c r="L14" s="603"/>
      <c r="M14" s="603"/>
      <c r="N14" s="533" t="s">
        <v>506</v>
      </c>
      <c r="O14" s="533" t="s">
        <v>506</v>
      </c>
      <c r="P14" s="603"/>
      <c r="Q14" s="603"/>
      <c r="R14" s="441">
        <f>ROUNDUP((Tabelle139[[#This Row],[Spalte1]]*1.05)/0.25,0)*0.25</f>
        <v>266.75</v>
      </c>
      <c r="S14" s="533" t="s">
        <v>506</v>
      </c>
      <c r="T14" s="533" t="s">
        <v>506</v>
      </c>
      <c r="U14" s="603"/>
      <c r="V14" s="603"/>
      <c r="W14" s="247">
        <f>SUM(Tabelle139[[#This Row],[Spalte2]:[Spalte113]],Tabelle139[[#This Row],[Spalte115]:[Spalte118]])</f>
        <v>0</v>
      </c>
      <c r="X14" s="248">
        <f>SUM(Tabelle139[[#This Row],[Spalte2]:[Spalte113]])*Tabelle139[[#This Row],[Spalte1]]+SUM(Tabelle139[[#This Row],[Spalte115]:[Spalte118]])*Tabelle139[[#This Row],[Spalte114]]</f>
        <v>0</v>
      </c>
      <c r="Y14" s="550" t="s">
        <v>519</v>
      </c>
      <c r="Z14" s="551" t="s">
        <v>520</v>
      </c>
      <c r="AA14" s="547"/>
      <c r="AB14" s="547"/>
      <c r="AC14" s="547"/>
      <c r="AD14" s="547"/>
      <c r="AE14" s="552"/>
      <c r="AF14" s="552"/>
      <c r="AG14" s="552"/>
      <c r="AH14" s="547"/>
      <c r="AI14" s="547"/>
      <c r="AJ14" s="547"/>
      <c r="AK14" s="547"/>
      <c r="AL14" s="547"/>
      <c r="AM14" s="547"/>
      <c r="AN14" s="547"/>
      <c r="AO14" s="547"/>
      <c r="AP14" s="547"/>
      <c r="AQ14" s="547"/>
      <c r="AR14" s="547"/>
      <c r="AS14" s="547"/>
      <c r="AT14" s="547"/>
      <c r="AU14" s="547"/>
      <c r="AV14" s="547"/>
      <c r="AW14" s="547"/>
      <c r="AX14" s="547"/>
      <c r="AY14" s="547"/>
      <c r="AZ14" s="547"/>
      <c r="BA14" s="547"/>
      <c r="BB14" s="547"/>
      <c r="BC14" s="547"/>
      <c r="BD14" s="547"/>
      <c r="BE14" s="547"/>
      <c r="BF14" s="547"/>
      <c r="BG14" s="547"/>
      <c r="BH14" s="547"/>
      <c r="BI14" s="547"/>
      <c r="BJ14" s="547"/>
      <c r="BK14" s="547"/>
      <c r="BL14" s="547"/>
      <c r="BM14" s="547"/>
      <c r="BN14" s="547"/>
      <c r="BO14" s="547"/>
      <c r="BP14" s="547"/>
      <c r="BQ14" s="547"/>
      <c r="BR14" s="547"/>
      <c r="BS14" s="547"/>
      <c r="BT14" s="547"/>
      <c r="BU14" s="547"/>
      <c r="BV14" s="547"/>
      <c r="BW14" s="547"/>
      <c r="BX14" s="547"/>
      <c r="BY14" s="547"/>
      <c r="BZ14" s="547"/>
      <c r="CA14" s="547"/>
      <c r="CB14" s="547"/>
      <c r="CC14" s="547"/>
      <c r="CD14" s="547"/>
      <c r="CE14" s="547"/>
      <c r="CF14" s="547"/>
      <c r="CG14" s="547"/>
      <c r="CH14" s="547"/>
      <c r="CI14" s="547"/>
      <c r="CJ14" s="547"/>
      <c r="CK14" s="547"/>
      <c r="CL14" s="547"/>
      <c r="CM14" s="547"/>
      <c r="CN14" s="547"/>
      <c r="CO14" s="547"/>
      <c r="CP14" s="547"/>
      <c r="CQ14" s="547"/>
      <c r="CR14" s="547"/>
      <c r="CS14" s="547"/>
      <c r="CT14" s="547"/>
      <c r="CU14" s="547"/>
      <c r="CV14" s="547"/>
      <c r="CW14" s="547"/>
      <c r="CX14" s="547"/>
      <c r="CY14" s="547"/>
      <c r="CZ14" s="547"/>
      <c r="DA14" s="547"/>
      <c r="DB14" s="547"/>
      <c r="DC14" s="547"/>
      <c r="DD14" s="547"/>
      <c r="DE14" s="547"/>
      <c r="DF14" s="547"/>
    </row>
    <row r="15" spans="1:110" s="191" customFormat="1" ht="55.5" customHeight="1">
      <c r="A15" s="547"/>
      <c r="B15" s="541" t="s">
        <v>101</v>
      </c>
      <c r="C15" s="638" t="s">
        <v>521</v>
      </c>
      <c r="D15" s="548">
        <v>166</v>
      </c>
      <c r="E15" s="554"/>
      <c r="F15" s="549"/>
      <c r="G15" s="604"/>
      <c r="H15" s="604"/>
      <c r="I15" s="604"/>
      <c r="J15" s="604"/>
      <c r="K15" s="604"/>
      <c r="L15" s="604"/>
      <c r="M15" s="604"/>
      <c r="N15" s="533" t="s">
        <v>506</v>
      </c>
      <c r="O15" s="533" t="s">
        <v>506</v>
      </c>
      <c r="P15" s="604"/>
      <c r="Q15" s="604"/>
      <c r="R15" s="441">
        <f>ROUNDUP((Tabelle139[[#This Row],[Spalte1]]*1.05)/0.25,0)*0.25</f>
        <v>174.5</v>
      </c>
      <c r="S15" s="533" t="s">
        <v>506</v>
      </c>
      <c r="T15" s="533" t="s">
        <v>506</v>
      </c>
      <c r="U15" s="604"/>
      <c r="V15" s="604"/>
      <c r="W15" s="247">
        <f>SUM(Tabelle139[[#This Row],[Spalte2]:[Spalte113]],Tabelle139[[#This Row],[Spalte115]:[Spalte118]])</f>
        <v>0</v>
      </c>
      <c r="X15" s="248">
        <f>SUM(Tabelle139[[#This Row],[Spalte2]:[Spalte113]])*Tabelle139[[#This Row],[Spalte1]]+SUM(Tabelle139[[#This Row],[Spalte115]:[Spalte118]])*Tabelle139[[#This Row],[Spalte114]]</f>
        <v>0</v>
      </c>
      <c r="Y15" s="550" t="s">
        <v>522</v>
      </c>
      <c r="Z15" s="551" t="s">
        <v>523</v>
      </c>
      <c r="AA15" s="547"/>
      <c r="AB15" s="547"/>
      <c r="AC15" s="547"/>
      <c r="AD15" s="547"/>
      <c r="AE15" s="547"/>
      <c r="AF15" s="547"/>
      <c r="AG15" s="547"/>
      <c r="AH15" s="547"/>
      <c r="AI15" s="547"/>
      <c r="AJ15" s="547"/>
      <c r="AK15" s="547"/>
      <c r="AL15" s="547"/>
      <c r="AM15" s="547"/>
      <c r="AN15" s="547"/>
      <c r="AO15" s="547"/>
      <c r="AP15" s="547"/>
      <c r="AQ15" s="547"/>
      <c r="AR15" s="547"/>
      <c r="AS15" s="547"/>
      <c r="AT15" s="547"/>
      <c r="AU15" s="547"/>
      <c r="AV15" s="547"/>
      <c r="AW15" s="547"/>
      <c r="AX15" s="547"/>
      <c r="AY15" s="547"/>
      <c r="AZ15" s="547"/>
      <c r="BA15" s="547"/>
      <c r="BB15" s="547"/>
      <c r="BC15" s="547"/>
      <c r="BD15" s="547"/>
      <c r="BE15" s="547"/>
      <c r="BF15" s="547"/>
      <c r="BG15" s="547"/>
      <c r="BH15" s="547"/>
      <c r="BI15" s="547"/>
      <c r="BJ15" s="547"/>
      <c r="BK15" s="547"/>
      <c r="BL15" s="547"/>
      <c r="BM15" s="547"/>
      <c r="BN15" s="547"/>
      <c r="BO15" s="547"/>
      <c r="BP15" s="547"/>
      <c r="BQ15" s="547"/>
      <c r="BR15" s="547"/>
      <c r="BS15" s="547"/>
      <c r="BT15" s="547"/>
      <c r="BU15" s="547"/>
      <c r="BV15" s="547"/>
      <c r="BW15" s="547"/>
      <c r="BX15" s="547"/>
      <c r="BY15" s="547"/>
      <c r="BZ15" s="547"/>
      <c r="CA15" s="547"/>
      <c r="CB15" s="547"/>
      <c r="CC15" s="547"/>
      <c r="CD15" s="547"/>
      <c r="CE15" s="547"/>
      <c r="CF15" s="547"/>
      <c r="CG15" s="547"/>
      <c r="CH15" s="547"/>
      <c r="CI15" s="547"/>
      <c r="CJ15" s="547"/>
      <c r="CK15" s="547"/>
      <c r="CL15" s="547"/>
      <c r="CM15" s="547"/>
      <c r="CN15" s="547"/>
      <c r="CO15" s="547"/>
      <c r="CP15" s="547"/>
      <c r="CQ15" s="547"/>
      <c r="CR15" s="547"/>
      <c r="CS15" s="547"/>
      <c r="CT15" s="547"/>
      <c r="CU15" s="547"/>
      <c r="CV15" s="547"/>
      <c r="CW15" s="547"/>
      <c r="CX15" s="547"/>
      <c r="CY15" s="547"/>
      <c r="CZ15" s="547"/>
      <c r="DA15" s="547"/>
      <c r="DB15" s="547"/>
      <c r="DC15" s="547"/>
      <c r="DD15" s="547"/>
      <c r="DE15" s="547"/>
      <c r="DF15" s="547"/>
    </row>
    <row r="16" spans="1:110" s="191" customFormat="1" ht="55.5" customHeight="1">
      <c r="A16" s="547"/>
      <c r="B16" s="541" t="s">
        <v>101</v>
      </c>
      <c r="C16" s="638" t="s">
        <v>524</v>
      </c>
      <c r="D16" s="548">
        <v>268</v>
      </c>
      <c r="E16" s="554"/>
      <c r="F16" s="549"/>
      <c r="G16" s="603"/>
      <c r="H16" s="603"/>
      <c r="I16" s="603"/>
      <c r="J16" s="603"/>
      <c r="K16" s="603"/>
      <c r="L16" s="603"/>
      <c r="M16" s="603"/>
      <c r="N16" s="533" t="s">
        <v>506</v>
      </c>
      <c r="O16" s="533" t="s">
        <v>506</v>
      </c>
      <c r="P16" s="603"/>
      <c r="Q16" s="603"/>
      <c r="R16" s="441">
        <f>ROUNDUP((Tabelle139[[#This Row],[Spalte1]]*1.05)/0.25,0)*0.25</f>
        <v>281.5</v>
      </c>
      <c r="S16" s="533" t="s">
        <v>506</v>
      </c>
      <c r="T16" s="533" t="s">
        <v>506</v>
      </c>
      <c r="U16" s="603"/>
      <c r="V16" s="603"/>
      <c r="W16" s="247">
        <f>SUM(Tabelle139[[#This Row],[Spalte2]:[Spalte113]],Tabelle139[[#This Row],[Spalte115]:[Spalte118]])</f>
        <v>0</v>
      </c>
      <c r="X16" s="248">
        <f>SUM(Tabelle139[[#This Row],[Spalte2]:[Spalte113]])*Tabelle139[[#This Row],[Spalte1]]+SUM(Tabelle139[[#This Row],[Spalte115]:[Spalte118]])*Tabelle139[[#This Row],[Spalte114]]</f>
        <v>0</v>
      </c>
      <c r="Y16" s="550" t="s">
        <v>525</v>
      </c>
      <c r="Z16" s="551" t="s">
        <v>526</v>
      </c>
      <c r="AA16" s="547"/>
      <c r="AB16" s="547"/>
      <c r="AC16" s="547"/>
      <c r="AD16" s="547"/>
      <c r="AE16" s="552"/>
      <c r="AF16" s="552"/>
      <c r="AG16" s="552"/>
      <c r="AH16" s="547"/>
      <c r="AI16" s="547"/>
      <c r="AJ16" s="547"/>
      <c r="AK16" s="547"/>
      <c r="AL16" s="547"/>
      <c r="AM16" s="547"/>
      <c r="AN16" s="547"/>
      <c r="AO16" s="547"/>
      <c r="AP16" s="547"/>
      <c r="AQ16" s="547"/>
      <c r="AR16" s="547"/>
      <c r="AS16" s="547"/>
      <c r="AT16" s="547"/>
      <c r="AU16" s="547"/>
      <c r="AV16" s="547"/>
      <c r="AW16" s="547"/>
      <c r="AX16" s="547"/>
      <c r="AY16" s="547"/>
      <c r="AZ16" s="547"/>
      <c r="BA16" s="547"/>
      <c r="BB16" s="547"/>
      <c r="BC16" s="547"/>
      <c r="BD16" s="547"/>
      <c r="BE16" s="547"/>
      <c r="BF16" s="547"/>
      <c r="BG16" s="547"/>
      <c r="BH16" s="547"/>
      <c r="BI16" s="547"/>
      <c r="BJ16" s="547"/>
      <c r="BK16" s="547"/>
      <c r="BL16" s="547"/>
      <c r="BM16" s="547"/>
      <c r="BN16" s="547"/>
      <c r="BO16" s="547"/>
      <c r="BP16" s="547"/>
      <c r="BQ16" s="547"/>
      <c r="BR16" s="547"/>
      <c r="BS16" s="547"/>
      <c r="BT16" s="547"/>
      <c r="BU16" s="547"/>
      <c r="BV16" s="547"/>
      <c r="BW16" s="547"/>
      <c r="BX16" s="547"/>
      <c r="BY16" s="547"/>
      <c r="BZ16" s="547"/>
      <c r="CA16" s="547"/>
      <c r="CB16" s="547"/>
      <c r="CC16" s="547"/>
      <c r="CD16" s="547"/>
      <c r="CE16" s="547"/>
      <c r="CF16" s="547"/>
      <c r="CG16" s="547"/>
      <c r="CH16" s="547"/>
      <c r="CI16" s="547"/>
      <c r="CJ16" s="547"/>
      <c r="CK16" s="547"/>
      <c r="CL16" s="547"/>
      <c r="CM16" s="547"/>
      <c r="CN16" s="547"/>
      <c r="CO16" s="547"/>
      <c r="CP16" s="547"/>
      <c r="CQ16" s="547"/>
      <c r="CR16" s="547"/>
      <c r="CS16" s="547"/>
      <c r="CT16" s="547"/>
      <c r="CU16" s="547"/>
      <c r="CV16" s="547"/>
      <c r="CW16" s="547"/>
      <c r="CX16" s="547"/>
      <c r="CY16" s="547"/>
      <c r="CZ16" s="547"/>
      <c r="DA16" s="547"/>
      <c r="DB16" s="547"/>
      <c r="DC16" s="547"/>
      <c r="DD16" s="547"/>
      <c r="DE16" s="547"/>
      <c r="DF16" s="547"/>
    </row>
    <row r="17" spans="1:110" s="191" customFormat="1" ht="55.5" customHeight="1">
      <c r="A17" s="547"/>
      <c r="B17" s="541" t="s">
        <v>101</v>
      </c>
      <c r="C17" s="638" t="s">
        <v>527</v>
      </c>
      <c r="D17" s="548">
        <v>202</v>
      </c>
      <c r="E17" s="554"/>
      <c r="F17" s="549"/>
      <c r="G17" s="604"/>
      <c r="H17" s="604"/>
      <c r="I17" s="604"/>
      <c r="J17" s="604"/>
      <c r="K17" s="604"/>
      <c r="L17" s="604"/>
      <c r="M17" s="604"/>
      <c r="N17" s="533" t="s">
        <v>506</v>
      </c>
      <c r="O17" s="533" t="s">
        <v>506</v>
      </c>
      <c r="P17" s="604"/>
      <c r="Q17" s="604"/>
      <c r="R17" s="441">
        <f>ROUNDUP((Tabelle139[[#This Row],[Spalte1]]*1.05)/0.25,0)*0.25</f>
        <v>212.25</v>
      </c>
      <c r="S17" s="533" t="s">
        <v>506</v>
      </c>
      <c r="T17" s="533" t="s">
        <v>506</v>
      </c>
      <c r="U17" s="604"/>
      <c r="V17" s="604"/>
      <c r="W17" s="247">
        <f>SUM(Tabelle139[[#This Row],[Spalte2]:[Spalte113]],Tabelle139[[#This Row],[Spalte115]:[Spalte118]])</f>
        <v>0</v>
      </c>
      <c r="X17" s="248">
        <f>SUM(Tabelle139[[#This Row],[Spalte2]:[Spalte113]])*Tabelle139[[#This Row],[Spalte1]]+SUM(Tabelle139[[#This Row],[Spalte115]:[Spalte118]])*Tabelle139[[#This Row],[Spalte114]]</f>
        <v>0</v>
      </c>
      <c r="Y17" s="550" t="s">
        <v>528</v>
      </c>
      <c r="Z17" s="551" t="s">
        <v>529</v>
      </c>
      <c r="AA17" s="547"/>
      <c r="AB17" s="547"/>
      <c r="AC17" s="547"/>
      <c r="AD17" s="547"/>
      <c r="AE17" s="547"/>
      <c r="AF17" s="547"/>
      <c r="AG17" s="547"/>
      <c r="AH17" s="547"/>
      <c r="AI17" s="547"/>
      <c r="AJ17" s="547"/>
      <c r="AK17" s="547"/>
      <c r="AL17" s="547"/>
      <c r="AM17" s="547"/>
      <c r="AN17" s="547"/>
      <c r="AO17" s="547"/>
      <c r="AP17" s="547"/>
      <c r="AQ17" s="547"/>
      <c r="AR17" s="547"/>
      <c r="AS17" s="547"/>
      <c r="AT17" s="547"/>
      <c r="AU17" s="547"/>
      <c r="AV17" s="547"/>
      <c r="AW17" s="547"/>
      <c r="AX17" s="547"/>
      <c r="AY17" s="547"/>
      <c r="AZ17" s="547"/>
      <c r="BA17" s="547"/>
      <c r="BB17" s="547"/>
      <c r="BC17" s="547"/>
      <c r="BD17" s="547"/>
      <c r="BE17" s="547"/>
      <c r="BF17" s="547"/>
      <c r="BG17" s="547"/>
      <c r="BH17" s="547"/>
      <c r="BI17" s="547"/>
      <c r="BJ17" s="547"/>
      <c r="BK17" s="547"/>
      <c r="BL17" s="547"/>
      <c r="BM17" s="547"/>
      <c r="BN17" s="547"/>
      <c r="BO17" s="547"/>
      <c r="BP17" s="547"/>
      <c r="BQ17" s="547"/>
      <c r="BR17" s="547"/>
      <c r="BS17" s="547"/>
      <c r="BT17" s="547"/>
      <c r="BU17" s="547"/>
      <c r="BV17" s="547"/>
      <c r="BW17" s="547"/>
      <c r="BX17" s="547"/>
      <c r="BY17" s="547"/>
      <c r="BZ17" s="547"/>
      <c r="CA17" s="547"/>
      <c r="CB17" s="547"/>
      <c r="CC17" s="547"/>
      <c r="CD17" s="547"/>
      <c r="CE17" s="547"/>
      <c r="CF17" s="547"/>
      <c r="CG17" s="547"/>
      <c r="CH17" s="547"/>
      <c r="CI17" s="547"/>
      <c r="CJ17" s="547"/>
      <c r="CK17" s="547"/>
      <c r="CL17" s="547"/>
      <c r="CM17" s="547"/>
      <c r="CN17" s="547"/>
      <c r="CO17" s="547"/>
      <c r="CP17" s="547"/>
      <c r="CQ17" s="547"/>
      <c r="CR17" s="547"/>
      <c r="CS17" s="547"/>
      <c r="CT17" s="547"/>
      <c r="CU17" s="547"/>
      <c r="CV17" s="547"/>
      <c r="CW17" s="547"/>
      <c r="CX17" s="547"/>
      <c r="CY17" s="547"/>
      <c r="CZ17" s="547"/>
      <c r="DA17" s="547"/>
      <c r="DB17" s="547"/>
      <c r="DC17" s="547"/>
      <c r="DD17" s="547"/>
      <c r="DE17" s="547"/>
      <c r="DF17" s="547"/>
    </row>
    <row r="18" spans="1:110" s="191" customFormat="1" ht="55.5" customHeight="1">
      <c r="A18" s="547"/>
      <c r="B18" s="541" t="s">
        <v>101</v>
      </c>
      <c r="C18" s="638" t="s">
        <v>530</v>
      </c>
      <c r="D18" s="548">
        <v>233</v>
      </c>
      <c r="E18" s="554"/>
      <c r="F18" s="549"/>
      <c r="G18" s="603"/>
      <c r="H18" s="603"/>
      <c r="I18" s="603"/>
      <c r="J18" s="603"/>
      <c r="K18" s="603"/>
      <c r="L18" s="603"/>
      <c r="M18" s="603"/>
      <c r="N18" s="533" t="s">
        <v>506</v>
      </c>
      <c r="O18" s="533" t="s">
        <v>506</v>
      </c>
      <c r="P18" s="603"/>
      <c r="Q18" s="603"/>
      <c r="R18" s="441">
        <f>ROUNDUP((Tabelle139[[#This Row],[Spalte1]]*1.05)/0.25,0)*0.25</f>
        <v>244.75</v>
      </c>
      <c r="S18" s="533" t="s">
        <v>506</v>
      </c>
      <c r="T18" s="533" t="s">
        <v>506</v>
      </c>
      <c r="U18" s="603"/>
      <c r="V18" s="603"/>
      <c r="W18" s="247">
        <f>SUM(Tabelle139[[#This Row],[Spalte2]:[Spalte113]],Tabelle139[[#This Row],[Spalte115]:[Spalte118]])</f>
        <v>0</v>
      </c>
      <c r="X18" s="248">
        <f>SUM(Tabelle139[[#This Row],[Spalte2]:[Spalte113]])*Tabelle139[[#This Row],[Spalte1]]+SUM(Tabelle139[[#This Row],[Spalte115]:[Spalte118]])*Tabelle139[[#This Row],[Spalte114]]</f>
        <v>0</v>
      </c>
      <c r="Y18" s="550" t="s">
        <v>531</v>
      </c>
      <c r="Z18" s="551" t="s">
        <v>532</v>
      </c>
      <c r="AA18" s="547"/>
      <c r="AB18" s="547"/>
      <c r="AC18" s="547"/>
      <c r="AD18" s="547"/>
      <c r="AE18" s="552"/>
      <c r="AF18" s="552"/>
      <c r="AG18" s="552"/>
      <c r="AH18" s="547"/>
      <c r="AI18" s="547"/>
      <c r="AJ18" s="547"/>
      <c r="AK18" s="547"/>
      <c r="AL18" s="547"/>
      <c r="AM18" s="547"/>
      <c r="AN18" s="547"/>
      <c r="AO18" s="547"/>
      <c r="AP18" s="547"/>
      <c r="AQ18" s="547"/>
      <c r="AR18" s="547"/>
      <c r="AS18" s="547"/>
      <c r="AT18" s="547"/>
      <c r="AU18" s="547"/>
      <c r="AV18" s="547"/>
      <c r="AW18" s="547"/>
      <c r="AX18" s="547"/>
      <c r="AY18" s="547"/>
      <c r="AZ18" s="547"/>
      <c r="BA18" s="547"/>
      <c r="BB18" s="547"/>
      <c r="BC18" s="547"/>
      <c r="BD18" s="547"/>
      <c r="BE18" s="547"/>
      <c r="BF18" s="547"/>
      <c r="BG18" s="547"/>
      <c r="BH18" s="547"/>
      <c r="BI18" s="547"/>
      <c r="BJ18" s="547"/>
      <c r="BK18" s="547"/>
      <c r="BL18" s="547"/>
      <c r="BM18" s="547"/>
      <c r="BN18" s="547"/>
      <c r="BO18" s="547"/>
      <c r="BP18" s="547"/>
      <c r="BQ18" s="547"/>
      <c r="BR18" s="547"/>
      <c r="BS18" s="547"/>
      <c r="BT18" s="547"/>
      <c r="BU18" s="547"/>
      <c r="BV18" s="547"/>
      <c r="BW18" s="547"/>
      <c r="BX18" s="547"/>
      <c r="BY18" s="547"/>
      <c r="BZ18" s="547"/>
      <c r="CA18" s="547"/>
      <c r="CB18" s="547"/>
      <c r="CC18" s="547"/>
      <c r="CD18" s="547"/>
      <c r="CE18" s="547"/>
      <c r="CF18" s="547"/>
      <c r="CG18" s="547"/>
      <c r="CH18" s="547"/>
      <c r="CI18" s="547"/>
      <c r="CJ18" s="547"/>
      <c r="CK18" s="547"/>
      <c r="CL18" s="547"/>
      <c r="CM18" s="547"/>
      <c r="CN18" s="547"/>
      <c r="CO18" s="547"/>
      <c r="CP18" s="547"/>
      <c r="CQ18" s="547"/>
      <c r="CR18" s="547"/>
      <c r="CS18" s="547"/>
      <c r="CT18" s="547"/>
      <c r="CU18" s="547"/>
      <c r="CV18" s="547"/>
      <c r="CW18" s="547"/>
      <c r="CX18" s="547"/>
      <c r="CY18" s="547"/>
      <c r="CZ18" s="547"/>
      <c r="DA18" s="547"/>
      <c r="DB18" s="547"/>
      <c r="DC18" s="547"/>
      <c r="DD18" s="547"/>
      <c r="DE18" s="547"/>
      <c r="DF18" s="547"/>
    </row>
    <row r="19" spans="1:110" s="191" customFormat="1" ht="55.5" customHeight="1">
      <c r="A19" s="547"/>
      <c r="B19" s="541" t="s">
        <v>101</v>
      </c>
      <c r="C19" s="638" t="s">
        <v>533</v>
      </c>
      <c r="D19" s="548">
        <v>230</v>
      </c>
      <c r="E19" s="554"/>
      <c r="F19" s="549"/>
      <c r="G19" s="604"/>
      <c r="H19" s="604"/>
      <c r="I19" s="604"/>
      <c r="J19" s="604"/>
      <c r="K19" s="604"/>
      <c r="L19" s="604"/>
      <c r="M19" s="604"/>
      <c r="N19" s="533" t="s">
        <v>506</v>
      </c>
      <c r="O19" s="533" t="s">
        <v>506</v>
      </c>
      <c r="P19" s="604"/>
      <c r="Q19" s="604"/>
      <c r="R19" s="441">
        <f>ROUNDUP((Tabelle139[[#This Row],[Spalte1]]*1.05)/0.25,0)*0.25</f>
        <v>241.5</v>
      </c>
      <c r="S19" s="533" t="s">
        <v>506</v>
      </c>
      <c r="T19" s="533" t="s">
        <v>506</v>
      </c>
      <c r="U19" s="604"/>
      <c r="V19" s="604"/>
      <c r="W19" s="247">
        <f>SUM(Tabelle139[[#This Row],[Spalte2]:[Spalte113]],Tabelle139[[#This Row],[Spalte115]:[Spalte118]])</f>
        <v>0</v>
      </c>
      <c r="X19" s="248">
        <f>SUM(Tabelle139[[#This Row],[Spalte2]:[Spalte113]])*Tabelle139[[#This Row],[Spalte1]]+SUM(Tabelle139[[#This Row],[Spalte115]:[Spalte118]])*Tabelle139[[#This Row],[Spalte114]]</f>
        <v>0</v>
      </c>
      <c r="Y19" s="550" t="s">
        <v>534</v>
      </c>
      <c r="Z19" s="551" t="s">
        <v>535</v>
      </c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7"/>
      <c r="AV19" s="547"/>
      <c r="AW19" s="547"/>
      <c r="AX19" s="547"/>
      <c r="AY19" s="547"/>
      <c r="AZ19" s="547"/>
      <c r="BA19" s="547"/>
      <c r="BB19" s="547"/>
      <c r="BC19" s="547"/>
      <c r="BD19" s="547"/>
      <c r="BE19" s="547"/>
      <c r="BF19" s="547"/>
      <c r="BG19" s="547"/>
      <c r="BH19" s="547"/>
      <c r="BI19" s="547"/>
      <c r="BJ19" s="547"/>
      <c r="BK19" s="547"/>
      <c r="BL19" s="547"/>
      <c r="BM19" s="547"/>
      <c r="BN19" s="547"/>
      <c r="BO19" s="547"/>
      <c r="BP19" s="547"/>
      <c r="BQ19" s="547"/>
      <c r="BR19" s="547"/>
      <c r="BS19" s="547"/>
      <c r="BT19" s="547"/>
      <c r="BU19" s="547"/>
      <c r="BV19" s="547"/>
      <c r="BW19" s="547"/>
      <c r="BX19" s="547"/>
      <c r="BY19" s="547"/>
      <c r="BZ19" s="547"/>
      <c r="CA19" s="547"/>
      <c r="CB19" s="547"/>
      <c r="CC19" s="547"/>
      <c r="CD19" s="547"/>
      <c r="CE19" s="547"/>
      <c r="CF19" s="547"/>
      <c r="CG19" s="547"/>
      <c r="CH19" s="547"/>
      <c r="CI19" s="547"/>
      <c r="CJ19" s="547"/>
      <c r="CK19" s="547"/>
      <c r="CL19" s="547"/>
      <c r="CM19" s="547"/>
      <c r="CN19" s="547"/>
      <c r="CO19" s="547"/>
      <c r="CP19" s="547"/>
      <c r="CQ19" s="547"/>
      <c r="CR19" s="547"/>
      <c r="CS19" s="547"/>
      <c r="CT19" s="547"/>
      <c r="CU19" s="547"/>
      <c r="CV19" s="547"/>
      <c r="CW19" s="547"/>
      <c r="CX19" s="547"/>
      <c r="CY19" s="547"/>
      <c r="CZ19" s="547"/>
      <c r="DA19" s="547"/>
      <c r="DB19" s="547"/>
      <c r="DC19" s="547"/>
      <c r="DD19" s="547"/>
      <c r="DE19" s="547"/>
      <c r="DF19" s="547"/>
    </row>
    <row r="20" spans="1:110" s="191" customFormat="1" ht="55.5" customHeight="1">
      <c r="A20" s="547"/>
      <c r="B20" s="541" t="s">
        <v>101</v>
      </c>
      <c r="C20" s="638" t="s">
        <v>536</v>
      </c>
      <c r="D20" s="548">
        <v>177</v>
      </c>
      <c r="E20" s="554"/>
      <c r="F20" s="549"/>
      <c r="G20" s="603"/>
      <c r="H20" s="603"/>
      <c r="I20" s="603"/>
      <c r="J20" s="603"/>
      <c r="K20" s="603"/>
      <c r="L20" s="603"/>
      <c r="M20" s="603"/>
      <c r="N20" s="533" t="s">
        <v>506</v>
      </c>
      <c r="O20" s="533" t="s">
        <v>506</v>
      </c>
      <c r="P20" s="603"/>
      <c r="Q20" s="603"/>
      <c r="R20" s="441">
        <f>ROUNDUP((Tabelle139[[#This Row],[Spalte1]]*1.05)/0.25,0)*0.25</f>
        <v>186</v>
      </c>
      <c r="S20" s="533" t="s">
        <v>506</v>
      </c>
      <c r="T20" s="533" t="s">
        <v>506</v>
      </c>
      <c r="U20" s="603"/>
      <c r="V20" s="603"/>
      <c r="W20" s="247">
        <f>SUM(Tabelle139[[#This Row],[Spalte2]:[Spalte113]],Tabelle139[[#This Row],[Spalte115]:[Spalte118]])</f>
        <v>0</v>
      </c>
      <c r="X20" s="248">
        <f>SUM(Tabelle139[[#This Row],[Spalte2]:[Spalte113]])*Tabelle139[[#This Row],[Spalte1]]+SUM(Tabelle139[[#This Row],[Spalte115]:[Spalte118]])*Tabelle139[[#This Row],[Spalte114]]</f>
        <v>0</v>
      </c>
      <c r="Y20" s="550" t="s">
        <v>537</v>
      </c>
      <c r="Z20" s="551" t="s">
        <v>538</v>
      </c>
      <c r="AA20" s="547"/>
      <c r="AB20" s="547"/>
      <c r="AC20" s="547"/>
      <c r="AD20" s="547"/>
      <c r="AE20" s="552"/>
      <c r="AF20" s="552"/>
      <c r="AG20" s="552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7"/>
      <c r="AV20" s="547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7"/>
      <c r="BK20" s="547"/>
      <c r="BL20" s="547"/>
      <c r="BM20" s="547"/>
      <c r="BN20" s="547"/>
      <c r="BO20" s="547"/>
      <c r="BP20" s="547"/>
      <c r="BQ20" s="547"/>
      <c r="BR20" s="547"/>
      <c r="BS20" s="547"/>
      <c r="BT20" s="547"/>
      <c r="BU20" s="547"/>
      <c r="BV20" s="547"/>
      <c r="BW20" s="547"/>
      <c r="BX20" s="547"/>
      <c r="BY20" s="547"/>
      <c r="BZ20" s="547"/>
      <c r="CA20" s="547"/>
      <c r="CB20" s="547"/>
      <c r="CC20" s="547"/>
      <c r="CD20" s="547"/>
      <c r="CE20" s="547"/>
      <c r="CF20" s="547"/>
      <c r="CG20" s="547"/>
      <c r="CH20" s="547"/>
      <c r="CI20" s="547"/>
      <c r="CJ20" s="547"/>
      <c r="CK20" s="547"/>
      <c r="CL20" s="547"/>
      <c r="CM20" s="547"/>
      <c r="CN20" s="547"/>
      <c r="CO20" s="547"/>
      <c r="CP20" s="547"/>
      <c r="CQ20" s="547"/>
      <c r="CR20" s="547"/>
      <c r="CS20" s="547"/>
      <c r="CT20" s="547"/>
      <c r="CU20" s="547"/>
      <c r="CV20" s="547"/>
      <c r="CW20" s="547"/>
      <c r="CX20" s="547"/>
      <c r="CY20" s="547"/>
      <c r="CZ20" s="547"/>
      <c r="DA20" s="547"/>
      <c r="DB20" s="547"/>
      <c r="DC20" s="547"/>
      <c r="DD20" s="547"/>
      <c r="DE20" s="547"/>
      <c r="DF20" s="547"/>
    </row>
    <row r="21" spans="1:110" s="191" customFormat="1" ht="55.5" customHeight="1">
      <c r="A21" s="547"/>
      <c r="B21" s="541" t="s">
        <v>101</v>
      </c>
      <c r="C21" s="638" t="s">
        <v>539</v>
      </c>
      <c r="D21" s="548">
        <v>155</v>
      </c>
      <c r="E21" s="554"/>
      <c r="F21" s="549"/>
      <c r="G21" s="604"/>
      <c r="H21" s="604"/>
      <c r="I21" s="604"/>
      <c r="J21" s="604"/>
      <c r="K21" s="604"/>
      <c r="L21" s="604"/>
      <c r="M21" s="604"/>
      <c r="N21" s="533" t="s">
        <v>506</v>
      </c>
      <c r="O21" s="533" t="s">
        <v>506</v>
      </c>
      <c r="P21" s="604"/>
      <c r="Q21" s="604"/>
      <c r="R21" s="441">
        <f>ROUNDUP((Tabelle139[[#This Row],[Spalte1]]*1.05)/0.25,0)*0.25</f>
        <v>162.75</v>
      </c>
      <c r="S21" s="533" t="s">
        <v>506</v>
      </c>
      <c r="T21" s="533" t="s">
        <v>506</v>
      </c>
      <c r="U21" s="604"/>
      <c r="V21" s="604"/>
      <c r="W21" s="247">
        <f>SUM(Tabelle139[[#This Row],[Spalte2]:[Spalte113]],Tabelle139[[#This Row],[Spalte115]:[Spalte118]])</f>
        <v>0</v>
      </c>
      <c r="X21" s="248">
        <f>SUM(Tabelle139[[#This Row],[Spalte2]:[Spalte113]])*Tabelle139[[#This Row],[Spalte1]]+SUM(Tabelle139[[#This Row],[Spalte115]:[Spalte118]])*Tabelle139[[#This Row],[Spalte114]]</f>
        <v>0</v>
      </c>
      <c r="Y21" s="550" t="s">
        <v>540</v>
      </c>
      <c r="Z21" s="551" t="s">
        <v>541</v>
      </c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7"/>
      <c r="AV21" s="547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7"/>
      <c r="BK21" s="547"/>
      <c r="BL21" s="547"/>
      <c r="BM21" s="547"/>
      <c r="BN21" s="547"/>
      <c r="BO21" s="547"/>
      <c r="BP21" s="547"/>
      <c r="BQ21" s="547"/>
      <c r="BR21" s="547"/>
      <c r="BS21" s="547"/>
      <c r="BT21" s="547"/>
      <c r="BU21" s="547"/>
      <c r="BV21" s="547"/>
      <c r="BW21" s="547"/>
      <c r="BX21" s="547"/>
      <c r="BY21" s="547"/>
      <c r="BZ21" s="547"/>
      <c r="CA21" s="547"/>
      <c r="CB21" s="547"/>
      <c r="CC21" s="547"/>
      <c r="CD21" s="547"/>
      <c r="CE21" s="547"/>
      <c r="CF21" s="547"/>
      <c r="CG21" s="547"/>
      <c r="CH21" s="547"/>
      <c r="CI21" s="547"/>
      <c r="CJ21" s="547"/>
      <c r="CK21" s="547"/>
      <c r="CL21" s="547"/>
      <c r="CM21" s="547"/>
      <c r="CN21" s="547"/>
      <c r="CO21" s="547"/>
      <c r="CP21" s="547"/>
      <c r="CQ21" s="547"/>
      <c r="CR21" s="547"/>
      <c r="CS21" s="547"/>
      <c r="CT21" s="547"/>
      <c r="CU21" s="547"/>
      <c r="CV21" s="547"/>
      <c r="CW21" s="547"/>
      <c r="CX21" s="547"/>
      <c r="CY21" s="547"/>
      <c r="CZ21" s="547"/>
      <c r="DA21" s="547"/>
      <c r="DB21" s="547"/>
      <c r="DC21" s="547"/>
      <c r="DD21" s="547"/>
      <c r="DE21" s="547"/>
      <c r="DF21" s="547"/>
    </row>
    <row r="22" spans="1:110" s="191" customFormat="1" ht="55.5" customHeight="1">
      <c r="A22" s="547"/>
      <c r="B22" s="541" t="s">
        <v>101</v>
      </c>
      <c r="C22" s="638" t="s">
        <v>542</v>
      </c>
      <c r="D22" s="548">
        <v>150</v>
      </c>
      <c r="E22" s="554"/>
      <c r="F22" s="549"/>
      <c r="G22" s="603"/>
      <c r="H22" s="603"/>
      <c r="I22" s="603"/>
      <c r="J22" s="603"/>
      <c r="K22" s="603"/>
      <c r="L22" s="603"/>
      <c r="M22" s="603"/>
      <c r="N22" s="533" t="s">
        <v>506</v>
      </c>
      <c r="O22" s="533" t="s">
        <v>506</v>
      </c>
      <c r="P22" s="603"/>
      <c r="Q22" s="603"/>
      <c r="R22" s="441">
        <f>ROUNDUP((Tabelle139[[#This Row],[Spalte1]]*1.05)/0.25,0)*0.25</f>
        <v>157.5</v>
      </c>
      <c r="S22" s="533" t="s">
        <v>506</v>
      </c>
      <c r="T22" s="533" t="s">
        <v>506</v>
      </c>
      <c r="U22" s="603"/>
      <c r="V22" s="603"/>
      <c r="W22" s="247">
        <f>SUM(Tabelle139[[#This Row],[Spalte2]:[Spalte113]],Tabelle139[[#This Row],[Spalte115]:[Spalte118]])</f>
        <v>0</v>
      </c>
      <c r="X22" s="248">
        <f>SUM(Tabelle139[[#This Row],[Spalte2]:[Spalte113]])*Tabelle139[[#This Row],[Spalte1]]+SUM(Tabelle139[[#This Row],[Spalte115]:[Spalte118]])*Tabelle139[[#This Row],[Spalte114]]</f>
        <v>0</v>
      </c>
      <c r="Y22" s="550" t="s">
        <v>543</v>
      </c>
      <c r="Z22" s="551" t="s">
        <v>544</v>
      </c>
      <c r="AA22" s="547"/>
      <c r="AB22" s="547"/>
      <c r="AC22" s="547"/>
      <c r="AD22" s="547"/>
      <c r="AE22" s="552"/>
      <c r="AF22" s="552"/>
      <c r="AG22" s="552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7"/>
      <c r="AV22" s="547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7"/>
      <c r="BK22" s="547"/>
      <c r="BL22" s="547"/>
      <c r="BM22" s="547"/>
      <c r="BN22" s="547"/>
      <c r="BO22" s="547"/>
      <c r="BP22" s="547"/>
      <c r="BQ22" s="547"/>
      <c r="BR22" s="547"/>
      <c r="BS22" s="547"/>
      <c r="BT22" s="547"/>
      <c r="BU22" s="547"/>
      <c r="BV22" s="547"/>
      <c r="BW22" s="547"/>
      <c r="BX22" s="547"/>
      <c r="BY22" s="547"/>
      <c r="BZ22" s="547"/>
      <c r="CA22" s="547"/>
      <c r="CB22" s="547"/>
      <c r="CC22" s="547"/>
      <c r="CD22" s="547"/>
      <c r="CE22" s="547"/>
      <c r="CF22" s="547"/>
      <c r="CG22" s="547"/>
      <c r="CH22" s="547"/>
      <c r="CI22" s="547"/>
      <c r="CJ22" s="547"/>
      <c r="CK22" s="547"/>
      <c r="CL22" s="547"/>
      <c r="CM22" s="547"/>
      <c r="CN22" s="547"/>
      <c r="CO22" s="547"/>
      <c r="CP22" s="547"/>
      <c r="CQ22" s="547"/>
      <c r="CR22" s="547"/>
      <c r="CS22" s="547"/>
      <c r="CT22" s="547"/>
      <c r="CU22" s="547"/>
      <c r="CV22" s="547"/>
      <c r="CW22" s="547"/>
      <c r="CX22" s="547"/>
      <c r="CY22" s="547"/>
      <c r="CZ22" s="547"/>
      <c r="DA22" s="547"/>
      <c r="DB22" s="547"/>
      <c r="DC22" s="547"/>
      <c r="DD22" s="547"/>
      <c r="DE22" s="547"/>
      <c r="DF22" s="547"/>
    </row>
    <row r="23" spans="1:110" s="191" customFormat="1" ht="55.5" customHeight="1">
      <c r="A23" s="547"/>
      <c r="B23" s="541" t="s">
        <v>101</v>
      </c>
      <c r="C23" s="638" t="s">
        <v>545</v>
      </c>
      <c r="D23" s="548">
        <v>270</v>
      </c>
      <c r="E23" s="554"/>
      <c r="F23" s="549"/>
      <c r="G23" s="604"/>
      <c r="H23" s="604"/>
      <c r="I23" s="604"/>
      <c r="J23" s="604"/>
      <c r="K23" s="604"/>
      <c r="L23" s="604"/>
      <c r="M23" s="604"/>
      <c r="N23" s="533" t="s">
        <v>506</v>
      </c>
      <c r="O23" s="533" t="s">
        <v>506</v>
      </c>
      <c r="P23" s="604"/>
      <c r="Q23" s="604"/>
      <c r="R23" s="441">
        <f>ROUNDUP((Tabelle139[[#This Row],[Spalte1]]*1.05)/0.25,0)*0.25</f>
        <v>283.5</v>
      </c>
      <c r="S23" s="533" t="s">
        <v>506</v>
      </c>
      <c r="T23" s="533" t="s">
        <v>506</v>
      </c>
      <c r="U23" s="604"/>
      <c r="V23" s="604"/>
      <c r="W23" s="247">
        <f>SUM(Tabelle139[[#This Row],[Spalte2]:[Spalte113]],Tabelle139[[#This Row],[Spalte115]:[Spalte118]])</f>
        <v>0</v>
      </c>
      <c r="X23" s="248">
        <f>SUM(Tabelle139[[#This Row],[Spalte2]:[Spalte113]])*Tabelle139[[#This Row],[Spalte1]]+SUM(Tabelle139[[#This Row],[Spalte115]:[Spalte118]])*Tabelle139[[#This Row],[Spalte114]]</f>
        <v>0</v>
      </c>
      <c r="Y23" s="550" t="s">
        <v>546</v>
      </c>
      <c r="Z23" s="551" t="s">
        <v>547</v>
      </c>
      <c r="AA23" s="547"/>
      <c r="AB23" s="547"/>
      <c r="AC23" s="547"/>
      <c r="AD23" s="547"/>
      <c r="AE23" s="547"/>
      <c r="AF23" s="547"/>
      <c r="AG23" s="547"/>
      <c r="AH23" s="547"/>
      <c r="AI23" s="547"/>
      <c r="AJ23" s="547"/>
      <c r="AK23" s="547"/>
      <c r="AL23" s="547"/>
      <c r="AM23" s="547"/>
      <c r="AN23" s="547"/>
      <c r="AO23" s="547"/>
      <c r="AP23" s="547"/>
      <c r="AQ23" s="547"/>
      <c r="AR23" s="547"/>
      <c r="AS23" s="547"/>
      <c r="AT23" s="547"/>
      <c r="AU23" s="547"/>
      <c r="AV23" s="547"/>
      <c r="AW23" s="547"/>
      <c r="AX23" s="547"/>
      <c r="AY23" s="547"/>
      <c r="AZ23" s="547"/>
      <c r="BA23" s="547"/>
      <c r="BB23" s="547"/>
      <c r="BC23" s="547"/>
      <c r="BD23" s="547"/>
      <c r="BE23" s="547"/>
      <c r="BF23" s="547"/>
      <c r="BG23" s="547"/>
      <c r="BH23" s="547"/>
      <c r="BI23" s="547"/>
      <c r="BJ23" s="547"/>
      <c r="BK23" s="547"/>
      <c r="BL23" s="547"/>
      <c r="BM23" s="547"/>
      <c r="BN23" s="547"/>
      <c r="BO23" s="547"/>
      <c r="BP23" s="547"/>
      <c r="BQ23" s="547"/>
      <c r="BR23" s="547"/>
      <c r="BS23" s="547"/>
      <c r="BT23" s="547"/>
      <c r="BU23" s="547"/>
      <c r="BV23" s="547"/>
      <c r="BW23" s="547"/>
      <c r="BX23" s="547"/>
      <c r="BY23" s="547"/>
      <c r="BZ23" s="547"/>
      <c r="CA23" s="547"/>
      <c r="CB23" s="547"/>
      <c r="CC23" s="547"/>
      <c r="CD23" s="547"/>
      <c r="CE23" s="547"/>
      <c r="CF23" s="547"/>
      <c r="CG23" s="547"/>
      <c r="CH23" s="547"/>
      <c r="CI23" s="547"/>
      <c r="CJ23" s="547"/>
      <c r="CK23" s="547"/>
      <c r="CL23" s="547"/>
      <c r="CM23" s="547"/>
      <c r="CN23" s="547"/>
      <c r="CO23" s="547"/>
      <c r="CP23" s="547"/>
      <c r="CQ23" s="547"/>
      <c r="CR23" s="547"/>
      <c r="CS23" s="547"/>
      <c r="CT23" s="547"/>
      <c r="CU23" s="547"/>
      <c r="CV23" s="547"/>
      <c r="CW23" s="547"/>
      <c r="CX23" s="547"/>
      <c r="CY23" s="547"/>
      <c r="CZ23" s="547"/>
      <c r="DA23" s="547"/>
      <c r="DB23" s="547"/>
      <c r="DC23" s="547"/>
      <c r="DD23" s="547"/>
      <c r="DE23" s="547"/>
      <c r="DF23" s="547"/>
    </row>
    <row r="24" spans="1:110" s="191" customFormat="1" ht="55.5" customHeight="1">
      <c r="A24" s="547"/>
      <c r="B24" s="541" t="s">
        <v>101</v>
      </c>
      <c r="C24" s="638" t="s">
        <v>548</v>
      </c>
      <c r="D24" s="548">
        <v>233</v>
      </c>
      <c r="E24" s="554"/>
      <c r="F24" s="549"/>
      <c r="G24" s="603"/>
      <c r="H24" s="603"/>
      <c r="I24" s="603"/>
      <c r="J24" s="603"/>
      <c r="K24" s="603"/>
      <c r="L24" s="603"/>
      <c r="M24" s="603"/>
      <c r="N24" s="533" t="s">
        <v>506</v>
      </c>
      <c r="O24" s="533" t="s">
        <v>506</v>
      </c>
      <c r="P24" s="603"/>
      <c r="Q24" s="603"/>
      <c r="R24" s="441">
        <f>ROUNDUP((Tabelle139[[#This Row],[Spalte1]]*1.05)/0.25,0)*0.25</f>
        <v>244.75</v>
      </c>
      <c r="S24" s="533" t="s">
        <v>506</v>
      </c>
      <c r="T24" s="533" t="s">
        <v>506</v>
      </c>
      <c r="U24" s="603"/>
      <c r="V24" s="603"/>
      <c r="W24" s="247">
        <f>SUM(Tabelle139[[#This Row],[Spalte2]:[Spalte113]],Tabelle139[[#This Row],[Spalte115]:[Spalte118]])</f>
        <v>0</v>
      </c>
      <c r="X24" s="248">
        <f>SUM(Tabelle139[[#This Row],[Spalte2]:[Spalte113]])*Tabelle139[[#This Row],[Spalte1]]+SUM(Tabelle139[[#This Row],[Spalte115]:[Spalte118]])*Tabelle139[[#This Row],[Spalte114]]</f>
        <v>0</v>
      </c>
      <c r="Y24" s="550" t="s">
        <v>549</v>
      </c>
      <c r="Z24" s="551" t="s">
        <v>550</v>
      </c>
      <c r="AA24" s="547"/>
      <c r="AB24" s="547"/>
      <c r="AC24" s="547"/>
      <c r="AD24" s="547"/>
      <c r="AE24" s="552"/>
      <c r="AF24" s="552"/>
      <c r="AG24" s="552"/>
      <c r="AH24" s="547"/>
      <c r="AI24" s="547"/>
      <c r="AJ24" s="547"/>
      <c r="AK24" s="547"/>
      <c r="AL24" s="547"/>
      <c r="AM24" s="547"/>
      <c r="AN24" s="547"/>
      <c r="AO24" s="547"/>
      <c r="AP24" s="547"/>
      <c r="AQ24" s="547"/>
      <c r="AR24" s="547"/>
      <c r="AS24" s="547"/>
      <c r="AT24" s="547"/>
      <c r="AU24" s="547"/>
      <c r="AV24" s="547"/>
      <c r="AW24" s="547"/>
      <c r="AX24" s="547"/>
      <c r="AY24" s="547"/>
      <c r="AZ24" s="547"/>
      <c r="BA24" s="547"/>
      <c r="BB24" s="547"/>
      <c r="BC24" s="547"/>
      <c r="BD24" s="547"/>
      <c r="BE24" s="547"/>
      <c r="BF24" s="547"/>
      <c r="BG24" s="547"/>
      <c r="BH24" s="547"/>
      <c r="BI24" s="547"/>
      <c r="BJ24" s="547"/>
      <c r="BK24" s="547"/>
      <c r="BL24" s="547"/>
      <c r="BM24" s="547"/>
      <c r="BN24" s="547"/>
      <c r="BO24" s="547"/>
      <c r="BP24" s="547"/>
      <c r="BQ24" s="547"/>
      <c r="BR24" s="547"/>
      <c r="BS24" s="547"/>
      <c r="BT24" s="547"/>
      <c r="BU24" s="547"/>
      <c r="BV24" s="547"/>
      <c r="BW24" s="547"/>
      <c r="BX24" s="547"/>
      <c r="BY24" s="547"/>
      <c r="BZ24" s="547"/>
      <c r="CA24" s="547"/>
      <c r="CB24" s="547"/>
      <c r="CC24" s="547"/>
      <c r="CD24" s="547"/>
      <c r="CE24" s="547"/>
      <c r="CF24" s="547"/>
      <c r="CG24" s="547"/>
      <c r="CH24" s="547"/>
      <c r="CI24" s="547"/>
      <c r="CJ24" s="547"/>
      <c r="CK24" s="547"/>
      <c r="CL24" s="547"/>
      <c r="CM24" s="547"/>
      <c r="CN24" s="547"/>
      <c r="CO24" s="547"/>
      <c r="CP24" s="547"/>
      <c r="CQ24" s="547"/>
      <c r="CR24" s="547"/>
      <c r="CS24" s="547"/>
      <c r="CT24" s="547"/>
      <c r="CU24" s="547"/>
      <c r="CV24" s="547"/>
      <c r="CW24" s="547"/>
      <c r="CX24" s="547"/>
      <c r="CY24" s="547"/>
      <c r="CZ24" s="547"/>
      <c r="DA24" s="547"/>
      <c r="DB24" s="547"/>
      <c r="DC24" s="547"/>
      <c r="DD24" s="547"/>
      <c r="DE24" s="547"/>
      <c r="DF24" s="547"/>
    </row>
    <row r="25" spans="1:110" s="191" customFormat="1" ht="55.5" customHeight="1">
      <c r="A25" s="547"/>
      <c r="B25" s="541" t="s">
        <v>101</v>
      </c>
      <c r="C25" s="638" t="s">
        <v>551</v>
      </c>
      <c r="D25" s="548">
        <v>236</v>
      </c>
      <c r="E25" s="554"/>
      <c r="F25" s="549"/>
      <c r="G25" s="604"/>
      <c r="H25" s="604"/>
      <c r="I25" s="604"/>
      <c r="J25" s="604"/>
      <c r="K25" s="604"/>
      <c r="L25" s="604"/>
      <c r="M25" s="604"/>
      <c r="N25" s="533" t="s">
        <v>506</v>
      </c>
      <c r="O25" s="533" t="s">
        <v>506</v>
      </c>
      <c r="P25" s="604"/>
      <c r="Q25" s="604"/>
      <c r="R25" s="441">
        <f>ROUNDUP((Tabelle139[[#This Row],[Spalte1]]*1.05)/0.25,0)*0.25</f>
        <v>248</v>
      </c>
      <c r="S25" s="533" t="s">
        <v>506</v>
      </c>
      <c r="T25" s="533" t="s">
        <v>506</v>
      </c>
      <c r="U25" s="604"/>
      <c r="V25" s="604"/>
      <c r="W25" s="247">
        <f>SUM(Tabelle139[[#This Row],[Spalte2]:[Spalte113]],Tabelle139[[#This Row],[Spalte115]:[Spalte118]])</f>
        <v>0</v>
      </c>
      <c r="X25" s="248">
        <f>SUM(Tabelle139[[#This Row],[Spalte2]:[Spalte113]])*Tabelle139[[#This Row],[Spalte1]]+SUM(Tabelle139[[#This Row],[Spalte115]:[Spalte118]])*Tabelle139[[#This Row],[Spalte114]]</f>
        <v>0</v>
      </c>
      <c r="Y25" s="550" t="s">
        <v>552</v>
      </c>
      <c r="Z25" s="551" t="s">
        <v>553</v>
      </c>
      <c r="AA25" s="547"/>
      <c r="AB25" s="547"/>
      <c r="AC25" s="547"/>
      <c r="AD25" s="547"/>
      <c r="AE25" s="552"/>
      <c r="AF25" s="552"/>
      <c r="AG25" s="552"/>
      <c r="AH25" s="547"/>
      <c r="AI25" s="547"/>
      <c r="AJ25" s="547"/>
      <c r="AK25" s="547"/>
      <c r="AL25" s="547"/>
      <c r="AM25" s="547"/>
      <c r="AN25" s="547"/>
      <c r="AO25" s="547"/>
      <c r="AP25" s="547"/>
      <c r="AQ25" s="547"/>
      <c r="AR25" s="547"/>
      <c r="AS25" s="547"/>
      <c r="AT25" s="547"/>
      <c r="AU25" s="547"/>
      <c r="AV25" s="547"/>
      <c r="AW25" s="547"/>
      <c r="AX25" s="547"/>
      <c r="AY25" s="547"/>
      <c r="AZ25" s="547"/>
      <c r="BA25" s="547"/>
      <c r="BB25" s="547"/>
      <c r="BC25" s="547"/>
      <c r="BD25" s="547"/>
      <c r="BE25" s="547"/>
      <c r="BF25" s="547"/>
      <c r="BG25" s="547"/>
      <c r="BH25" s="547"/>
      <c r="BI25" s="547"/>
      <c r="BJ25" s="547"/>
      <c r="BK25" s="547"/>
      <c r="BL25" s="547"/>
      <c r="BM25" s="547"/>
      <c r="BN25" s="547"/>
      <c r="BO25" s="547"/>
      <c r="BP25" s="547"/>
      <c r="BQ25" s="547"/>
      <c r="BR25" s="547"/>
      <c r="BS25" s="547"/>
      <c r="BT25" s="547"/>
      <c r="BU25" s="547"/>
      <c r="BV25" s="547"/>
      <c r="BW25" s="547"/>
      <c r="BX25" s="547"/>
      <c r="BY25" s="547"/>
      <c r="BZ25" s="547"/>
      <c r="CA25" s="547"/>
      <c r="CB25" s="547"/>
      <c r="CC25" s="547"/>
      <c r="CD25" s="547"/>
      <c r="CE25" s="547"/>
      <c r="CF25" s="547"/>
      <c r="CG25" s="547"/>
      <c r="CH25" s="547"/>
      <c r="CI25" s="547"/>
      <c r="CJ25" s="547"/>
      <c r="CK25" s="547"/>
      <c r="CL25" s="547"/>
      <c r="CM25" s="547"/>
      <c r="CN25" s="547"/>
      <c r="CO25" s="547"/>
      <c r="CP25" s="547"/>
      <c r="CQ25" s="547"/>
      <c r="CR25" s="547"/>
      <c r="CS25" s="547"/>
      <c r="CT25" s="547"/>
      <c r="CU25" s="547"/>
      <c r="CV25" s="547"/>
      <c r="CW25" s="547"/>
      <c r="CX25" s="547"/>
      <c r="CY25" s="547"/>
      <c r="CZ25" s="547"/>
      <c r="DA25" s="547"/>
      <c r="DB25" s="547"/>
      <c r="DC25" s="547"/>
      <c r="DD25" s="547"/>
      <c r="DE25" s="547"/>
      <c r="DF25" s="547"/>
    </row>
    <row r="26" spans="1:110" s="191" customFormat="1" ht="55.5" customHeight="1">
      <c r="A26" s="547"/>
      <c r="B26" s="541" t="s">
        <v>101</v>
      </c>
      <c r="C26" s="638" t="s">
        <v>554</v>
      </c>
      <c r="D26" s="548">
        <v>219</v>
      </c>
      <c r="E26" s="554"/>
      <c r="F26" s="549"/>
      <c r="G26" s="603"/>
      <c r="H26" s="603"/>
      <c r="I26" s="603"/>
      <c r="J26" s="603"/>
      <c r="K26" s="603"/>
      <c r="L26" s="603"/>
      <c r="M26" s="603"/>
      <c r="N26" s="533" t="s">
        <v>506</v>
      </c>
      <c r="O26" s="533" t="s">
        <v>506</v>
      </c>
      <c r="P26" s="603"/>
      <c r="Q26" s="603"/>
      <c r="R26" s="441">
        <f>ROUNDUP((Tabelle139[[#This Row],[Spalte1]]*1.05)/0.25,0)*0.25</f>
        <v>230</v>
      </c>
      <c r="S26" s="533" t="s">
        <v>506</v>
      </c>
      <c r="T26" s="533" t="s">
        <v>506</v>
      </c>
      <c r="U26" s="603"/>
      <c r="V26" s="603"/>
      <c r="W26" s="247">
        <f>SUM(Tabelle139[[#This Row],[Spalte2]:[Spalte113]],Tabelle139[[#This Row],[Spalte115]:[Spalte118]])</f>
        <v>0</v>
      </c>
      <c r="X26" s="248">
        <f>SUM(Tabelle139[[#This Row],[Spalte2]:[Spalte113]])*Tabelle139[[#This Row],[Spalte1]]+SUM(Tabelle139[[#This Row],[Spalte115]:[Spalte118]])*Tabelle139[[#This Row],[Spalte114]]</f>
        <v>0</v>
      </c>
      <c r="Y26" s="550" t="s">
        <v>555</v>
      </c>
      <c r="Z26" s="551" t="s">
        <v>529</v>
      </c>
      <c r="AA26" s="547"/>
      <c r="AB26" s="547"/>
      <c r="AC26" s="547"/>
      <c r="AD26" s="547"/>
      <c r="AE26" s="552"/>
      <c r="AF26" s="552"/>
      <c r="AG26" s="552"/>
      <c r="AH26" s="547"/>
      <c r="AI26" s="547"/>
      <c r="AJ26" s="547"/>
      <c r="AK26" s="547"/>
      <c r="AL26" s="547"/>
      <c r="AM26" s="547"/>
      <c r="AN26" s="547"/>
      <c r="AO26" s="547"/>
      <c r="AP26" s="547"/>
      <c r="AQ26" s="547"/>
      <c r="AR26" s="547"/>
      <c r="AS26" s="547"/>
      <c r="AT26" s="547"/>
      <c r="AU26" s="547"/>
      <c r="AV26" s="547"/>
      <c r="AW26" s="547"/>
      <c r="AX26" s="547"/>
      <c r="AY26" s="547"/>
      <c r="AZ26" s="547"/>
      <c r="BA26" s="547"/>
      <c r="BB26" s="547"/>
      <c r="BC26" s="547"/>
      <c r="BD26" s="547"/>
      <c r="BE26" s="547"/>
      <c r="BF26" s="547"/>
      <c r="BG26" s="547"/>
      <c r="BH26" s="547"/>
      <c r="BI26" s="547"/>
      <c r="BJ26" s="547"/>
      <c r="BK26" s="547"/>
      <c r="BL26" s="547"/>
      <c r="BM26" s="547"/>
      <c r="BN26" s="547"/>
      <c r="BO26" s="547"/>
      <c r="BP26" s="547"/>
      <c r="BQ26" s="547"/>
      <c r="BR26" s="547"/>
      <c r="BS26" s="547"/>
      <c r="BT26" s="547"/>
      <c r="BU26" s="547"/>
      <c r="BV26" s="547"/>
      <c r="BW26" s="547"/>
      <c r="BX26" s="547"/>
      <c r="BY26" s="547"/>
      <c r="BZ26" s="547"/>
      <c r="CA26" s="547"/>
      <c r="CB26" s="547"/>
      <c r="CC26" s="547"/>
      <c r="CD26" s="547"/>
      <c r="CE26" s="547"/>
      <c r="CF26" s="547"/>
      <c r="CG26" s="547"/>
      <c r="CH26" s="547"/>
      <c r="CI26" s="547"/>
      <c r="CJ26" s="547"/>
      <c r="CK26" s="547"/>
      <c r="CL26" s="547"/>
      <c r="CM26" s="547"/>
      <c r="CN26" s="547"/>
      <c r="CO26" s="547"/>
      <c r="CP26" s="547"/>
      <c r="CQ26" s="547"/>
      <c r="CR26" s="547"/>
      <c r="CS26" s="547"/>
      <c r="CT26" s="547"/>
      <c r="CU26" s="547"/>
      <c r="CV26" s="547"/>
      <c r="CW26" s="547"/>
      <c r="CX26" s="547"/>
      <c r="CY26" s="547"/>
      <c r="CZ26" s="547"/>
      <c r="DA26" s="547"/>
      <c r="DB26" s="547"/>
      <c r="DC26" s="547"/>
      <c r="DD26" s="547"/>
      <c r="DE26" s="547"/>
      <c r="DF26" s="547"/>
    </row>
    <row r="27" spans="1:110" s="191" customFormat="1" ht="55.5" customHeight="1">
      <c r="A27" s="547"/>
      <c r="B27" s="541" t="s">
        <v>101</v>
      </c>
      <c r="C27" s="638" t="s">
        <v>556</v>
      </c>
      <c r="D27" s="548">
        <v>190</v>
      </c>
      <c r="E27" s="554"/>
      <c r="F27" s="549"/>
      <c r="G27" s="604"/>
      <c r="H27" s="604"/>
      <c r="I27" s="604"/>
      <c r="J27" s="604"/>
      <c r="K27" s="604"/>
      <c r="L27" s="604"/>
      <c r="M27" s="604"/>
      <c r="N27" s="533" t="s">
        <v>506</v>
      </c>
      <c r="O27" s="533" t="s">
        <v>506</v>
      </c>
      <c r="P27" s="604"/>
      <c r="Q27" s="604"/>
      <c r="R27" s="441">
        <f>ROUNDUP((Tabelle139[[#This Row],[Spalte1]]*1.05)/0.25,0)*0.25</f>
        <v>199.5</v>
      </c>
      <c r="S27" s="533" t="s">
        <v>506</v>
      </c>
      <c r="T27" s="533" t="s">
        <v>506</v>
      </c>
      <c r="U27" s="604"/>
      <c r="V27" s="604"/>
      <c r="W27" s="247">
        <f>SUM(Tabelle139[[#This Row],[Spalte2]:[Spalte113]],Tabelle139[[#This Row],[Spalte115]:[Spalte118]])</f>
        <v>0</v>
      </c>
      <c r="X27" s="248">
        <f>SUM(Tabelle139[[#This Row],[Spalte2]:[Spalte113]])*Tabelle139[[#This Row],[Spalte1]]+SUM(Tabelle139[[#This Row],[Spalte115]:[Spalte118]])*Tabelle139[[#This Row],[Spalte114]]</f>
        <v>0</v>
      </c>
      <c r="Y27" s="550" t="s">
        <v>557</v>
      </c>
      <c r="Z27" s="551" t="s">
        <v>558</v>
      </c>
      <c r="AA27" s="547"/>
      <c r="AB27" s="547"/>
      <c r="AC27" s="547"/>
      <c r="AD27" s="547"/>
      <c r="AE27" s="547"/>
      <c r="AF27" s="547"/>
      <c r="AG27" s="547"/>
      <c r="AH27" s="547"/>
      <c r="AI27" s="547"/>
      <c r="AJ27" s="547"/>
      <c r="AK27" s="547"/>
      <c r="AL27" s="547"/>
      <c r="AM27" s="547"/>
      <c r="AN27" s="547"/>
      <c r="AO27" s="547"/>
      <c r="AP27" s="547"/>
      <c r="AQ27" s="547"/>
      <c r="AR27" s="547"/>
      <c r="AS27" s="547"/>
      <c r="AT27" s="547"/>
      <c r="AU27" s="547"/>
      <c r="AV27" s="547"/>
      <c r="AW27" s="547"/>
      <c r="AX27" s="547"/>
      <c r="AY27" s="547"/>
      <c r="AZ27" s="547"/>
      <c r="BA27" s="547"/>
      <c r="BB27" s="547"/>
      <c r="BC27" s="547"/>
      <c r="BD27" s="547"/>
      <c r="BE27" s="547"/>
      <c r="BF27" s="547"/>
      <c r="BG27" s="547"/>
      <c r="BH27" s="547"/>
      <c r="BI27" s="547"/>
      <c r="BJ27" s="547"/>
      <c r="BK27" s="547"/>
      <c r="BL27" s="547"/>
      <c r="BM27" s="547"/>
      <c r="BN27" s="547"/>
      <c r="BO27" s="547"/>
      <c r="BP27" s="547"/>
      <c r="BQ27" s="547"/>
      <c r="BR27" s="547"/>
      <c r="BS27" s="547"/>
      <c r="BT27" s="547"/>
      <c r="BU27" s="547"/>
      <c r="BV27" s="547"/>
      <c r="BW27" s="547"/>
      <c r="BX27" s="547"/>
      <c r="BY27" s="547"/>
      <c r="BZ27" s="547"/>
      <c r="CA27" s="547"/>
      <c r="CB27" s="547"/>
      <c r="CC27" s="547"/>
      <c r="CD27" s="547"/>
      <c r="CE27" s="547"/>
      <c r="CF27" s="547"/>
      <c r="CG27" s="547"/>
      <c r="CH27" s="547"/>
      <c r="CI27" s="547"/>
      <c r="CJ27" s="547"/>
      <c r="CK27" s="547"/>
      <c r="CL27" s="547"/>
      <c r="CM27" s="547"/>
      <c r="CN27" s="547"/>
      <c r="CO27" s="547"/>
      <c r="CP27" s="547"/>
      <c r="CQ27" s="547"/>
      <c r="CR27" s="547"/>
      <c r="CS27" s="547"/>
      <c r="CT27" s="547"/>
      <c r="CU27" s="547"/>
      <c r="CV27" s="547"/>
      <c r="CW27" s="547"/>
      <c r="CX27" s="547"/>
      <c r="CY27" s="547"/>
      <c r="CZ27" s="547"/>
      <c r="DA27" s="547"/>
      <c r="DB27" s="547"/>
      <c r="DC27" s="547"/>
      <c r="DD27" s="547"/>
      <c r="DE27" s="547"/>
      <c r="DF27" s="547"/>
    </row>
    <row r="28" spans="1:110" s="191" customFormat="1" ht="55.5" customHeight="1">
      <c r="A28" s="547"/>
      <c r="B28" s="541" t="s">
        <v>101</v>
      </c>
      <c r="C28" s="638" t="s">
        <v>559</v>
      </c>
      <c r="D28" s="548">
        <v>154</v>
      </c>
      <c r="E28" s="554"/>
      <c r="F28" s="549"/>
      <c r="G28" s="603"/>
      <c r="H28" s="603"/>
      <c r="I28" s="603"/>
      <c r="J28" s="603"/>
      <c r="K28" s="603"/>
      <c r="L28" s="603"/>
      <c r="M28" s="603"/>
      <c r="N28" s="533" t="s">
        <v>506</v>
      </c>
      <c r="O28" s="533" t="s">
        <v>506</v>
      </c>
      <c r="P28" s="603"/>
      <c r="Q28" s="603"/>
      <c r="R28" s="441">
        <f>ROUNDUP((Tabelle139[[#This Row],[Spalte1]]*1.05)/0.25,0)*0.25</f>
        <v>161.75</v>
      </c>
      <c r="S28" s="533" t="s">
        <v>506</v>
      </c>
      <c r="T28" s="533" t="s">
        <v>506</v>
      </c>
      <c r="U28" s="603"/>
      <c r="V28" s="603"/>
      <c r="W28" s="247">
        <f>SUM(Tabelle139[[#This Row],[Spalte2]:[Spalte113]],Tabelle139[[#This Row],[Spalte115]:[Spalte118]])</f>
        <v>0</v>
      </c>
      <c r="X28" s="248">
        <f>SUM(Tabelle139[[#This Row],[Spalte2]:[Spalte113]])*Tabelle139[[#This Row],[Spalte1]]+SUM(Tabelle139[[#This Row],[Spalte115]:[Spalte118]])*Tabelle139[[#This Row],[Spalte114]]</f>
        <v>0</v>
      </c>
      <c r="Y28" s="550" t="s">
        <v>560</v>
      </c>
      <c r="Z28" s="551" t="s">
        <v>561</v>
      </c>
      <c r="AA28" s="547"/>
      <c r="AB28" s="547"/>
      <c r="AC28" s="547"/>
      <c r="AD28" s="547"/>
      <c r="AE28" s="552"/>
      <c r="AF28" s="552"/>
      <c r="AG28" s="552"/>
      <c r="AH28" s="547"/>
      <c r="AI28" s="547"/>
      <c r="AJ28" s="547"/>
      <c r="AK28" s="547"/>
      <c r="AL28" s="547"/>
      <c r="AM28" s="547"/>
      <c r="AN28" s="547"/>
      <c r="AO28" s="547"/>
      <c r="AP28" s="547"/>
      <c r="AQ28" s="547"/>
      <c r="AR28" s="547"/>
      <c r="AS28" s="547"/>
      <c r="AT28" s="547"/>
      <c r="AU28" s="547"/>
      <c r="AV28" s="547"/>
      <c r="AW28" s="547"/>
      <c r="AX28" s="547"/>
      <c r="AY28" s="547"/>
      <c r="AZ28" s="547"/>
      <c r="BA28" s="547"/>
      <c r="BB28" s="547"/>
      <c r="BC28" s="547"/>
      <c r="BD28" s="547"/>
      <c r="BE28" s="547"/>
      <c r="BF28" s="547"/>
      <c r="BG28" s="547"/>
      <c r="BH28" s="547"/>
      <c r="BI28" s="547"/>
      <c r="BJ28" s="547"/>
      <c r="BK28" s="547"/>
      <c r="BL28" s="547"/>
      <c r="BM28" s="547"/>
      <c r="BN28" s="547"/>
      <c r="BO28" s="547"/>
      <c r="BP28" s="547"/>
      <c r="BQ28" s="547"/>
      <c r="BR28" s="547"/>
      <c r="BS28" s="547"/>
      <c r="BT28" s="547"/>
      <c r="BU28" s="547"/>
      <c r="BV28" s="547"/>
      <c r="BW28" s="547"/>
      <c r="BX28" s="547"/>
      <c r="BY28" s="547"/>
      <c r="BZ28" s="547"/>
      <c r="CA28" s="547"/>
      <c r="CB28" s="547"/>
      <c r="CC28" s="547"/>
      <c r="CD28" s="547"/>
      <c r="CE28" s="547"/>
      <c r="CF28" s="547"/>
      <c r="CG28" s="547"/>
      <c r="CH28" s="547"/>
      <c r="CI28" s="547"/>
      <c r="CJ28" s="547"/>
      <c r="CK28" s="547"/>
      <c r="CL28" s="547"/>
      <c r="CM28" s="547"/>
      <c r="CN28" s="547"/>
      <c r="CO28" s="547"/>
      <c r="CP28" s="547"/>
      <c r="CQ28" s="547"/>
      <c r="CR28" s="547"/>
      <c r="CS28" s="547"/>
      <c r="CT28" s="547"/>
      <c r="CU28" s="547"/>
      <c r="CV28" s="547"/>
      <c r="CW28" s="547"/>
      <c r="CX28" s="547"/>
      <c r="CY28" s="547"/>
      <c r="CZ28" s="547"/>
      <c r="DA28" s="547"/>
      <c r="DB28" s="547"/>
      <c r="DC28" s="547"/>
      <c r="DD28" s="547"/>
      <c r="DE28" s="547"/>
      <c r="DF28" s="547"/>
    </row>
    <row r="29" spans="1:110" s="191" customFormat="1" ht="55.5" customHeight="1">
      <c r="A29" s="547"/>
      <c r="B29" s="541" t="s">
        <v>101</v>
      </c>
      <c r="C29" s="638" t="s">
        <v>562</v>
      </c>
      <c r="D29" s="548">
        <v>147</v>
      </c>
      <c r="E29" s="554"/>
      <c r="F29" s="549"/>
      <c r="G29" s="604"/>
      <c r="H29" s="604"/>
      <c r="I29" s="604"/>
      <c r="J29" s="604"/>
      <c r="K29" s="604"/>
      <c r="L29" s="604"/>
      <c r="M29" s="604"/>
      <c r="N29" s="533" t="s">
        <v>506</v>
      </c>
      <c r="O29" s="533" t="s">
        <v>506</v>
      </c>
      <c r="P29" s="604"/>
      <c r="Q29" s="604"/>
      <c r="R29" s="441">
        <f>ROUNDUP((Tabelle139[[#This Row],[Spalte1]]*1.05)/0.25,0)*0.25</f>
        <v>154.5</v>
      </c>
      <c r="S29" s="533" t="s">
        <v>506</v>
      </c>
      <c r="T29" s="533" t="s">
        <v>506</v>
      </c>
      <c r="U29" s="604"/>
      <c r="V29" s="604"/>
      <c r="W29" s="247">
        <f>SUM(Tabelle139[[#This Row],[Spalte2]:[Spalte113]],Tabelle139[[#This Row],[Spalte115]:[Spalte118]])</f>
        <v>0</v>
      </c>
      <c r="X29" s="248">
        <f>SUM(Tabelle139[[#This Row],[Spalte2]:[Spalte113]])*Tabelle139[[#This Row],[Spalte1]]+SUM(Tabelle139[[#This Row],[Spalte115]:[Spalte118]])*Tabelle139[[#This Row],[Spalte114]]</f>
        <v>0</v>
      </c>
      <c r="Y29" s="550" t="s">
        <v>563</v>
      </c>
      <c r="Z29" s="551" t="s">
        <v>564</v>
      </c>
      <c r="AA29" s="547"/>
      <c r="AB29" s="547"/>
      <c r="AC29" s="547"/>
      <c r="AD29" s="547"/>
      <c r="AE29" s="547"/>
      <c r="AF29" s="547"/>
      <c r="AG29" s="547"/>
      <c r="AH29" s="547"/>
      <c r="AI29" s="547"/>
      <c r="AJ29" s="547"/>
      <c r="AK29" s="547"/>
      <c r="AL29" s="547"/>
      <c r="AM29" s="547"/>
      <c r="AN29" s="547"/>
      <c r="AO29" s="547"/>
      <c r="AP29" s="547"/>
      <c r="AQ29" s="547"/>
      <c r="AR29" s="547"/>
      <c r="AS29" s="547"/>
      <c r="AT29" s="547"/>
      <c r="AU29" s="547"/>
      <c r="AV29" s="547"/>
      <c r="AW29" s="547"/>
      <c r="AX29" s="547"/>
      <c r="AY29" s="547"/>
      <c r="AZ29" s="547"/>
      <c r="BA29" s="547"/>
      <c r="BB29" s="547"/>
      <c r="BC29" s="547"/>
      <c r="BD29" s="547"/>
      <c r="BE29" s="547"/>
      <c r="BF29" s="547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547"/>
      <c r="CG29" s="547"/>
      <c r="CH29" s="547"/>
      <c r="CI29" s="547"/>
      <c r="CJ29" s="547"/>
      <c r="CK29" s="547"/>
      <c r="CL29" s="547"/>
      <c r="CM29" s="547"/>
      <c r="CN29" s="547"/>
      <c r="CO29" s="547"/>
      <c r="CP29" s="547"/>
      <c r="CQ29" s="547"/>
      <c r="CR29" s="547"/>
      <c r="CS29" s="547"/>
      <c r="CT29" s="547"/>
      <c r="CU29" s="547"/>
      <c r="CV29" s="547"/>
      <c r="CW29" s="547"/>
      <c r="CX29" s="547"/>
      <c r="CY29" s="547"/>
      <c r="CZ29" s="547"/>
      <c r="DA29" s="547"/>
      <c r="DB29" s="547"/>
      <c r="DC29" s="547"/>
      <c r="DD29" s="547"/>
      <c r="DE29" s="547"/>
      <c r="DF29" s="547"/>
    </row>
    <row r="30" spans="1:110" s="191" customFormat="1" ht="55.5" customHeight="1">
      <c r="A30" s="547"/>
      <c r="B30" s="541" t="s">
        <v>101</v>
      </c>
      <c r="C30" s="638" t="s">
        <v>565</v>
      </c>
      <c r="D30" s="548">
        <v>153</v>
      </c>
      <c r="E30" s="554"/>
      <c r="F30" s="549"/>
      <c r="G30" s="603"/>
      <c r="H30" s="603"/>
      <c r="I30" s="603"/>
      <c r="J30" s="603"/>
      <c r="K30" s="603"/>
      <c r="L30" s="603"/>
      <c r="M30" s="603"/>
      <c r="N30" s="533" t="s">
        <v>506</v>
      </c>
      <c r="O30" s="533" t="s">
        <v>506</v>
      </c>
      <c r="P30" s="603"/>
      <c r="Q30" s="603"/>
      <c r="R30" s="441">
        <f>ROUNDUP((Tabelle139[[#This Row],[Spalte1]]*1.05)/0.25,0)*0.25</f>
        <v>160.75</v>
      </c>
      <c r="S30" s="533" t="s">
        <v>506</v>
      </c>
      <c r="T30" s="533" t="s">
        <v>506</v>
      </c>
      <c r="U30" s="603"/>
      <c r="V30" s="603"/>
      <c r="W30" s="247">
        <f>SUM(Tabelle139[[#This Row],[Spalte2]:[Spalte113]],Tabelle139[[#This Row],[Spalte115]:[Spalte118]])</f>
        <v>0</v>
      </c>
      <c r="X30" s="248">
        <f>SUM(Tabelle139[[#This Row],[Spalte2]:[Spalte113]])*Tabelle139[[#This Row],[Spalte1]]+SUM(Tabelle139[[#This Row],[Spalte115]:[Spalte118]])*Tabelle139[[#This Row],[Spalte114]]</f>
        <v>0</v>
      </c>
      <c r="Y30" s="550" t="s">
        <v>566</v>
      </c>
      <c r="Z30" s="551" t="s">
        <v>538</v>
      </c>
      <c r="AA30" s="547"/>
      <c r="AB30" s="547"/>
      <c r="AC30" s="547"/>
      <c r="AD30" s="547"/>
      <c r="AE30" s="552"/>
      <c r="AF30" s="552"/>
      <c r="AG30" s="552"/>
      <c r="AH30" s="547"/>
      <c r="AI30" s="547"/>
      <c r="AJ30" s="547"/>
      <c r="AK30" s="547"/>
      <c r="AL30" s="547"/>
      <c r="AM30" s="547"/>
      <c r="AN30" s="547"/>
      <c r="AO30" s="547"/>
      <c r="AP30" s="547"/>
      <c r="AQ30" s="547"/>
      <c r="AR30" s="547"/>
      <c r="AS30" s="547"/>
      <c r="AT30" s="547"/>
      <c r="AU30" s="547"/>
      <c r="AV30" s="547"/>
      <c r="AW30" s="547"/>
      <c r="AX30" s="547"/>
      <c r="AY30" s="547"/>
      <c r="AZ30" s="547"/>
      <c r="BA30" s="547"/>
      <c r="BB30" s="547"/>
      <c r="BC30" s="547"/>
      <c r="BD30" s="547"/>
      <c r="BE30" s="547"/>
      <c r="BF30" s="547"/>
      <c r="BG30" s="547"/>
      <c r="BH30" s="547"/>
      <c r="BI30" s="547"/>
      <c r="BJ30" s="547"/>
      <c r="BK30" s="547"/>
      <c r="BL30" s="547"/>
      <c r="BM30" s="547"/>
      <c r="BN30" s="547"/>
      <c r="BO30" s="547"/>
      <c r="BP30" s="547"/>
      <c r="BQ30" s="547"/>
      <c r="BR30" s="547"/>
      <c r="BS30" s="547"/>
      <c r="BT30" s="547"/>
      <c r="BU30" s="547"/>
      <c r="BV30" s="547"/>
      <c r="BW30" s="547"/>
      <c r="BX30" s="547"/>
      <c r="BY30" s="547"/>
      <c r="BZ30" s="547"/>
      <c r="CA30" s="547"/>
      <c r="CB30" s="547"/>
      <c r="CC30" s="547"/>
      <c r="CD30" s="547"/>
      <c r="CE30" s="547"/>
      <c r="CF30" s="547"/>
      <c r="CG30" s="547"/>
      <c r="CH30" s="547"/>
      <c r="CI30" s="547"/>
      <c r="CJ30" s="547"/>
      <c r="CK30" s="547"/>
      <c r="CL30" s="547"/>
      <c r="CM30" s="547"/>
      <c r="CN30" s="547"/>
      <c r="CO30" s="547"/>
      <c r="CP30" s="547"/>
      <c r="CQ30" s="547"/>
      <c r="CR30" s="547"/>
      <c r="CS30" s="547"/>
      <c r="CT30" s="547"/>
      <c r="CU30" s="547"/>
      <c r="CV30" s="547"/>
      <c r="CW30" s="547"/>
      <c r="CX30" s="547"/>
      <c r="CY30" s="547"/>
      <c r="CZ30" s="547"/>
      <c r="DA30" s="547"/>
      <c r="DB30" s="547"/>
      <c r="DC30" s="547"/>
      <c r="DD30" s="547"/>
      <c r="DE30" s="547"/>
      <c r="DF30" s="547"/>
    </row>
    <row r="31" spans="1:110" s="191" customFormat="1" ht="55.5" customHeight="1">
      <c r="A31" s="547"/>
      <c r="B31" s="541" t="s">
        <v>101</v>
      </c>
      <c r="C31" s="638" t="s">
        <v>567</v>
      </c>
      <c r="D31" s="548">
        <v>148</v>
      </c>
      <c r="E31" s="554"/>
      <c r="F31" s="549"/>
      <c r="G31" s="604"/>
      <c r="H31" s="604"/>
      <c r="I31" s="604"/>
      <c r="J31" s="604"/>
      <c r="K31" s="604"/>
      <c r="L31" s="604"/>
      <c r="M31" s="604"/>
      <c r="N31" s="533" t="s">
        <v>506</v>
      </c>
      <c r="O31" s="533" t="s">
        <v>506</v>
      </c>
      <c r="P31" s="604"/>
      <c r="Q31" s="604"/>
      <c r="R31" s="441">
        <f>ROUNDUP((Tabelle139[[#This Row],[Spalte1]]*1.05)/0.25,0)*0.25</f>
        <v>155.5</v>
      </c>
      <c r="S31" s="533" t="s">
        <v>506</v>
      </c>
      <c r="T31" s="533" t="s">
        <v>506</v>
      </c>
      <c r="U31" s="604"/>
      <c r="V31" s="604"/>
      <c r="W31" s="247">
        <f>SUM(Tabelle139[[#This Row],[Spalte2]:[Spalte113]],Tabelle139[[#This Row],[Spalte115]:[Spalte118]])</f>
        <v>0</v>
      </c>
      <c r="X31" s="248">
        <f>SUM(Tabelle139[[#This Row],[Spalte2]:[Spalte113]])*Tabelle139[[#This Row],[Spalte1]]+SUM(Tabelle139[[#This Row],[Spalte115]:[Spalte118]])*Tabelle139[[#This Row],[Spalte114]]</f>
        <v>0</v>
      </c>
      <c r="Y31" s="550" t="s">
        <v>568</v>
      </c>
      <c r="Z31" s="551" t="s">
        <v>569</v>
      </c>
      <c r="AA31" s="547"/>
      <c r="AB31" s="547"/>
      <c r="AC31" s="547"/>
      <c r="AD31" s="547"/>
      <c r="AE31" s="547"/>
      <c r="AF31" s="547"/>
      <c r="AG31" s="547"/>
      <c r="AH31" s="547"/>
      <c r="AI31" s="547"/>
      <c r="AJ31" s="547"/>
      <c r="AK31" s="547"/>
      <c r="AL31" s="547"/>
      <c r="AM31" s="547"/>
      <c r="AN31" s="547"/>
      <c r="AO31" s="547"/>
      <c r="AP31" s="547"/>
      <c r="AQ31" s="547"/>
      <c r="AR31" s="547"/>
      <c r="AS31" s="547"/>
      <c r="AT31" s="547"/>
      <c r="AU31" s="547"/>
      <c r="AV31" s="547"/>
      <c r="AW31" s="547"/>
      <c r="AX31" s="547"/>
      <c r="AY31" s="547"/>
      <c r="AZ31" s="547"/>
      <c r="BA31" s="547"/>
      <c r="BB31" s="547"/>
      <c r="BC31" s="547"/>
      <c r="BD31" s="547"/>
      <c r="BE31" s="547"/>
      <c r="BF31" s="547"/>
      <c r="BG31" s="547"/>
      <c r="BH31" s="547"/>
      <c r="BI31" s="547"/>
      <c r="BJ31" s="547"/>
      <c r="BK31" s="547"/>
      <c r="BL31" s="547"/>
      <c r="BM31" s="547"/>
      <c r="BN31" s="547"/>
      <c r="BO31" s="547"/>
      <c r="BP31" s="547"/>
      <c r="BQ31" s="547"/>
      <c r="BR31" s="547"/>
      <c r="BS31" s="547"/>
      <c r="BT31" s="547"/>
      <c r="BU31" s="547"/>
      <c r="BV31" s="547"/>
      <c r="BW31" s="547"/>
      <c r="BX31" s="547"/>
      <c r="BY31" s="547"/>
      <c r="BZ31" s="547"/>
      <c r="CA31" s="547"/>
      <c r="CB31" s="547"/>
      <c r="CC31" s="547"/>
      <c r="CD31" s="547"/>
      <c r="CE31" s="547"/>
      <c r="CF31" s="547"/>
      <c r="CG31" s="547"/>
      <c r="CH31" s="547"/>
      <c r="CI31" s="547"/>
      <c r="CJ31" s="547"/>
      <c r="CK31" s="547"/>
      <c r="CL31" s="547"/>
      <c r="CM31" s="547"/>
      <c r="CN31" s="547"/>
      <c r="CO31" s="547"/>
      <c r="CP31" s="547"/>
      <c r="CQ31" s="547"/>
      <c r="CR31" s="547"/>
      <c r="CS31" s="547"/>
      <c r="CT31" s="547"/>
      <c r="CU31" s="547"/>
      <c r="CV31" s="547"/>
      <c r="CW31" s="547"/>
      <c r="CX31" s="547"/>
      <c r="CY31" s="547"/>
      <c r="CZ31" s="547"/>
      <c r="DA31" s="547"/>
      <c r="DB31" s="547"/>
      <c r="DC31" s="547"/>
      <c r="DD31" s="547"/>
      <c r="DE31" s="547"/>
      <c r="DF31" s="547"/>
    </row>
    <row r="32" spans="1:110" s="191" customFormat="1" ht="55.5" customHeight="1">
      <c r="A32" s="547"/>
      <c r="B32" s="541" t="s">
        <v>101</v>
      </c>
      <c r="C32" s="638" t="s">
        <v>570</v>
      </c>
      <c r="D32" s="548">
        <v>142</v>
      </c>
      <c r="E32" s="554"/>
      <c r="F32" s="549"/>
      <c r="G32" s="603"/>
      <c r="H32" s="603"/>
      <c r="I32" s="603"/>
      <c r="J32" s="603"/>
      <c r="K32" s="603"/>
      <c r="L32" s="603"/>
      <c r="M32" s="603"/>
      <c r="N32" s="533" t="s">
        <v>506</v>
      </c>
      <c r="O32" s="533" t="s">
        <v>506</v>
      </c>
      <c r="P32" s="603"/>
      <c r="Q32" s="603"/>
      <c r="R32" s="441">
        <f>ROUNDUP((Tabelle139[[#This Row],[Spalte1]]*1.05)/0.25,0)*0.25</f>
        <v>149.25</v>
      </c>
      <c r="S32" s="533" t="s">
        <v>506</v>
      </c>
      <c r="T32" s="533" t="s">
        <v>506</v>
      </c>
      <c r="U32" s="603"/>
      <c r="V32" s="603"/>
      <c r="W32" s="247">
        <f>SUM(Tabelle139[[#This Row],[Spalte2]:[Spalte113]],Tabelle139[[#This Row],[Spalte115]:[Spalte118]])</f>
        <v>0</v>
      </c>
      <c r="X32" s="248">
        <f>SUM(Tabelle139[[#This Row],[Spalte2]:[Spalte113]])*Tabelle139[[#This Row],[Spalte1]]+SUM(Tabelle139[[#This Row],[Spalte115]:[Spalte118]])*Tabelle139[[#This Row],[Spalte114]]</f>
        <v>0</v>
      </c>
      <c r="Y32" s="550" t="s">
        <v>571</v>
      </c>
      <c r="Z32" s="551" t="s">
        <v>544</v>
      </c>
      <c r="AA32" s="547"/>
      <c r="AB32" s="547"/>
      <c r="AC32" s="547"/>
      <c r="AD32" s="547"/>
      <c r="AE32" s="552"/>
      <c r="AF32" s="552"/>
      <c r="AG32" s="552"/>
      <c r="AH32" s="547"/>
      <c r="AI32" s="547"/>
      <c r="AJ32" s="547"/>
      <c r="AK32" s="547"/>
      <c r="AL32" s="547"/>
      <c r="AM32" s="547"/>
      <c r="AN32" s="547"/>
      <c r="AO32" s="547"/>
      <c r="AP32" s="547"/>
      <c r="AQ32" s="547"/>
      <c r="AR32" s="547"/>
      <c r="AS32" s="547"/>
      <c r="AT32" s="547"/>
      <c r="AU32" s="547"/>
      <c r="AV32" s="547"/>
      <c r="AW32" s="547"/>
      <c r="AX32" s="547"/>
      <c r="AY32" s="547"/>
      <c r="AZ32" s="547"/>
      <c r="BA32" s="547"/>
      <c r="BB32" s="547"/>
      <c r="BC32" s="547"/>
      <c r="BD32" s="547"/>
      <c r="BE32" s="547"/>
      <c r="BF32" s="547"/>
      <c r="BG32" s="547"/>
      <c r="BH32" s="547"/>
      <c r="BI32" s="547"/>
      <c r="BJ32" s="547"/>
      <c r="BK32" s="547"/>
      <c r="BL32" s="547"/>
      <c r="BM32" s="547"/>
      <c r="BN32" s="547"/>
      <c r="BO32" s="547"/>
      <c r="BP32" s="547"/>
      <c r="BQ32" s="547"/>
      <c r="BR32" s="547"/>
      <c r="BS32" s="547"/>
      <c r="BT32" s="547"/>
      <c r="BU32" s="547"/>
      <c r="BV32" s="547"/>
      <c r="BW32" s="547"/>
      <c r="BX32" s="547"/>
      <c r="BY32" s="547"/>
      <c r="BZ32" s="547"/>
      <c r="CA32" s="547"/>
      <c r="CB32" s="547"/>
      <c r="CC32" s="547"/>
      <c r="CD32" s="547"/>
      <c r="CE32" s="547"/>
      <c r="CF32" s="547"/>
      <c r="CG32" s="547"/>
      <c r="CH32" s="547"/>
      <c r="CI32" s="547"/>
      <c r="CJ32" s="547"/>
      <c r="CK32" s="547"/>
      <c r="CL32" s="547"/>
      <c r="CM32" s="547"/>
      <c r="CN32" s="547"/>
      <c r="CO32" s="547"/>
      <c r="CP32" s="547"/>
      <c r="CQ32" s="547"/>
      <c r="CR32" s="547"/>
      <c r="CS32" s="547"/>
      <c r="CT32" s="547"/>
      <c r="CU32" s="547"/>
      <c r="CV32" s="547"/>
      <c r="CW32" s="547"/>
      <c r="CX32" s="547"/>
      <c r="CY32" s="547"/>
      <c r="CZ32" s="547"/>
      <c r="DA32" s="547"/>
      <c r="DB32" s="547"/>
      <c r="DC32" s="547"/>
      <c r="DD32" s="547"/>
      <c r="DE32" s="547"/>
      <c r="DF32" s="547"/>
    </row>
    <row r="33" spans="1:110" s="191" customFormat="1" ht="55.5" customHeight="1">
      <c r="A33" s="547"/>
      <c r="B33" s="541" t="s">
        <v>101</v>
      </c>
      <c r="C33" s="638" t="s">
        <v>572</v>
      </c>
      <c r="D33" s="548">
        <v>144</v>
      </c>
      <c r="E33" s="554"/>
      <c r="F33" s="549"/>
      <c r="G33" s="604"/>
      <c r="H33" s="604"/>
      <c r="I33" s="604"/>
      <c r="J33" s="604"/>
      <c r="K33" s="604"/>
      <c r="L33" s="604"/>
      <c r="M33" s="604"/>
      <c r="N33" s="533" t="s">
        <v>506</v>
      </c>
      <c r="O33" s="533" t="s">
        <v>506</v>
      </c>
      <c r="P33" s="604"/>
      <c r="Q33" s="604"/>
      <c r="R33" s="441">
        <f>ROUNDUP((Tabelle139[[#This Row],[Spalte1]]*1.05)/0.25,0)*0.25</f>
        <v>151.25</v>
      </c>
      <c r="S33" s="533" t="s">
        <v>506</v>
      </c>
      <c r="T33" s="533" t="s">
        <v>506</v>
      </c>
      <c r="U33" s="604"/>
      <c r="V33" s="604"/>
      <c r="W33" s="247">
        <f>SUM(Tabelle139[[#This Row],[Spalte2]:[Spalte113]],Tabelle139[[#This Row],[Spalte115]:[Spalte118]])</f>
        <v>0</v>
      </c>
      <c r="X33" s="248">
        <f>SUM(Tabelle139[[#This Row],[Spalte2]:[Spalte113]])*Tabelle139[[#This Row],[Spalte1]]+SUM(Tabelle139[[#This Row],[Spalte115]:[Spalte118]])*Tabelle139[[#This Row],[Spalte114]]</f>
        <v>0</v>
      </c>
      <c r="Y33" s="550" t="s">
        <v>573</v>
      </c>
      <c r="Z33" s="551" t="s">
        <v>523</v>
      </c>
      <c r="AA33" s="547"/>
      <c r="AB33" s="547"/>
      <c r="AC33" s="547"/>
      <c r="AD33" s="547"/>
      <c r="AE33" s="547"/>
      <c r="AF33" s="547"/>
      <c r="AG33" s="547"/>
      <c r="AH33" s="547"/>
      <c r="AI33" s="547"/>
      <c r="AJ33" s="547"/>
      <c r="AK33" s="547"/>
      <c r="AL33" s="547"/>
      <c r="AM33" s="547"/>
      <c r="AN33" s="547"/>
      <c r="AO33" s="547"/>
      <c r="AP33" s="547"/>
      <c r="AQ33" s="547"/>
      <c r="AR33" s="547"/>
      <c r="AS33" s="547"/>
      <c r="AT33" s="547"/>
      <c r="AU33" s="547"/>
      <c r="AV33" s="547"/>
      <c r="AW33" s="547"/>
      <c r="AX33" s="547"/>
      <c r="AY33" s="547"/>
      <c r="AZ33" s="547"/>
      <c r="BA33" s="547"/>
      <c r="BB33" s="547"/>
      <c r="BC33" s="547"/>
      <c r="BD33" s="547"/>
      <c r="BE33" s="547"/>
      <c r="BF33" s="547"/>
      <c r="BG33" s="547"/>
      <c r="BH33" s="547"/>
      <c r="BI33" s="547"/>
      <c r="BJ33" s="547"/>
      <c r="BK33" s="547"/>
      <c r="BL33" s="547"/>
      <c r="BM33" s="547"/>
      <c r="BN33" s="547"/>
      <c r="BO33" s="547"/>
      <c r="BP33" s="547"/>
      <c r="BQ33" s="547"/>
      <c r="BR33" s="547"/>
      <c r="BS33" s="547"/>
      <c r="BT33" s="547"/>
      <c r="BU33" s="547"/>
      <c r="BV33" s="547"/>
      <c r="BW33" s="547"/>
      <c r="BX33" s="547"/>
      <c r="BY33" s="547"/>
      <c r="BZ33" s="547"/>
      <c r="CA33" s="547"/>
      <c r="CB33" s="547"/>
      <c r="CC33" s="547"/>
      <c r="CD33" s="547"/>
      <c r="CE33" s="547"/>
      <c r="CF33" s="547"/>
      <c r="CG33" s="547"/>
      <c r="CH33" s="547"/>
      <c r="CI33" s="547"/>
      <c r="CJ33" s="547"/>
      <c r="CK33" s="547"/>
      <c r="CL33" s="547"/>
      <c r="CM33" s="547"/>
      <c r="CN33" s="547"/>
      <c r="CO33" s="547"/>
      <c r="CP33" s="547"/>
      <c r="CQ33" s="547"/>
      <c r="CR33" s="547"/>
      <c r="CS33" s="547"/>
      <c r="CT33" s="547"/>
      <c r="CU33" s="547"/>
      <c r="CV33" s="547"/>
      <c r="CW33" s="547"/>
      <c r="CX33" s="547"/>
      <c r="CY33" s="547"/>
      <c r="CZ33" s="547"/>
      <c r="DA33" s="547"/>
      <c r="DB33" s="547"/>
      <c r="DC33" s="547"/>
      <c r="DD33" s="547"/>
      <c r="DE33" s="547"/>
      <c r="DF33" s="547"/>
    </row>
    <row r="34" spans="1:110" s="191" customFormat="1" ht="55.5" customHeight="1">
      <c r="A34" s="547"/>
      <c r="B34" s="541" t="s">
        <v>101</v>
      </c>
      <c r="C34" s="638" t="s">
        <v>574</v>
      </c>
      <c r="D34" s="548">
        <v>127</v>
      </c>
      <c r="E34" s="554"/>
      <c r="F34" s="549"/>
      <c r="G34" s="603"/>
      <c r="H34" s="603"/>
      <c r="I34" s="603"/>
      <c r="J34" s="603"/>
      <c r="K34" s="603"/>
      <c r="L34" s="603"/>
      <c r="M34" s="603"/>
      <c r="N34" s="533" t="s">
        <v>506</v>
      </c>
      <c r="O34" s="533" t="s">
        <v>506</v>
      </c>
      <c r="P34" s="603"/>
      <c r="Q34" s="603"/>
      <c r="R34" s="441">
        <f>ROUNDUP((Tabelle139[[#This Row],[Spalte1]]*1.05)/0.25,0)*0.25</f>
        <v>133.5</v>
      </c>
      <c r="S34" s="533" t="s">
        <v>506</v>
      </c>
      <c r="T34" s="533" t="s">
        <v>506</v>
      </c>
      <c r="U34" s="603"/>
      <c r="V34" s="603"/>
      <c r="W34" s="247">
        <f>SUM(Tabelle139[[#This Row],[Spalte2]:[Spalte113]],Tabelle139[[#This Row],[Spalte115]:[Spalte118]])</f>
        <v>0</v>
      </c>
      <c r="X34" s="248">
        <f>SUM(Tabelle139[[#This Row],[Spalte2]:[Spalte113]])*Tabelle139[[#This Row],[Spalte1]]+SUM(Tabelle139[[#This Row],[Spalte115]:[Spalte118]])*Tabelle139[[#This Row],[Spalte114]]</f>
        <v>0</v>
      </c>
      <c r="Y34" s="550" t="s">
        <v>575</v>
      </c>
      <c r="Z34" s="551" t="s">
        <v>576</v>
      </c>
      <c r="AA34" s="547"/>
      <c r="AB34" s="547"/>
      <c r="AC34" s="547"/>
      <c r="AD34" s="547"/>
      <c r="AE34" s="552"/>
      <c r="AF34" s="552"/>
      <c r="AG34" s="552"/>
      <c r="AH34" s="547"/>
      <c r="AI34" s="547"/>
      <c r="AJ34" s="547"/>
      <c r="AK34" s="547"/>
      <c r="AL34" s="547"/>
      <c r="AM34" s="547"/>
      <c r="AN34" s="547"/>
      <c r="AO34" s="547"/>
      <c r="AP34" s="547"/>
      <c r="AQ34" s="547"/>
      <c r="AR34" s="547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7"/>
      <c r="BD34" s="547"/>
      <c r="BE34" s="547"/>
      <c r="BF34" s="547"/>
      <c r="BG34" s="547"/>
      <c r="BH34" s="547"/>
      <c r="BI34" s="547"/>
      <c r="BJ34" s="547"/>
      <c r="BK34" s="547"/>
      <c r="BL34" s="547"/>
      <c r="BM34" s="547"/>
      <c r="BN34" s="547"/>
      <c r="BO34" s="547"/>
      <c r="BP34" s="547"/>
      <c r="BQ34" s="547"/>
      <c r="BR34" s="547"/>
      <c r="BS34" s="547"/>
      <c r="BT34" s="547"/>
      <c r="BU34" s="547"/>
      <c r="BV34" s="547"/>
      <c r="BW34" s="547"/>
      <c r="BX34" s="547"/>
      <c r="BY34" s="547"/>
      <c r="BZ34" s="547"/>
      <c r="CA34" s="547"/>
      <c r="CB34" s="547"/>
      <c r="CC34" s="547"/>
      <c r="CD34" s="547"/>
      <c r="CE34" s="547"/>
      <c r="CF34" s="547"/>
      <c r="CG34" s="547"/>
      <c r="CH34" s="547"/>
      <c r="CI34" s="547"/>
      <c r="CJ34" s="547"/>
      <c r="CK34" s="547"/>
      <c r="CL34" s="547"/>
      <c r="CM34" s="547"/>
      <c r="CN34" s="547"/>
      <c r="CO34" s="547"/>
      <c r="CP34" s="547"/>
      <c r="CQ34" s="547"/>
      <c r="CR34" s="547"/>
      <c r="CS34" s="547"/>
      <c r="CT34" s="547"/>
      <c r="CU34" s="547"/>
      <c r="CV34" s="547"/>
      <c r="CW34" s="547"/>
      <c r="CX34" s="547"/>
      <c r="CY34" s="547"/>
      <c r="CZ34" s="547"/>
      <c r="DA34" s="547"/>
      <c r="DB34" s="547"/>
      <c r="DC34" s="547"/>
      <c r="DD34" s="547"/>
      <c r="DE34" s="547"/>
      <c r="DF34" s="547"/>
    </row>
    <row r="35" spans="1:110" s="191" customFormat="1" ht="55.5" customHeight="1">
      <c r="A35" s="547"/>
      <c r="B35" s="541" t="s">
        <v>101</v>
      </c>
      <c r="C35" s="638" t="s">
        <v>577</v>
      </c>
      <c r="D35" s="548">
        <v>119</v>
      </c>
      <c r="E35" s="554"/>
      <c r="F35" s="549"/>
      <c r="G35" s="604"/>
      <c r="H35" s="604"/>
      <c r="I35" s="604"/>
      <c r="J35" s="604"/>
      <c r="K35" s="604"/>
      <c r="L35" s="604"/>
      <c r="M35" s="604"/>
      <c r="N35" s="533" t="s">
        <v>506</v>
      </c>
      <c r="O35" s="533" t="s">
        <v>506</v>
      </c>
      <c r="P35" s="604"/>
      <c r="Q35" s="604"/>
      <c r="R35" s="441">
        <f>ROUNDUP((Tabelle139[[#This Row],[Spalte1]]*1.05)/0.25,0)*0.25</f>
        <v>125</v>
      </c>
      <c r="S35" s="533" t="s">
        <v>506</v>
      </c>
      <c r="T35" s="533" t="s">
        <v>506</v>
      </c>
      <c r="U35" s="604"/>
      <c r="V35" s="604"/>
      <c r="W35" s="247">
        <f>SUM(Tabelle139[[#This Row],[Spalte2]:[Spalte113]],Tabelle139[[#This Row],[Spalte115]:[Spalte118]])</f>
        <v>0</v>
      </c>
      <c r="X35" s="248">
        <f>SUM(Tabelle139[[#This Row],[Spalte2]:[Spalte113]])*Tabelle139[[#This Row],[Spalte1]]+SUM(Tabelle139[[#This Row],[Spalte115]:[Spalte118]])*Tabelle139[[#This Row],[Spalte114]]</f>
        <v>0</v>
      </c>
      <c r="Y35" s="550" t="s">
        <v>578</v>
      </c>
      <c r="Z35" s="551" t="s">
        <v>579</v>
      </c>
      <c r="AA35" s="547"/>
      <c r="AB35" s="547"/>
      <c r="AC35" s="547"/>
      <c r="AD35" s="547"/>
      <c r="AE35" s="547"/>
      <c r="AF35" s="547"/>
      <c r="AG35" s="547"/>
      <c r="AH35" s="547"/>
      <c r="AI35" s="547"/>
      <c r="AJ35" s="547"/>
      <c r="AK35" s="547"/>
      <c r="AL35" s="547"/>
      <c r="AM35" s="547"/>
      <c r="AN35" s="547"/>
      <c r="AO35" s="547"/>
      <c r="AP35" s="547"/>
      <c r="AQ35" s="547"/>
      <c r="AR35" s="547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7"/>
      <c r="BD35" s="547"/>
      <c r="BE35" s="547"/>
      <c r="BF35" s="547"/>
      <c r="BG35" s="547"/>
      <c r="BH35" s="547"/>
      <c r="BI35" s="547"/>
      <c r="BJ35" s="547"/>
      <c r="BK35" s="547"/>
      <c r="BL35" s="547"/>
      <c r="BM35" s="547"/>
      <c r="BN35" s="547"/>
      <c r="BO35" s="547"/>
      <c r="BP35" s="547"/>
      <c r="BQ35" s="547"/>
      <c r="BR35" s="547"/>
      <c r="BS35" s="547"/>
      <c r="BT35" s="547"/>
      <c r="BU35" s="547"/>
      <c r="BV35" s="547"/>
      <c r="BW35" s="547"/>
      <c r="BX35" s="547"/>
      <c r="BY35" s="547"/>
      <c r="BZ35" s="547"/>
      <c r="CA35" s="547"/>
      <c r="CB35" s="547"/>
      <c r="CC35" s="547"/>
      <c r="CD35" s="547"/>
      <c r="CE35" s="547"/>
      <c r="CF35" s="547"/>
      <c r="CG35" s="547"/>
      <c r="CH35" s="547"/>
      <c r="CI35" s="547"/>
      <c r="CJ35" s="547"/>
      <c r="CK35" s="547"/>
      <c r="CL35" s="547"/>
      <c r="CM35" s="547"/>
      <c r="CN35" s="547"/>
      <c r="CO35" s="547"/>
      <c r="CP35" s="547"/>
      <c r="CQ35" s="547"/>
      <c r="CR35" s="547"/>
      <c r="CS35" s="547"/>
      <c r="CT35" s="547"/>
      <c r="CU35" s="547"/>
      <c r="CV35" s="547"/>
      <c r="CW35" s="547"/>
      <c r="CX35" s="547"/>
      <c r="CY35" s="547"/>
      <c r="CZ35" s="547"/>
      <c r="DA35" s="547"/>
      <c r="DB35" s="547"/>
      <c r="DC35" s="547"/>
      <c r="DD35" s="547"/>
      <c r="DE35" s="547"/>
      <c r="DF35" s="547"/>
    </row>
    <row r="36" spans="1:110" s="191" customFormat="1" ht="55.5" customHeight="1">
      <c r="A36" s="547"/>
      <c r="B36" s="541" t="s">
        <v>101</v>
      </c>
      <c r="C36" s="638" t="s">
        <v>580</v>
      </c>
      <c r="D36" s="548">
        <v>120</v>
      </c>
      <c r="E36" s="554"/>
      <c r="F36" s="549"/>
      <c r="G36" s="603"/>
      <c r="H36" s="603"/>
      <c r="I36" s="603"/>
      <c r="J36" s="603"/>
      <c r="K36" s="603"/>
      <c r="L36" s="603"/>
      <c r="M36" s="603"/>
      <c r="N36" s="533" t="s">
        <v>506</v>
      </c>
      <c r="O36" s="533" t="s">
        <v>506</v>
      </c>
      <c r="P36" s="603"/>
      <c r="Q36" s="603"/>
      <c r="R36" s="441">
        <f>ROUNDUP((Tabelle139[[#This Row],[Spalte1]]*1.05)/0.25,0)*0.25</f>
        <v>126</v>
      </c>
      <c r="S36" s="533" t="s">
        <v>506</v>
      </c>
      <c r="T36" s="533" t="s">
        <v>506</v>
      </c>
      <c r="U36" s="603"/>
      <c r="V36" s="603"/>
      <c r="W36" s="247">
        <f>SUM(Tabelle139[[#This Row],[Spalte2]:[Spalte113]],Tabelle139[[#This Row],[Spalte115]:[Spalte118]])</f>
        <v>0</v>
      </c>
      <c r="X36" s="248">
        <f>SUM(Tabelle139[[#This Row],[Spalte2]:[Spalte113]])*Tabelle139[[#This Row],[Spalte1]]+SUM(Tabelle139[[#This Row],[Spalte115]:[Spalte118]])*Tabelle139[[#This Row],[Spalte114]]</f>
        <v>0</v>
      </c>
      <c r="Y36" s="550" t="s">
        <v>581</v>
      </c>
      <c r="Z36" s="551" t="s">
        <v>579</v>
      </c>
      <c r="AA36" s="547"/>
      <c r="AB36" s="547"/>
      <c r="AC36" s="547"/>
      <c r="AD36" s="547"/>
      <c r="AE36" s="552"/>
      <c r="AF36" s="552"/>
      <c r="AG36" s="552"/>
      <c r="AH36" s="547"/>
      <c r="AI36" s="547"/>
      <c r="AJ36" s="547"/>
      <c r="AK36" s="547"/>
      <c r="AL36" s="547"/>
      <c r="AM36" s="547"/>
      <c r="AN36" s="547"/>
      <c r="AO36" s="547"/>
      <c r="AP36" s="547"/>
      <c r="AQ36" s="547"/>
      <c r="AR36" s="547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7"/>
      <c r="BD36" s="547"/>
      <c r="BE36" s="547"/>
      <c r="BF36" s="547"/>
      <c r="BG36" s="547"/>
      <c r="BH36" s="547"/>
      <c r="BI36" s="547"/>
      <c r="BJ36" s="547"/>
      <c r="BK36" s="547"/>
      <c r="BL36" s="547"/>
      <c r="BM36" s="547"/>
      <c r="BN36" s="547"/>
      <c r="BO36" s="547"/>
      <c r="BP36" s="547"/>
      <c r="BQ36" s="547"/>
      <c r="BR36" s="547"/>
      <c r="BS36" s="547"/>
      <c r="BT36" s="547"/>
      <c r="BU36" s="547"/>
      <c r="BV36" s="547"/>
      <c r="BW36" s="547"/>
      <c r="BX36" s="547"/>
      <c r="BY36" s="547"/>
      <c r="BZ36" s="547"/>
      <c r="CA36" s="547"/>
      <c r="CB36" s="547"/>
      <c r="CC36" s="547"/>
      <c r="CD36" s="547"/>
      <c r="CE36" s="547"/>
      <c r="CF36" s="547"/>
      <c r="CG36" s="547"/>
      <c r="CH36" s="547"/>
      <c r="CI36" s="547"/>
      <c r="CJ36" s="547"/>
      <c r="CK36" s="547"/>
      <c r="CL36" s="547"/>
      <c r="CM36" s="547"/>
      <c r="CN36" s="547"/>
      <c r="CO36" s="547"/>
      <c r="CP36" s="547"/>
      <c r="CQ36" s="547"/>
      <c r="CR36" s="547"/>
      <c r="CS36" s="547"/>
      <c r="CT36" s="547"/>
      <c r="CU36" s="547"/>
      <c r="CV36" s="547"/>
      <c r="CW36" s="547"/>
      <c r="CX36" s="547"/>
      <c r="CY36" s="547"/>
      <c r="CZ36" s="547"/>
      <c r="DA36" s="547"/>
      <c r="DB36" s="547"/>
      <c r="DC36" s="547"/>
      <c r="DD36" s="547"/>
      <c r="DE36" s="547"/>
      <c r="DF36" s="547"/>
    </row>
    <row r="37" spans="1:110" s="191" customFormat="1" ht="55.5" customHeight="1">
      <c r="A37" s="547"/>
      <c r="B37" s="541" t="s">
        <v>101</v>
      </c>
      <c r="C37" s="638" t="s">
        <v>582</v>
      </c>
      <c r="D37" s="548">
        <v>155</v>
      </c>
      <c r="E37" s="554"/>
      <c r="F37" s="549"/>
      <c r="G37" s="604"/>
      <c r="H37" s="604"/>
      <c r="I37" s="604"/>
      <c r="J37" s="604"/>
      <c r="K37" s="604"/>
      <c r="L37" s="604"/>
      <c r="M37" s="604"/>
      <c r="N37" s="533" t="s">
        <v>506</v>
      </c>
      <c r="O37" s="533" t="s">
        <v>506</v>
      </c>
      <c r="P37" s="604"/>
      <c r="Q37" s="604"/>
      <c r="R37" s="441">
        <f>ROUNDUP((Tabelle139[[#This Row],[Spalte1]]*1.05)/0.25,0)*0.25</f>
        <v>162.75</v>
      </c>
      <c r="S37" s="533" t="s">
        <v>506</v>
      </c>
      <c r="T37" s="533" t="s">
        <v>506</v>
      </c>
      <c r="U37" s="604"/>
      <c r="V37" s="604"/>
      <c r="W37" s="247">
        <f>SUM(Tabelle139[[#This Row],[Spalte2]:[Spalte113]],Tabelle139[[#This Row],[Spalte115]:[Spalte118]])</f>
        <v>0</v>
      </c>
      <c r="X37" s="248">
        <f>SUM(Tabelle139[[#This Row],[Spalte2]:[Spalte113]])*Tabelle139[[#This Row],[Spalte1]]+SUM(Tabelle139[[#This Row],[Spalte115]:[Spalte118]])*Tabelle139[[#This Row],[Spalte114]]</f>
        <v>0</v>
      </c>
      <c r="Y37" s="550" t="s">
        <v>583</v>
      </c>
      <c r="Z37" s="551" t="s">
        <v>584</v>
      </c>
      <c r="AA37" s="547"/>
      <c r="AB37" s="547"/>
      <c r="AC37" s="547"/>
      <c r="AD37" s="547"/>
      <c r="AE37" s="547"/>
      <c r="AF37" s="547"/>
      <c r="AG37" s="547"/>
      <c r="AH37" s="547"/>
      <c r="AI37" s="547"/>
      <c r="AJ37" s="547"/>
      <c r="AK37" s="547"/>
      <c r="AL37" s="547"/>
      <c r="AM37" s="547"/>
      <c r="AN37" s="547"/>
      <c r="AO37" s="547"/>
      <c r="AP37" s="547"/>
      <c r="AQ37" s="547"/>
      <c r="AR37" s="547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7"/>
      <c r="BD37" s="547"/>
      <c r="BE37" s="547"/>
      <c r="BF37" s="547"/>
      <c r="BG37" s="547"/>
      <c r="BH37" s="547"/>
      <c r="BI37" s="547"/>
      <c r="BJ37" s="547"/>
      <c r="BK37" s="547"/>
      <c r="BL37" s="547"/>
      <c r="BM37" s="547"/>
      <c r="BN37" s="547"/>
      <c r="BO37" s="547"/>
      <c r="BP37" s="547"/>
      <c r="BQ37" s="547"/>
      <c r="BR37" s="547"/>
      <c r="BS37" s="547"/>
      <c r="BT37" s="547"/>
      <c r="BU37" s="547"/>
      <c r="BV37" s="547"/>
      <c r="BW37" s="547"/>
      <c r="BX37" s="547"/>
      <c r="BY37" s="547"/>
      <c r="BZ37" s="547"/>
      <c r="CA37" s="547"/>
      <c r="CB37" s="547"/>
      <c r="CC37" s="547"/>
      <c r="CD37" s="547"/>
      <c r="CE37" s="547"/>
      <c r="CF37" s="547"/>
      <c r="CG37" s="547"/>
      <c r="CH37" s="547"/>
      <c r="CI37" s="547"/>
      <c r="CJ37" s="547"/>
      <c r="CK37" s="547"/>
      <c r="CL37" s="547"/>
      <c r="CM37" s="547"/>
      <c r="CN37" s="547"/>
      <c r="CO37" s="547"/>
      <c r="CP37" s="547"/>
      <c r="CQ37" s="547"/>
      <c r="CR37" s="547"/>
      <c r="CS37" s="547"/>
      <c r="CT37" s="547"/>
      <c r="CU37" s="547"/>
      <c r="CV37" s="547"/>
      <c r="CW37" s="547"/>
      <c r="CX37" s="547"/>
      <c r="CY37" s="547"/>
      <c r="CZ37" s="547"/>
      <c r="DA37" s="547"/>
      <c r="DB37" s="547"/>
      <c r="DC37" s="547"/>
      <c r="DD37" s="547"/>
      <c r="DE37" s="547"/>
      <c r="DF37" s="547"/>
    </row>
    <row r="38" spans="1:110" s="191" customFormat="1" ht="55.5" customHeight="1">
      <c r="A38" s="547"/>
      <c r="B38" s="541" t="s">
        <v>101</v>
      </c>
      <c r="C38" s="638" t="s">
        <v>585</v>
      </c>
      <c r="D38" s="548">
        <v>159</v>
      </c>
      <c r="E38" s="554"/>
      <c r="F38" s="549"/>
      <c r="G38" s="603"/>
      <c r="H38" s="603"/>
      <c r="I38" s="603"/>
      <c r="J38" s="603"/>
      <c r="K38" s="603"/>
      <c r="L38" s="603"/>
      <c r="M38" s="603"/>
      <c r="N38" s="533" t="s">
        <v>506</v>
      </c>
      <c r="O38" s="533" t="s">
        <v>506</v>
      </c>
      <c r="P38" s="603"/>
      <c r="Q38" s="603"/>
      <c r="R38" s="441">
        <f>ROUNDUP((Tabelle139[[#This Row],[Spalte1]]*1.05)/0.25,0)*0.25</f>
        <v>167</v>
      </c>
      <c r="S38" s="533" t="s">
        <v>506</v>
      </c>
      <c r="T38" s="533" t="s">
        <v>506</v>
      </c>
      <c r="U38" s="603"/>
      <c r="V38" s="603"/>
      <c r="W38" s="247">
        <f>SUM(Tabelle139[[#This Row],[Spalte2]:[Spalte113]],Tabelle139[[#This Row],[Spalte115]:[Spalte118]])</f>
        <v>0</v>
      </c>
      <c r="X38" s="248">
        <f>SUM(Tabelle139[[#This Row],[Spalte2]:[Spalte113]])*Tabelle139[[#This Row],[Spalte1]]+SUM(Tabelle139[[#This Row],[Spalte115]:[Spalte118]])*Tabelle139[[#This Row],[Spalte114]]</f>
        <v>0</v>
      </c>
      <c r="Y38" s="550" t="s">
        <v>586</v>
      </c>
      <c r="Z38" s="551" t="s">
        <v>587</v>
      </c>
      <c r="AA38" s="547"/>
      <c r="AB38" s="547"/>
      <c r="AC38" s="547"/>
      <c r="AD38" s="547"/>
      <c r="AE38" s="552"/>
      <c r="AF38" s="552"/>
      <c r="AG38" s="552"/>
      <c r="AH38" s="547"/>
      <c r="AI38" s="547"/>
      <c r="AJ38" s="547"/>
      <c r="AK38" s="547"/>
      <c r="AL38" s="547"/>
      <c r="AM38" s="547"/>
      <c r="AN38" s="547"/>
      <c r="AO38" s="547"/>
      <c r="AP38" s="547"/>
      <c r="AQ38" s="547"/>
      <c r="AR38" s="547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7"/>
      <c r="BD38" s="547"/>
      <c r="BE38" s="547"/>
      <c r="BF38" s="547"/>
      <c r="BG38" s="547"/>
      <c r="BH38" s="547"/>
      <c r="BI38" s="547"/>
      <c r="BJ38" s="547"/>
      <c r="BK38" s="547"/>
      <c r="BL38" s="547"/>
      <c r="BM38" s="547"/>
      <c r="BN38" s="547"/>
      <c r="BO38" s="547"/>
      <c r="BP38" s="547"/>
      <c r="BQ38" s="547"/>
      <c r="BR38" s="547"/>
      <c r="BS38" s="547"/>
      <c r="BT38" s="547"/>
      <c r="BU38" s="547"/>
      <c r="BV38" s="547"/>
      <c r="BW38" s="547"/>
      <c r="BX38" s="547"/>
      <c r="BY38" s="547"/>
      <c r="BZ38" s="547"/>
      <c r="CA38" s="547"/>
      <c r="CB38" s="547"/>
      <c r="CC38" s="547"/>
      <c r="CD38" s="547"/>
      <c r="CE38" s="547"/>
      <c r="CF38" s="547"/>
      <c r="CG38" s="547"/>
      <c r="CH38" s="547"/>
      <c r="CI38" s="547"/>
      <c r="CJ38" s="547"/>
      <c r="CK38" s="547"/>
      <c r="CL38" s="547"/>
      <c r="CM38" s="547"/>
      <c r="CN38" s="547"/>
      <c r="CO38" s="547"/>
      <c r="CP38" s="547"/>
      <c r="CQ38" s="547"/>
      <c r="CR38" s="547"/>
      <c r="CS38" s="547"/>
      <c r="CT38" s="547"/>
      <c r="CU38" s="547"/>
      <c r="CV38" s="547"/>
      <c r="CW38" s="547"/>
      <c r="CX38" s="547"/>
      <c r="CY38" s="547"/>
      <c r="CZ38" s="547"/>
      <c r="DA38" s="547"/>
      <c r="DB38" s="547"/>
      <c r="DC38" s="547"/>
      <c r="DD38" s="547"/>
      <c r="DE38" s="547"/>
      <c r="DF38" s="547"/>
    </row>
    <row r="39" spans="1:110" s="292" customFormat="1">
      <c r="C39" s="293"/>
      <c r="D39" s="294"/>
      <c r="E39" s="555"/>
      <c r="R39" s="295"/>
      <c r="W39" s="296"/>
      <c r="X39" s="297"/>
      <c r="Y39" s="298"/>
    </row>
    <row r="40" spans="1:110" s="191" customFormat="1" ht="55.5" customHeight="1">
      <c r="A40" s="540"/>
      <c r="B40" s="541"/>
      <c r="C40" s="553" t="s">
        <v>588</v>
      </c>
      <c r="D40" s="553"/>
      <c r="E40" s="556"/>
      <c r="F40" s="543"/>
      <c r="G40" s="544"/>
      <c r="H40" s="544"/>
      <c r="I40" s="544"/>
      <c r="J40" s="544"/>
      <c r="K40" s="544"/>
      <c r="L40" s="544"/>
      <c r="M40" s="544"/>
      <c r="N40" s="544"/>
      <c r="O40" s="544"/>
      <c r="P40" s="544"/>
      <c r="Q40" s="544"/>
      <c r="R40" s="543"/>
      <c r="S40" s="544"/>
      <c r="T40" s="544"/>
      <c r="U40" s="544"/>
      <c r="V40" s="544"/>
      <c r="W40" s="544"/>
      <c r="X40" s="544"/>
      <c r="Y40" s="544"/>
      <c r="Z40" s="543"/>
      <c r="AA40" s="540"/>
      <c r="AB40" s="540"/>
      <c r="AC40" s="540"/>
      <c r="AD40" s="540"/>
      <c r="AE40" s="540"/>
      <c r="AF40" s="540"/>
      <c r="AG40" s="540"/>
      <c r="AH40" s="540"/>
      <c r="AI40" s="540"/>
      <c r="AJ40" s="540"/>
      <c r="AK40" s="540"/>
      <c r="AL40" s="540"/>
      <c r="AM40" s="540"/>
      <c r="AN40" s="540"/>
      <c r="AO40" s="540"/>
      <c r="AP40" s="540"/>
      <c r="AQ40" s="540"/>
      <c r="AR40" s="540"/>
      <c r="AS40" s="540"/>
      <c r="AT40" s="540"/>
      <c r="AU40" s="540"/>
      <c r="AV40" s="540"/>
      <c r="AW40" s="540"/>
      <c r="AX40" s="540"/>
      <c r="AY40" s="540"/>
      <c r="AZ40" s="540"/>
      <c r="BA40" s="540"/>
      <c r="BB40" s="540"/>
      <c r="BC40" s="540"/>
      <c r="BD40" s="540"/>
      <c r="BE40" s="540"/>
      <c r="BF40" s="540"/>
      <c r="BG40" s="540"/>
      <c r="BH40" s="540"/>
      <c r="BI40" s="540"/>
      <c r="BJ40" s="540"/>
      <c r="BK40" s="540"/>
      <c r="BL40" s="540"/>
      <c r="BM40" s="540"/>
      <c r="BN40" s="540"/>
      <c r="BO40" s="540"/>
      <c r="BP40" s="540"/>
      <c r="BQ40" s="540"/>
      <c r="BR40" s="540"/>
      <c r="BS40" s="540"/>
      <c r="BT40" s="540"/>
      <c r="BU40" s="540"/>
      <c r="BV40" s="540"/>
      <c r="BW40" s="540"/>
      <c r="BX40" s="540"/>
      <c r="BY40" s="540"/>
      <c r="BZ40" s="540"/>
      <c r="CA40" s="540"/>
      <c r="CB40" s="540"/>
      <c r="CC40" s="540"/>
      <c r="CD40" s="540"/>
      <c r="CE40" s="540"/>
      <c r="CF40" s="540"/>
      <c r="CG40" s="540"/>
      <c r="CH40" s="540"/>
      <c r="CI40" s="540"/>
      <c r="CJ40" s="540"/>
      <c r="CK40" s="540"/>
      <c r="CL40" s="540"/>
      <c r="CM40" s="540"/>
      <c r="CN40" s="540"/>
      <c r="CO40" s="540"/>
      <c r="CP40" s="540"/>
      <c r="CQ40" s="540"/>
      <c r="CR40" s="540"/>
      <c r="CS40" s="540"/>
      <c r="CT40" s="540"/>
      <c r="CU40" s="540"/>
      <c r="CV40" s="540"/>
      <c r="CW40" s="540"/>
      <c r="CX40" s="540"/>
      <c r="CY40" s="540"/>
      <c r="CZ40" s="540"/>
      <c r="DA40" s="540"/>
      <c r="DB40" s="540"/>
      <c r="DC40" s="540"/>
      <c r="DD40" s="540"/>
      <c r="DE40" s="540"/>
      <c r="DF40" s="540"/>
    </row>
    <row r="41" spans="1:110" s="191" customFormat="1" ht="55.5" customHeight="1">
      <c r="A41" s="547"/>
      <c r="B41" s="541" t="s">
        <v>101</v>
      </c>
      <c r="C41" s="638" t="s">
        <v>505</v>
      </c>
      <c r="D41" s="548">
        <v>450</v>
      </c>
      <c r="E41" s="554"/>
      <c r="F41" s="210" t="s">
        <v>113</v>
      </c>
      <c r="G41" s="604"/>
      <c r="H41" s="604"/>
      <c r="I41" s="604"/>
      <c r="J41" s="604"/>
      <c r="K41" s="604"/>
      <c r="L41" s="604"/>
      <c r="M41" s="604"/>
      <c r="N41" s="533" t="s">
        <v>506</v>
      </c>
      <c r="O41" s="533" t="s">
        <v>506</v>
      </c>
      <c r="P41" s="604"/>
      <c r="Q41" s="604"/>
      <c r="R41" s="441">
        <f>ROUNDUP((Tabelle139[[#This Row],[Spalte1]]*1.05)/0.25,0)*0.25</f>
        <v>472.5</v>
      </c>
      <c r="S41" s="533" t="s">
        <v>506</v>
      </c>
      <c r="T41" s="533" t="s">
        <v>506</v>
      </c>
      <c r="U41" s="604"/>
      <c r="V41" s="604"/>
      <c r="W41" s="247">
        <f>SUM(Tabelle139[[#This Row],[Spalte2]:[Spalte113]],Tabelle139[[#This Row],[Spalte115]:[Spalte118]])</f>
        <v>0</v>
      </c>
      <c r="X41" s="248">
        <f>SUM(Tabelle139[[#This Row],[Spalte2]:[Spalte113]])*Tabelle139[[#This Row],[Spalte1]]+SUM(Tabelle139[[#This Row],[Spalte115]:[Spalte118]])*Tabelle139[[#This Row],[Spalte114]]</f>
        <v>0</v>
      </c>
      <c r="Y41" s="550" t="s">
        <v>589</v>
      </c>
      <c r="Z41" s="551" t="s">
        <v>508</v>
      </c>
      <c r="AA41" s="547"/>
      <c r="AB41" s="547"/>
      <c r="AC41" s="547"/>
      <c r="AD41" s="547"/>
      <c r="AE41" s="552"/>
      <c r="AF41" s="552"/>
      <c r="AG41" s="552"/>
      <c r="AH41" s="547"/>
      <c r="AI41" s="547"/>
      <c r="AJ41" s="547"/>
      <c r="AK41" s="547"/>
      <c r="AL41" s="547"/>
      <c r="AM41" s="547"/>
      <c r="AN41" s="547"/>
      <c r="AO41" s="547"/>
      <c r="AP41" s="547"/>
      <c r="AQ41" s="547"/>
      <c r="AR41" s="547"/>
      <c r="AS41" s="547"/>
      <c r="AT41" s="547"/>
      <c r="AU41" s="547"/>
      <c r="AV41" s="547"/>
      <c r="AW41" s="547"/>
      <c r="AX41" s="547"/>
      <c r="AY41" s="547"/>
      <c r="AZ41" s="547"/>
      <c r="BA41" s="547"/>
      <c r="BB41" s="547"/>
      <c r="BC41" s="547"/>
      <c r="BD41" s="547"/>
      <c r="BE41" s="547"/>
      <c r="BF41" s="547"/>
      <c r="BG41" s="547"/>
      <c r="BH41" s="547"/>
      <c r="BI41" s="547"/>
      <c r="BJ41" s="547"/>
      <c r="BK41" s="547"/>
      <c r="BL41" s="547"/>
      <c r="BM41" s="547"/>
      <c r="BN41" s="547"/>
      <c r="BO41" s="547"/>
      <c r="BP41" s="547"/>
      <c r="BQ41" s="547"/>
      <c r="BR41" s="547"/>
      <c r="BS41" s="547"/>
      <c r="BT41" s="547"/>
      <c r="BU41" s="547"/>
      <c r="BV41" s="547"/>
      <c r="BW41" s="547"/>
      <c r="BX41" s="547"/>
      <c r="BY41" s="547"/>
      <c r="BZ41" s="547"/>
      <c r="CA41" s="547"/>
      <c r="CB41" s="547"/>
      <c r="CC41" s="547"/>
      <c r="CD41" s="547"/>
      <c r="CE41" s="547"/>
      <c r="CF41" s="547"/>
      <c r="CG41" s="547"/>
      <c r="CH41" s="547"/>
      <c r="CI41" s="547"/>
      <c r="CJ41" s="547"/>
      <c r="CK41" s="547"/>
      <c r="CL41" s="547"/>
      <c r="CM41" s="547"/>
      <c r="CN41" s="547"/>
      <c r="CO41" s="547"/>
      <c r="CP41" s="547"/>
      <c r="CQ41" s="547"/>
      <c r="CR41" s="547"/>
      <c r="CS41" s="547"/>
      <c r="CT41" s="547"/>
      <c r="CU41" s="547"/>
      <c r="CV41" s="547"/>
      <c r="CW41" s="547"/>
      <c r="CX41" s="547"/>
      <c r="CY41" s="547"/>
      <c r="CZ41" s="547"/>
      <c r="DA41" s="547"/>
      <c r="DB41" s="547"/>
      <c r="DC41" s="547"/>
      <c r="DD41" s="547"/>
      <c r="DE41" s="547"/>
      <c r="DF41" s="547"/>
    </row>
    <row r="42" spans="1:110" s="191" customFormat="1" ht="55.5" customHeight="1">
      <c r="A42" s="547"/>
      <c r="B42" s="541" t="s">
        <v>101</v>
      </c>
      <c r="C42" s="638" t="s">
        <v>509</v>
      </c>
      <c r="D42" s="548">
        <v>347</v>
      </c>
      <c r="E42" s="554"/>
      <c r="F42" s="210" t="s">
        <v>113</v>
      </c>
      <c r="G42" s="603"/>
      <c r="H42" s="603"/>
      <c r="I42" s="603"/>
      <c r="J42" s="603"/>
      <c r="K42" s="603"/>
      <c r="L42" s="603"/>
      <c r="M42" s="603"/>
      <c r="N42" s="533" t="s">
        <v>506</v>
      </c>
      <c r="O42" s="533" t="s">
        <v>506</v>
      </c>
      <c r="P42" s="603"/>
      <c r="Q42" s="603"/>
      <c r="R42" s="441">
        <f>ROUNDUP((Tabelle139[[#This Row],[Spalte1]]*1.05)/0.25,0)*0.25</f>
        <v>364.5</v>
      </c>
      <c r="S42" s="533" t="s">
        <v>506</v>
      </c>
      <c r="T42" s="533" t="s">
        <v>506</v>
      </c>
      <c r="U42" s="603"/>
      <c r="V42" s="603"/>
      <c r="W42" s="247">
        <f>SUM(Tabelle139[[#This Row],[Spalte2]:[Spalte113]],Tabelle139[[#This Row],[Spalte115]:[Spalte118]])</f>
        <v>0</v>
      </c>
      <c r="X42" s="248">
        <f>SUM(Tabelle139[[#This Row],[Spalte2]:[Spalte113]])*Tabelle139[[#This Row],[Spalte1]]+SUM(Tabelle139[[#This Row],[Spalte115]:[Spalte118]])*Tabelle139[[#This Row],[Spalte114]]</f>
        <v>0</v>
      </c>
      <c r="Y42" s="550" t="s">
        <v>590</v>
      </c>
      <c r="Z42" s="551" t="s">
        <v>511</v>
      </c>
      <c r="AA42" s="547"/>
      <c r="AB42" s="547"/>
      <c r="AC42" s="547"/>
      <c r="AD42" s="547"/>
      <c r="AE42" s="547"/>
      <c r="AF42" s="547"/>
      <c r="AG42" s="547"/>
      <c r="AH42" s="547"/>
      <c r="AI42" s="547"/>
      <c r="AJ42" s="547"/>
      <c r="AK42" s="547"/>
      <c r="AL42" s="547"/>
      <c r="AM42" s="547"/>
      <c r="AN42" s="547"/>
      <c r="AO42" s="547"/>
      <c r="AP42" s="547"/>
      <c r="AQ42" s="547"/>
      <c r="AR42" s="547"/>
      <c r="AS42" s="547"/>
      <c r="AT42" s="547"/>
      <c r="AU42" s="547"/>
      <c r="AV42" s="547"/>
      <c r="AW42" s="547"/>
      <c r="AX42" s="547"/>
      <c r="AY42" s="547"/>
      <c r="AZ42" s="547"/>
      <c r="BA42" s="547"/>
      <c r="BB42" s="547"/>
      <c r="BC42" s="547"/>
      <c r="BD42" s="547"/>
      <c r="BE42" s="547"/>
      <c r="BF42" s="547"/>
      <c r="BG42" s="547"/>
      <c r="BH42" s="547"/>
      <c r="BI42" s="547"/>
      <c r="BJ42" s="547"/>
      <c r="BK42" s="547"/>
      <c r="BL42" s="547"/>
      <c r="BM42" s="547"/>
      <c r="BN42" s="547"/>
      <c r="BO42" s="547"/>
      <c r="BP42" s="547"/>
      <c r="BQ42" s="547"/>
      <c r="BR42" s="547"/>
      <c r="BS42" s="547"/>
      <c r="BT42" s="547"/>
      <c r="BU42" s="547"/>
      <c r="BV42" s="547"/>
      <c r="BW42" s="547"/>
      <c r="BX42" s="547"/>
      <c r="BY42" s="547"/>
      <c r="BZ42" s="547"/>
      <c r="CA42" s="547"/>
      <c r="CB42" s="547"/>
      <c r="CC42" s="547"/>
      <c r="CD42" s="547"/>
      <c r="CE42" s="547"/>
      <c r="CF42" s="547"/>
      <c r="CG42" s="547"/>
      <c r="CH42" s="547"/>
      <c r="CI42" s="547"/>
      <c r="CJ42" s="547"/>
      <c r="CK42" s="547"/>
      <c r="CL42" s="547"/>
      <c r="CM42" s="547"/>
      <c r="CN42" s="547"/>
      <c r="CO42" s="547"/>
      <c r="CP42" s="547"/>
      <c r="CQ42" s="547"/>
      <c r="CR42" s="547"/>
      <c r="CS42" s="547"/>
      <c r="CT42" s="547"/>
      <c r="CU42" s="547"/>
      <c r="CV42" s="547"/>
      <c r="CW42" s="547"/>
      <c r="CX42" s="547"/>
      <c r="CY42" s="547"/>
      <c r="CZ42" s="547"/>
      <c r="DA42" s="547"/>
      <c r="DB42" s="547"/>
      <c r="DC42" s="547"/>
      <c r="DD42" s="547"/>
      <c r="DE42" s="547"/>
      <c r="DF42" s="547"/>
    </row>
    <row r="43" spans="1:110" s="191" customFormat="1" ht="55.5" customHeight="1">
      <c r="A43" s="547"/>
      <c r="B43" s="541" t="s">
        <v>101</v>
      </c>
      <c r="C43" s="638" t="s">
        <v>512</v>
      </c>
      <c r="D43" s="548">
        <v>282</v>
      </c>
      <c r="E43" s="554"/>
      <c r="F43" s="210" t="s">
        <v>113</v>
      </c>
      <c r="G43" s="604"/>
      <c r="H43" s="604"/>
      <c r="I43" s="604"/>
      <c r="J43" s="604"/>
      <c r="K43" s="604"/>
      <c r="L43" s="604"/>
      <c r="M43" s="604"/>
      <c r="N43" s="533" t="s">
        <v>506</v>
      </c>
      <c r="O43" s="533" t="s">
        <v>506</v>
      </c>
      <c r="P43" s="604"/>
      <c r="Q43" s="604"/>
      <c r="R43" s="441">
        <f>ROUNDUP((Tabelle139[[#This Row],[Spalte1]]*1.05)/0.25,0)*0.25</f>
        <v>296.25</v>
      </c>
      <c r="S43" s="533" t="s">
        <v>506</v>
      </c>
      <c r="T43" s="533" t="s">
        <v>506</v>
      </c>
      <c r="U43" s="604"/>
      <c r="V43" s="604"/>
      <c r="W43" s="247">
        <f>SUM(Tabelle139[[#This Row],[Spalte2]:[Spalte113]],Tabelle139[[#This Row],[Spalte115]:[Spalte118]])</f>
        <v>0</v>
      </c>
      <c r="X43" s="248">
        <f>SUM(Tabelle139[[#This Row],[Spalte2]:[Spalte113]])*Tabelle139[[#This Row],[Spalte1]]+SUM(Tabelle139[[#This Row],[Spalte115]:[Spalte118]])*Tabelle139[[#This Row],[Spalte114]]</f>
        <v>0</v>
      </c>
      <c r="Y43" s="550" t="s">
        <v>591</v>
      </c>
      <c r="Z43" s="551" t="s">
        <v>514</v>
      </c>
      <c r="AA43" s="547"/>
      <c r="AB43" s="547"/>
      <c r="AC43" s="547"/>
      <c r="AD43" s="547"/>
      <c r="AE43" s="552"/>
      <c r="AF43" s="552"/>
      <c r="AG43" s="552"/>
      <c r="AH43" s="547"/>
      <c r="AI43" s="547"/>
      <c r="AJ43" s="547"/>
      <c r="AK43" s="547"/>
      <c r="AL43" s="547"/>
      <c r="AM43" s="547"/>
      <c r="AN43" s="547"/>
      <c r="AO43" s="547"/>
      <c r="AP43" s="547"/>
      <c r="AQ43" s="547"/>
      <c r="AR43" s="547"/>
      <c r="AS43" s="547"/>
      <c r="AT43" s="547"/>
      <c r="AU43" s="547"/>
      <c r="AV43" s="547"/>
      <c r="AW43" s="547"/>
      <c r="AX43" s="547"/>
      <c r="AY43" s="547"/>
      <c r="AZ43" s="547"/>
      <c r="BA43" s="547"/>
      <c r="BB43" s="547"/>
      <c r="BC43" s="547"/>
      <c r="BD43" s="547"/>
      <c r="BE43" s="547"/>
      <c r="BF43" s="547"/>
      <c r="BG43" s="547"/>
      <c r="BH43" s="547"/>
      <c r="BI43" s="547"/>
      <c r="BJ43" s="547"/>
      <c r="BK43" s="547"/>
      <c r="BL43" s="547"/>
      <c r="BM43" s="547"/>
      <c r="BN43" s="547"/>
      <c r="BO43" s="547"/>
      <c r="BP43" s="547"/>
      <c r="BQ43" s="547"/>
      <c r="BR43" s="547"/>
      <c r="BS43" s="547"/>
      <c r="BT43" s="547"/>
      <c r="BU43" s="547"/>
      <c r="BV43" s="547"/>
      <c r="BW43" s="547"/>
      <c r="BX43" s="547"/>
      <c r="BY43" s="547"/>
      <c r="BZ43" s="547"/>
      <c r="CA43" s="547"/>
      <c r="CB43" s="547"/>
      <c r="CC43" s="547"/>
      <c r="CD43" s="547"/>
      <c r="CE43" s="547"/>
      <c r="CF43" s="547"/>
      <c r="CG43" s="547"/>
      <c r="CH43" s="547"/>
      <c r="CI43" s="547"/>
      <c r="CJ43" s="547"/>
      <c r="CK43" s="547"/>
      <c r="CL43" s="547"/>
      <c r="CM43" s="547"/>
      <c r="CN43" s="547"/>
      <c r="CO43" s="547"/>
      <c r="CP43" s="547"/>
      <c r="CQ43" s="547"/>
      <c r="CR43" s="547"/>
      <c r="CS43" s="547"/>
      <c r="CT43" s="547"/>
      <c r="CU43" s="547"/>
      <c r="CV43" s="547"/>
      <c r="CW43" s="547"/>
      <c r="CX43" s="547"/>
      <c r="CY43" s="547"/>
      <c r="CZ43" s="547"/>
      <c r="DA43" s="547"/>
      <c r="DB43" s="547"/>
      <c r="DC43" s="547"/>
      <c r="DD43" s="547"/>
      <c r="DE43" s="547"/>
      <c r="DF43" s="547"/>
    </row>
    <row r="44" spans="1:110" s="191" customFormat="1" ht="55.5" customHeight="1">
      <c r="A44" s="547"/>
      <c r="B44" s="541" t="s">
        <v>101</v>
      </c>
      <c r="C44" s="638" t="s">
        <v>515</v>
      </c>
      <c r="D44" s="548">
        <v>250</v>
      </c>
      <c r="E44" s="554"/>
      <c r="F44" s="210" t="s">
        <v>113</v>
      </c>
      <c r="G44" s="603"/>
      <c r="H44" s="603"/>
      <c r="I44" s="603"/>
      <c r="J44" s="603"/>
      <c r="K44" s="603"/>
      <c r="L44" s="603"/>
      <c r="M44" s="603"/>
      <c r="N44" s="533" t="s">
        <v>506</v>
      </c>
      <c r="O44" s="533" t="s">
        <v>506</v>
      </c>
      <c r="P44" s="603"/>
      <c r="Q44" s="603"/>
      <c r="R44" s="441">
        <f>ROUNDUP((Tabelle139[[#This Row],[Spalte1]]*1.05)/0.25,0)*0.25</f>
        <v>262.5</v>
      </c>
      <c r="S44" s="533" t="s">
        <v>506</v>
      </c>
      <c r="T44" s="533" t="s">
        <v>506</v>
      </c>
      <c r="U44" s="603"/>
      <c r="V44" s="603"/>
      <c r="W44" s="247">
        <f>SUM(Tabelle139[[#This Row],[Spalte2]:[Spalte113]],Tabelle139[[#This Row],[Spalte115]:[Spalte118]])</f>
        <v>0</v>
      </c>
      <c r="X44" s="248">
        <f>SUM(Tabelle139[[#This Row],[Spalte2]:[Spalte113]])*Tabelle139[[#This Row],[Spalte1]]+SUM(Tabelle139[[#This Row],[Spalte115]:[Spalte118]])*Tabelle139[[#This Row],[Spalte114]]</f>
        <v>0</v>
      </c>
      <c r="Y44" s="550" t="s">
        <v>592</v>
      </c>
      <c r="Z44" s="551" t="s">
        <v>517</v>
      </c>
      <c r="AA44" s="547"/>
      <c r="AB44" s="547"/>
      <c r="AC44" s="547"/>
      <c r="AD44" s="547"/>
      <c r="AE44" s="547"/>
      <c r="AF44" s="547"/>
      <c r="AG44" s="547"/>
      <c r="AH44" s="547"/>
      <c r="AI44" s="547"/>
      <c r="AJ44" s="547"/>
      <c r="AK44" s="547"/>
      <c r="AL44" s="547"/>
      <c r="AM44" s="547"/>
      <c r="AN44" s="547"/>
      <c r="AO44" s="547"/>
      <c r="AP44" s="547"/>
      <c r="AQ44" s="547"/>
      <c r="AR44" s="547"/>
      <c r="AS44" s="547"/>
      <c r="AT44" s="547"/>
      <c r="AU44" s="547"/>
      <c r="AV44" s="547"/>
      <c r="AW44" s="547"/>
      <c r="AX44" s="547"/>
      <c r="AY44" s="547"/>
      <c r="AZ44" s="547"/>
      <c r="BA44" s="547"/>
      <c r="BB44" s="547"/>
      <c r="BC44" s="547"/>
      <c r="BD44" s="547"/>
      <c r="BE44" s="547"/>
      <c r="BF44" s="547"/>
      <c r="BG44" s="547"/>
      <c r="BH44" s="547"/>
      <c r="BI44" s="547"/>
      <c r="BJ44" s="547"/>
      <c r="BK44" s="547"/>
      <c r="BL44" s="547"/>
      <c r="BM44" s="547"/>
      <c r="BN44" s="547"/>
      <c r="BO44" s="547"/>
      <c r="BP44" s="547"/>
      <c r="BQ44" s="547"/>
      <c r="BR44" s="547"/>
      <c r="BS44" s="547"/>
      <c r="BT44" s="547"/>
      <c r="BU44" s="547"/>
      <c r="BV44" s="547"/>
      <c r="BW44" s="547"/>
      <c r="BX44" s="547"/>
      <c r="BY44" s="547"/>
      <c r="BZ44" s="547"/>
      <c r="CA44" s="547"/>
      <c r="CB44" s="547"/>
      <c r="CC44" s="547"/>
      <c r="CD44" s="547"/>
      <c r="CE44" s="547"/>
      <c r="CF44" s="547"/>
      <c r="CG44" s="547"/>
      <c r="CH44" s="547"/>
      <c r="CI44" s="547"/>
      <c r="CJ44" s="547"/>
      <c r="CK44" s="547"/>
      <c r="CL44" s="547"/>
      <c r="CM44" s="547"/>
      <c r="CN44" s="547"/>
      <c r="CO44" s="547"/>
      <c r="CP44" s="547"/>
      <c r="CQ44" s="547"/>
      <c r="CR44" s="547"/>
      <c r="CS44" s="547"/>
      <c r="CT44" s="547"/>
      <c r="CU44" s="547"/>
      <c r="CV44" s="547"/>
      <c r="CW44" s="547"/>
      <c r="CX44" s="547"/>
      <c r="CY44" s="547"/>
      <c r="CZ44" s="547"/>
      <c r="DA44" s="547"/>
      <c r="DB44" s="547"/>
      <c r="DC44" s="547"/>
      <c r="DD44" s="547"/>
      <c r="DE44" s="547"/>
      <c r="DF44" s="547"/>
    </row>
    <row r="45" spans="1:110" s="191" customFormat="1" ht="55.5" customHeight="1">
      <c r="A45" s="547"/>
      <c r="B45" s="541" t="s">
        <v>101</v>
      </c>
      <c r="C45" s="638" t="s">
        <v>518</v>
      </c>
      <c r="D45" s="548">
        <v>347</v>
      </c>
      <c r="E45" s="554"/>
      <c r="F45" s="210" t="s">
        <v>113</v>
      </c>
      <c r="G45" s="604"/>
      <c r="H45" s="604"/>
      <c r="I45" s="604"/>
      <c r="J45" s="604"/>
      <c r="K45" s="604"/>
      <c r="L45" s="604"/>
      <c r="M45" s="604"/>
      <c r="N45" s="533" t="s">
        <v>506</v>
      </c>
      <c r="O45" s="533" t="s">
        <v>506</v>
      </c>
      <c r="P45" s="604"/>
      <c r="Q45" s="604"/>
      <c r="R45" s="441">
        <f>ROUNDUP((Tabelle139[[#This Row],[Spalte1]]*1.05)/0.25,0)*0.25</f>
        <v>364.5</v>
      </c>
      <c r="S45" s="533" t="s">
        <v>506</v>
      </c>
      <c r="T45" s="533" t="s">
        <v>506</v>
      </c>
      <c r="U45" s="604"/>
      <c r="V45" s="604"/>
      <c r="W45" s="247">
        <f>SUM(Tabelle139[[#This Row],[Spalte2]:[Spalte113]],Tabelle139[[#This Row],[Spalte115]:[Spalte118]])</f>
        <v>0</v>
      </c>
      <c r="X45" s="248">
        <f>SUM(Tabelle139[[#This Row],[Spalte2]:[Spalte113]])*Tabelle139[[#This Row],[Spalte1]]+SUM(Tabelle139[[#This Row],[Spalte115]:[Spalte118]])*Tabelle139[[#This Row],[Spalte114]]</f>
        <v>0</v>
      </c>
      <c r="Y45" s="550" t="s">
        <v>593</v>
      </c>
      <c r="Z45" s="551" t="s">
        <v>520</v>
      </c>
      <c r="AA45" s="547"/>
      <c r="AB45" s="547"/>
      <c r="AC45" s="547"/>
      <c r="AD45" s="547"/>
      <c r="AE45" s="552"/>
      <c r="AF45" s="552"/>
      <c r="AG45" s="552"/>
      <c r="AH45" s="547"/>
      <c r="AI45" s="547"/>
      <c r="AJ45" s="547"/>
      <c r="AK45" s="547"/>
      <c r="AL45" s="547"/>
      <c r="AM45" s="547"/>
      <c r="AN45" s="547"/>
      <c r="AO45" s="547"/>
      <c r="AP45" s="547"/>
      <c r="AQ45" s="547"/>
      <c r="AR45" s="547"/>
      <c r="AS45" s="547"/>
      <c r="AT45" s="547"/>
      <c r="AU45" s="547"/>
      <c r="AV45" s="547"/>
      <c r="AW45" s="547"/>
      <c r="AX45" s="547"/>
      <c r="AY45" s="547"/>
      <c r="AZ45" s="547"/>
      <c r="BA45" s="547"/>
      <c r="BB45" s="547"/>
      <c r="BC45" s="547"/>
      <c r="BD45" s="547"/>
      <c r="BE45" s="547"/>
      <c r="BF45" s="547"/>
      <c r="BG45" s="547"/>
      <c r="BH45" s="547"/>
      <c r="BI45" s="547"/>
      <c r="BJ45" s="547"/>
      <c r="BK45" s="547"/>
      <c r="BL45" s="547"/>
      <c r="BM45" s="547"/>
      <c r="BN45" s="547"/>
      <c r="BO45" s="547"/>
      <c r="BP45" s="547"/>
      <c r="BQ45" s="547"/>
      <c r="BR45" s="547"/>
      <c r="BS45" s="547"/>
      <c r="BT45" s="547"/>
      <c r="BU45" s="547"/>
      <c r="BV45" s="547"/>
      <c r="BW45" s="547"/>
      <c r="BX45" s="547"/>
      <c r="BY45" s="547"/>
      <c r="BZ45" s="547"/>
      <c r="CA45" s="547"/>
      <c r="CB45" s="547"/>
      <c r="CC45" s="547"/>
      <c r="CD45" s="547"/>
      <c r="CE45" s="547"/>
      <c r="CF45" s="547"/>
      <c r="CG45" s="547"/>
      <c r="CH45" s="547"/>
      <c r="CI45" s="547"/>
      <c r="CJ45" s="547"/>
      <c r="CK45" s="547"/>
      <c r="CL45" s="547"/>
      <c r="CM45" s="547"/>
      <c r="CN45" s="547"/>
      <c r="CO45" s="547"/>
      <c r="CP45" s="547"/>
      <c r="CQ45" s="547"/>
      <c r="CR45" s="547"/>
      <c r="CS45" s="547"/>
      <c r="CT45" s="547"/>
      <c r="CU45" s="547"/>
      <c r="CV45" s="547"/>
      <c r="CW45" s="547"/>
      <c r="CX45" s="547"/>
      <c r="CY45" s="547"/>
      <c r="CZ45" s="547"/>
      <c r="DA45" s="547"/>
      <c r="DB45" s="547"/>
      <c r="DC45" s="547"/>
      <c r="DD45" s="547"/>
      <c r="DE45" s="547"/>
      <c r="DF45" s="547"/>
    </row>
    <row r="46" spans="1:110" s="191" customFormat="1" ht="55.5" customHeight="1">
      <c r="A46" s="547"/>
      <c r="B46" s="541" t="s">
        <v>101</v>
      </c>
      <c r="C46" s="638" t="s">
        <v>521</v>
      </c>
      <c r="D46" s="548">
        <v>202</v>
      </c>
      <c r="E46" s="554"/>
      <c r="F46" s="210" t="s">
        <v>113</v>
      </c>
      <c r="G46" s="603"/>
      <c r="H46" s="603"/>
      <c r="I46" s="603"/>
      <c r="J46" s="603"/>
      <c r="K46" s="603"/>
      <c r="L46" s="603"/>
      <c r="M46" s="603"/>
      <c r="N46" s="533" t="s">
        <v>506</v>
      </c>
      <c r="O46" s="533" t="s">
        <v>506</v>
      </c>
      <c r="P46" s="603"/>
      <c r="Q46" s="603"/>
      <c r="R46" s="441">
        <f>ROUNDUP((Tabelle139[[#This Row],[Spalte1]]*1.05)/0.25,0)*0.25</f>
        <v>212.25</v>
      </c>
      <c r="S46" s="533" t="s">
        <v>506</v>
      </c>
      <c r="T46" s="533" t="s">
        <v>506</v>
      </c>
      <c r="U46" s="603"/>
      <c r="V46" s="603"/>
      <c r="W46" s="247">
        <f>SUM(Tabelle139[[#This Row],[Spalte2]:[Spalte113]],Tabelle139[[#This Row],[Spalte115]:[Spalte118]])</f>
        <v>0</v>
      </c>
      <c r="X46" s="248">
        <f>SUM(Tabelle139[[#This Row],[Spalte2]:[Spalte113]])*Tabelle139[[#This Row],[Spalte1]]+SUM(Tabelle139[[#This Row],[Spalte115]:[Spalte118]])*Tabelle139[[#This Row],[Spalte114]]</f>
        <v>0</v>
      </c>
      <c r="Y46" s="550" t="s">
        <v>594</v>
      </c>
      <c r="Z46" s="551" t="s">
        <v>523</v>
      </c>
      <c r="AA46" s="547"/>
      <c r="AB46" s="547"/>
      <c r="AC46" s="547"/>
      <c r="AD46" s="547"/>
      <c r="AE46" s="547"/>
      <c r="AF46" s="547"/>
      <c r="AG46" s="547"/>
      <c r="AH46" s="547"/>
      <c r="AI46" s="547"/>
      <c r="AJ46" s="547"/>
      <c r="AK46" s="547"/>
      <c r="AL46" s="547"/>
      <c r="AM46" s="547"/>
      <c r="AN46" s="547"/>
      <c r="AO46" s="547"/>
      <c r="AP46" s="547"/>
      <c r="AQ46" s="547"/>
      <c r="AR46" s="547"/>
      <c r="AS46" s="547"/>
      <c r="AT46" s="547"/>
      <c r="AU46" s="547"/>
      <c r="AV46" s="547"/>
      <c r="AW46" s="547"/>
      <c r="AX46" s="547"/>
      <c r="AY46" s="547"/>
      <c r="AZ46" s="547"/>
      <c r="BA46" s="547"/>
      <c r="BB46" s="547"/>
      <c r="BC46" s="547"/>
      <c r="BD46" s="547"/>
      <c r="BE46" s="547"/>
      <c r="BF46" s="547"/>
      <c r="BG46" s="547"/>
      <c r="BH46" s="547"/>
      <c r="BI46" s="547"/>
      <c r="BJ46" s="547"/>
      <c r="BK46" s="547"/>
      <c r="BL46" s="547"/>
      <c r="BM46" s="547"/>
      <c r="BN46" s="547"/>
      <c r="BO46" s="547"/>
      <c r="BP46" s="547"/>
      <c r="BQ46" s="547"/>
      <c r="BR46" s="547"/>
      <c r="BS46" s="547"/>
      <c r="BT46" s="547"/>
      <c r="BU46" s="547"/>
      <c r="BV46" s="547"/>
      <c r="BW46" s="547"/>
      <c r="BX46" s="547"/>
      <c r="BY46" s="547"/>
      <c r="BZ46" s="547"/>
      <c r="CA46" s="547"/>
      <c r="CB46" s="547"/>
      <c r="CC46" s="547"/>
      <c r="CD46" s="547"/>
      <c r="CE46" s="547"/>
      <c r="CF46" s="547"/>
      <c r="CG46" s="547"/>
      <c r="CH46" s="547"/>
      <c r="CI46" s="547"/>
      <c r="CJ46" s="547"/>
      <c r="CK46" s="547"/>
      <c r="CL46" s="547"/>
      <c r="CM46" s="547"/>
      <c r="CN46" s="547"/>
      <c r="CO46" s="547"/>
      <c r="CP46" s="547"/>
      <c r="CQ46" s="547"/>
      <c r="CR46" s="547"/>
      <c r="CS46" s="547"/>
      <c r="CT46" s="547"/>
      <c r="CU46" s="547"/>
      <c r="CV46" s="547"/>
      <c r="CW46" s="547"/>
      <c r="CX46" s="547"/>
      <c r="CY46" s="547"/>
      <c r="CZ46" s="547"/>
      <c r="DA46" s="547"/>
      <c r="DB46" s="547"/>
      <c r="DC46" s="547"/>
      <c r="DD46" s="547"/>
      <c r="DE46" s="547"/>
      <c r="DF46" s="547"/>
    </row>
    <row r="47" spans="1:110" s="191" customFormat="1" ht="55.5" customHeight="1">
      <c r="A47" s="547"/>
      <c r="B47" s="541" t="s">
        <v>101</v>
      </c>
      <c r="C47" s="638" t="s">
        <v>524</v>
      </c>
      <c r="D47" s="548">
        <v>367</v>
      </c>
      <c r="E47" s="554"/>
      <c r="F47" s="210" t="s">
        <v>113</v>
      </c>
      <c r="G47" s="604"/>
      <c r="H47" s="604"/>
      <c r="I47" s="604"/>
      <c r="J47" s="604"/>
      <c r="K47" s="604"/>
      <c r="L47" s="604"/>
      <c r="M47" s="604"/>
      <c r="N47" s="533" t="s">
        <v>506</v>
      </c>
      <c r="O47" s="533" t="s">
        <v>506</v>
      </c>
      <c r="P47" s="604"/>
      <c r="Q47" s="604"/>
      <c r="R47" s="441">
        <f>ROUNDUP((Tabelle139[[#This Row],[Spalte1]]*1.05)/0.25,0)*0.25</f>
        <v>385.5</v>
      </c>
      <c r="S47" s="533" t="s">
        <v>506</v>
      </c>
      <c r="T47" s="533" t="s">
        <v>506</v>
      </c>
      <c r="U47" s="604"/>
      <c r="V47" s="604"/>
      <c r="W47" s="247">
        <f>SUM(Tabelle139[[#This Row],[Spalte2]:[Spalte113]],Tabelle139[[#This Row],[Spalte115]:[Spalte118]])</f>
        <v>0</v>
      </c>
      <c r="X47" s="248">
        <f>SUM(Tabelle139[[#This Row],[Spalte2]:[Spalte113]])*Tabelle139[[#This Row],[Spalte1]]+SUM(Tabelle139[[#This Row],[Spalte115]:[Spalte118]])*Tabelle139[[#This Row],[Spalte114]]</f>
        <v>0</v>
      </c>
      <c r="Y47" s="550" t="s">
        <v>595</v>
      </c>
      <c r="Z47" s="551" t="s">
        <v>526</v>
      </c>
      <c r="AA47" s="547"/>
      <c r="AB47" s="547"/>
      <c r="AC47" s="547"/>
      <c r="AD47" s="547"/>
      <c r="AE47" s="552"/>
      <c r="AF47" s="552"/>
      <c r="AG47" s="552"/>
      <c r="AH47" s="547"/>
      <c r="AI47" s="547"/>
      <c r="AJ47" s="547"/>
      <c r="AK47" s="547"/>
      <c r="AL47" s="547"/>
      <c r="AM47" s="547"/>
      <c r="AN47" s="547"/>
      <c r="AO47" s="547"/>
      <c r="AP47" s="547"/>
      <c r="AQ47" s="547"/>
      <c r="AR47" s="547"/>
      <c r="AS47" s="547"/>
      <c r="AT47" s="547"/>
      <c r="AU47" s="547"/>
      <c r="AV47" s="547"/>
      <c r="AW47" s="547"/>
      <c r="AX47" s="547"/>
      <c r="AY47" s="547"/>
      <c r="AZ47" s="547"/>
      <c r="BA47" s="547"/>
      <c r="BB47" s="547"/>
      <c r="BC47" s="547"/>
      <c r="BD47" s="547"/>
      <c r="BE47" s="547"/>
      <c r="BF47" s="547"/>
      <c r="BG47" s="547"/>
      <c r="BH47" s="547"/>
      <c r="BI47" s="547"/>
      <c r="BJ47" s="547"/>
      <c r="BK47" s="547"/>
      <c r="BL47" s="547"/>
      <c r="BM47" s="547"/>
      <c r="BN47" s="547"/>
      <c r="BO47" s="547"/>
      <c r="BP47" s="547"/>
      <c r="BQ47" s="547"/>
      <c r="BR47" s="547"/>
      <c r="BS47" s="547"/>
      <c r="BT47" s="547"/>
      <c r="BU47" s="547"/>
      <c r="BV47" s="547"/>
      <c r="BW47" s="547"/>
      <c r="BX47" s="547"/>
      <c r="BY47" s="547"/>
      <c r="BZ47" s="547"/>
      <c r="CA47" s="547"/>
      <c r="CB47" s="547"/>
      <c r="CC47" s="547"/>
      <c r="CD47" s="547"/>
      <c r="CE47" s="547"/>
      <c r="CF47" s="547"/>
      <c r="CG47" s="547"/>
      <c r="CH47" s="547"/>
      <c r="CI47" s="547"/>
      <c r="CJ47" s="547"/>
      <c r="CK47" s="547"/>
      <c r="CL47" s="547"/>
      <c r="CM47" s="547"/>
      <c r="CN47" s="547"/>
      <c r="CO47" s="547"/>
      <c r="CP47" s="547"/>
      <c r="CQ47" s="547"/>
      <c r="CR47" s="547"/>
      <c r="CS47" s="547"/>
      <c r="CT47" s="547"/>
      <c r="CU47" s="547"/>
      <c r="CV47" s="547"/>
      <c r="CW47" s="547"/>
      <c r="CX47" s="547"/>
      <c r="CY47" s="547"/>
      <c r="CZ47" s="547"/>
      <c r="DA47" s="547"/>
      <c r="DB47" s="547"/>
      <c r="DC47" s="547"/>
      <c r="DD47" s="547"/>
      <c r="DE47" s="547"/>
      <c r="DF47" s="547"/>
    </row>
    <row r="48" spans="1:110" s="191" customFormat="1" ht="55.5" customHeight="1">
      <c r="A48" s="547"/>
      <c r="B48" s="541" t="s">
        <v>101</v>
      </c>
      <c r="C48" s="638" t="s">
        <v>527</v>
      </c>
      <c r="D48" s="548">
        <v>267</v>
      </c>
      <c r="E48" s="554"/>
      <c r="F48" s="210" t="s">
        <v>113</v>
      </c>
      <c r="G48" s="603"/>
      <c r="H48" s="603"/>
      <c r="I48" s="603"/>
      <c r="J48" s="603"/>
      <c r="K48" s="603"/>
      <c r="L48" s="603"/>
      <c r="M48" s="603"/>
      <c r="N48" s="533" t="s">
        <v>506</v>
      </c>
      <c r="O48" s="533" t="s">
        <v>506</v>
      </c>
      <c r="P48" s="603"/>
      <c r="Q48" s="603"/>
      <c r="R48" s="441">
        <f>ROUNDUP((Tabelle139[[#This Row],[Spalte1]]*1.05)/0.25,0)*0.25</f>
        <v>280.5</v>
      </c>
      <c r="S48" s="533" t="s">
        <v>506</v>
      </c>
      <c r="T48" s="533" t="s">
        <v>506</v>
      </c>
      <c r="U48" s="603"/>
      <c r="V48" s="603"/>
      <c r="W48" s="247">
        <f>SUM(Tabelle139[[#This Row],[Spalte2]:[Spalte113]],Tabelle139[[#This Row],[Spalte115]:[Spalte118]])</f>
        <v>0</v>
      </c>
      <c r="X48" s="248">
        <f>SUM(Tabelle139[[#This Row],[Spalte2]:[Spalte113]])*Tabelle139[[#This Row],[Spalte1]]+SUM(Tabelle139[[#This Row],[Spalte115]:[Spalte118]])*Tabelle139[[#This Row],[Spalte114]]</f>
        <v>0</v>
      </c>
      <c r="Y48" s="550" t="s">
        <v>596</v>
      </c>
      <c r="Z48" s="551" t="s">
        <v>529</v>
      </c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47"/>
      <c r="AU48" s="547"/>
      <c r="AV48" s="547"/>
      <c r="AW48" s="547"/>
      <c r="AX48" s="547"/>
      <c r="AY48" s="547"/>
      <c r="AZ48" s="547"/>
      <c r="BA48" s="547"/>
      <c r="BB48" s="547"/>
      <c r="BC48" s="547"/>
      <c r="BD48" s="547"/>
      <c r="BE48" s="547"/>
      <c r="BF48" s="547"/>
      <c r="BG48" s="547"/>
      <c r="BH48" s="547"/>
      <c r="BI48" s="547"/>
      <c r="BJ48" s="547"/>
      <c r="BK48" s="547"/>
      <c r="BL48" s="547"/>
      <c r="BM48" s="547"/>
      <c r="BN48" s="547"/>
      <c r="BO48" s="547"/>
      <c r="BP48" s="547"/>
      <c r="BQ48" s="547"/>
      <c r="BR48" s="547"/>
      <c r="BS48" s="547"/>
      <c r="BT48" s="547"/>
      <c r="BU48" s="547"/>
      <c r="BV48" s="547"/>
      <c r="BW48" s="547"/>
      <c r="BX48" s="547"/>
      <c r="BY48" s="547"/>
      <c r="BZ48" s="547"/>
      <c r="CA48" s="547"/>
      <c r="CB48" s="547"/>
      <c r="CC48" s="547"/>
      <c r="CD48" s="547"/>
      <c r="CE48" s="547"/>
      <c r="CF48" s="547"/>
      <c r="CG48" s="547"/>
      <c r="CH48" s="547"/>
      <c r="CI48" s="547"/>
      <c r="CJ48" s="547"/>
      <c r="CK48" s="547"/>
      <c r="CL48" s="547"/>
      <c r="CM48" s="547"/>
      <c r="CN48" s="547"/>
      <c r="CO48" s="547"/>
      <c r="CP48" s="547"/>
      <c r="CQ48" s="547"/>
      <c r="CR48" s="547"/>
      <c r="CS48" s="547"/>
      <c r="CT48" s="547"/>
      <c r="CU48" s="547"/>
      <c r="CV48" s="547"/>
      <c r="CW48" s="547"/>
      <c r="CX48" s="547"/>
      <c r="CY48" s="547"/>
      <c r="CZ48" s="547"/>
      <c r="DA48" s="547"/>
      <c r="DB48" s="547"/>
      <c r="DC48" s="547"/>
      <c r="DD48" s="547"/>
      <c r="DE48" s="547"/>
      <c r="DF48" s="547"/>
    </row>
    <row r="49" spans="1:110" s="191" customFormat="1" ht="55.5" customHeight="1">
      <c r="A49" s="547"/>
      <c r="B49" s="541" t="s">
        <v>101</v>
      </c>
      <c r="C49" s="638" t="s">
        <v>530</v>
      </c>
      <c r="D49" s="548">
        <v>307</v>
      </c>
      <c r="E49" s="554"/>
      <c r="F49" s="210" t="s">
        <v>113</v>
      </c>
      <c r="G49" s="604"/>
      <c r="H49" s="604"/>
      <c r="I49" s="604"/>
      <c r="J49" s="604"/>
      <c r="K49" s="604"/>
      <c r="L49" s="604"/>
      <c r="M49" s="604"/>
      <c r="N49" s="533" t="s">
        <v>506</v>
      </c>
      <c r="O49" s="533" t="s">
        <v>506</v>
      </c>
      <c r="P49" s="604"/>
      <c r="Q49" s="604"/>
      <c r="R49" s="441">
        <f>ROUNDUP((Tabelle139[[#This Row],[Spalte1]]*1.05)/0.25,0)*0.25</f>
        <v>322.5</v>
      </c>
      <c r="S49" s="533" t="s">
        <v>506</v>
      </c>
      <c r="T49" s="533" t="s">
        <v>506</v>
      </c>
      <c r="U49" s="604"/>
      <c r="V49" s="604"/>
      <c r="W49" s="247">
        <f>SUM(Tabelle139[[#This Row],[Spalte2]:[Spalte113]],Tabelle139[[#This Row],[Spalte115]:[Spalte118]])</f>
        <v>0</v>
      </c>
      <c r="X49" s="248">
        <f>SUM(Tabelle139[[#This Row],[Spalte2]:[Spalte113]])*Tabelle139[[#This Row],[Spalte1]]+SUM(Tabelle139[[#This Row],[Spalte115]:[Spalte118]])*Tabelle139[[#This Row],[Spalte114]]</f>
        <v>0</v>
      </c>
      <c r="Y49" s="550" t="s">
        <v>597</v>
      </c>
      <c r="Z49" s="551" t="s">
        <v>532</v>
      </c>
      <c r="AA49" s="547"/>
      <c r="AB49" s="547"/>
      <c r="AC49" s="547"/>
      <c r="AD49" s="547"/>
      <c r="AE49" s="552"/>
      <c r="AF49" s="552"/>
      <c r="AG49" s="552"/>
      <c r="AH49" s="547"/>
      <c r="AI49" s="547"/>
      <c r="AJ49" s="547"/>
      <c r="AK49" s="547"/>
      <c r="AL49" s="547"/>
      <c r="AM49" s="547"/>
      <c r="AN49" s="547"/>
      <c r="AO49" s="547"/>
      <c r="AP49" s="547"/>
      <c r="AQ49" s="547"/>
      <c r="AR49" s="547"/>
      <c r="AS49" s="547"/>
      <c r="AT49" s="547"/>
      <c r="AU49" s="547"/>
      <c r="AV49" s="547"/>
      <c r="AW49" s="547"/>
      <c r="AX49" s="547"/>
      <c r="AY49" s="547"/>
      <c r="AZ49" s="547"/>
      <c r="BA49" s="547"/>
      <c r="BB49" s="547"/>
      <c r="BC49" s="547"/>
      <c r="BD49" s="547"/>
      <c r="BE49" s="547"/>
      <c r="BF49" s="547"/>
      <c r="BG49" s="547"/>
      <c r="BH49" s="547"/>
      <c r="BI49" s="547"/>
      <c r="BJ49" s="547"/>
      <c r="BK49" s="547"/>
      <c r="BL49" s="547"/>
      <c r="BM49" s="547"/>
      <c r="BN49" s="547"/>
      <c r="BO49" s="547"/>
      <c r="BP49" s="547"/>
      <c r="BQ49" s="547"/>
      <c r="BR49" s="547"/>
      <c r="BS49" s="547"/>
      <c r="BT49" s="547"/>
      <c r="BU49" s="547"/>
      <c r="BV49" s="547"/>
      <c r="BW49" s="547"/>
      <c r="BX49" s="547"/>
      <c r="BY49" s="547"/>
      <c r="BZ49" s="547"/>
      <c r="CA49" s="547"/>
      <c r="CB49" s="547"/>
      <c r="CC49" s="547"/>
      <c r="CD49" s="547"/>
      <c r="CE49" s="547"/>
      <c r="CF49" s="547"/>
      <c r="CG49" s="547"/>
      <c r="CH49" s="547"/>
      <c r="CI49" s="547"/>
      <c r="CJ49" s="547"/>
      <c r="CK49" s="547"/>
      <c r="CL49" s="547"/>
      <c r="CM49" s="547"/>
      <c r="CN49" s="547"/>
      <c r="CO49" s="547"/>
      <c r="CP49" s="547"/>
      <c r="CQ49" s="547"/>
      <c r="CR49" s="547"/>
      <c r="CS49" s="547"/>
      <c r="CT49" s="547"/>
      <c r="CU49" s="547"/>
      <c r="CV49" s="547"/>
      <c r="CW49" s="547"/>
      <c r="CX49" s="547"/>
      <c r="CY49" s="547"/>
      <c r="CZ49" s="547"/>
      <c r="DA49" s="547"/>
      <c r="DB49" s="547"/>
      <c r="DC49" s="547"/>
      <c r="DD49" s="547"/>
      <c r="DE49" s="547"/>
      <c r="DF49" s="547"/>
    </row>
    <row r="50" spans="1:110" s="191" customFormat="1" ht="55.5" customHeight="1">
      <c r="A50" s="547"/>
      <c r="B50" s="541" t="s">
        <v>101</v>
      </c>
      <c r="C50" s="638" t="s">
        <v>533</v>
      </c>
      <c r="D50" s="548">
        <v>300</v>
      </c>
      <c r="E50" s="554"/>
      <c r="F50" s="210" t="s">
        <v>113</v>
      </c>
      <c r="G50" s="603"/>
      <c r="H50" s="603"/>
      <c r="I50" s="603"/>
      <c r="J50" s="603"/>
      <c r="K50" s="603"/>
      <c r="L50" s="603"/>
      <c r="M50" s="603"/>
      <c r="N50" s="533" t="s">
        <v>506</v>
      </c>
      <c r="O50" s="533" t="s">
        <v>506</v>
      </c>
      <c r="P50" s="603"/>
      <c r="Q50" s="603"/>
      <c r="R50" s="441">
        <f>ROUNDUP((Tabelle139[[#This Row],[Spalte1]]*1.05)/0.25,0)*0.25</f>
        <v>315</v>
      </c>
      <c r="S50" s="533" t="s">
        <v>506</v>
      </c>
      <c r="T50" s="533" t="s">
        <v>506</v>
      </c>
      <c r="U50" s="603"/>
      <c r="V50" s="603"/>
      <c r="W50" s="247">
        <f>SUM(Tabelle139[[#This Row],[Spalte2]:[Spalte113]],Tabelle139[[#This Row],[Spalte115]:[Spalte118]])</f>
        <v>0</v>
      </c>
      <c r="X50" s="248">
        <f>SUM(Tabelle139[[#This Row],[Spalte2]:[Spalte113]])*Tabelle139[[#This Row],[Spalte1]]+SUM(Tabelle139[[#This Row],[Spalte115]:[Spalte118]])*Tabelle139[[#This Row],[Spalte114]]</f>
        <v>0</v>
      </c>
      <c r="Y50" s="550" t="s">
        <v>598</v>
      </c>
      <c r="Z50" s="551" t="s">
        <v>535</v>
      </c>
      <c r="AA50" s="547"/>
      <c r="AB50" s="547"/>
      <c r="AC50" s="547"/>
      <c r="AD50" s="547"/>
      <c r="AE50" s="547"/>
      <c r="AF50" s="547"/>
      <c r="AG50" s="547"/>
      <c r="AH50" s="547"/>
      <c r="AI50" s="547"/>
      <c r="AJ50" s="547"/>
      <c r="AK50" s="547"/>
      <c r="AL50" s="547"/>
      <c r="AM50" s="547"/>
      <c r="AN50" s="547"/>
      <c r="AO50" s="547"/>
      <c r="AP50" s="547"/>
      <c r="AQ50" s="547"/>
      <c r="AR50" s="547"/>
      <c r="AS50" s="547"/>
      <c r="AT50" s="547"/>
      <c r="AU50" s="547"/>
      <c r="AV50" s="547"/>
      <c r="AW50" s="547"/>
      <c r="AX50" s="547"/>
      <c r="AY50" s="547"/>
      <c r="AZ50" s="547"/>
      <c r="BA50" s="547"/>
      <c r="BB50" s="547"/>
      <c r="BC50" s="547"/>
      <c r="BD50" s="547"/>
      <c r="BE50" s="547"/>
      <c r="BF50" s="547"/>
      <c r="BG50" s="547"/>
      <c r="BH50" s="547"/>
      <c r="BI50" s="547"/>
      <c r="BJ50" s="547"/>
      <c r="BK50" s="547"/>
      <c r="BL50" s="547"/>
      <c r="BM50" s="547"/>
      <c r="BN50" s="547"/>
      <c r="BO50" s="547"/>
      <c r="BP50" s="547"/>
      <c r="BQ50" s="547"/>
      <c r="BR50" s="547"/>
      <c r="BS50" s="547"/>
      <c r="BT50" s="547"/>
      <c r="BU50" s="547"/>
      <c r="BV50" s="547"/>
      <c r="BW50" s="547"/>
      <c r="BX50" s="547"/>
      <c r="BY50" s="547"/>
      <c r="BZ50" s="547"/>
      <c r="CA50" s="547"/>
      <c r="CB50" s="547"/>
      <c r="CC50" s="547"/>
      <c r="CD50" s="547"/>
      <c r="CE50" s="547"/>
      <c r="CF50" s="547"/>
      <c r="CG50" s="547"/>
      <c r="CH50" s="547"/>
      <c r="CI50" s="547"/>
      <c r="CJ50" s="547"/>
      <c r="CK50" s="547"/>
      <c r="CL50" s="547"/>
      <c r="CM50" s="547"/>
      <c r="CN50" s="547"/>
      <c r="CO50" s="547"/>
      <c r="CP50" s="547"/>
      <c r="CQ50" s="547"/>
      <c r="CR50" s="547"/>
      <c r="CS50" s="547"/>
      <c r="CT50" s="547"/>
      <c r="CU50" s="547"/>
      <c r="CV50" s="547"/>
      <c r="CW50" s="547"/>
      <c r="CX50" s="547"/>
      <c r="CY50" s="547"/>
      <c r="CZ50" s="547"/>
      <c r="DA50" s="547"/>
      <c r="DB50" s="547"/>
      <c r="DC50" s="547"/>
      <c r="DD50" s="547"/>
      <c r="DE50" s="547"/>
      <c r="DF50" s="547"/>
    </row>
    <row r="51" spans="1:110" s="191" customFormat="1" ht="55.5" customHeight="1">
      <c r="A51" s="547"/>
      <c r="B51" s="541" t="s">
        <v>101</v>
      </c>
      <c r="C51" s="638" t="s">
        <v>536</v>
      </c>
      <c r="D51" s="548">
        <v>218</v>
      </c>
      <c r="E51" s="554"/>
      <c r="F51" s="210" t="s">
        <v>113</v>
      </c>
      <c r="G51" s="604"/>
      <c r="H51" s="604"/>
      <c r="I51" s="604"/>
      <c r="J51" s="604"/>
      <c r="K51" s="604"/>
      <c r="L51" s="604"/>
      <c r="M51" s="604"/>
      <c r="N51" s="533" t="s">
        <v>506</v>
      </c>
      <c r="O51" s="533" t="s">
        <v>506</v>
      </c>
      <c r="P51" s="604"/>
      <c r="Q51" s="604"/>
      <c r="R51" s="441">
        <f>ROUNDUP((Tabelle139[[#This Row],[Spalte1]]*1.05)/0.25,0)*0.25</f>
        <v>229</v>
      </c>
      <c r="S51" s="533" t="s">
        <v>506</v>
      </c>
      <c r="T51" s="533" t="s">
        <v>506</v>
      </c>
      <c r="U51" s="604"/>
      <c r="V51" s="604"/>
      <c r="W51" s="247">
        <f>SUM(Tabelle139[[#This Row],[Spalte2]:[Spalte113]],Tabelle139[[#This Row],[Spalte115]:[Spalte118]])</f>
        <v>0</v>
      </c>
      <c r="X51" s="248">
        <f>SUM(Tabelle139[[#This Row],[Spalte2]:[Spalte113]])*Tabelle139[[#This Row],[Spalte1]]+SUM(Tabelle139[[#This Row],[Spalte115]:[Spalte118]])*Tabelle139[[#This Row],[Spalte114]]</f>
        <v>0</v>
      </c>
      <c r="Y51" s="550" t="s">
        <v>599</v>
      </c>
      <c r="Z51" s="551" t="s">
        <v>538</v>
      </c>
      <c r="AA51" s="547"/>
      <c r="AB51" s="547"/>
      <c r="AC51" s="547"/>
      <c r="AD51" s="547"/>
      <c r="AE51" s="552"/>
      <c r="AF51" s="552"/>
      <c r="AG51" s="552"/>
      <c r="AH51" s="547"/>
      <c r="AI51" s="547"/>
      <c r="AJ51" s="547"/>
      <c r="AK51" s="547"/>
      <c r="AL51" s="547"/>
      <c r="AM51" s="547"/>
      <c r="AN51" s="547"/>
      <c r="AO51" s="547"/>
      <c r="AP51" s="547"/>
      <c r="AQ51" s="547"/>
      <c r="AR51" s="547"/>
      <c r="AS51" s="547"/>
      <c r="AT51" s="547"/>
      <c r="AU51" s="547"/>
      <c r="AV51" s="547"/>
      <c r="AW51" s="547"/>
      <c r="AX51" s="547"/>
      <c r="AY51" s="547"/>
      <c r="AZ51" s="547"/>
      <c r="BA51" s="547"/>
      <c r="BB51" s="547"/>
      <c r="BC51" s="547"/>
      <c r="BD51" s="547"/>
      <c r="BE51" s="547"/>
      <c r="BF51" s="547"/>
      <c r="BG51" s="547"/>
      <c r="BH51" s="547"/>
      <c r="BI51" s="547"/>
      <c r="BJ51" s="547"/>
      <c r="BK51" s="547"/>
      <c r="BL51" s="547"/>
      <c r="BM51" s="547"/>
      <c r="BN51" s="547"/>
      <c r="BO51" s="547"/>
      <c r="BP51" s="547"/>
      <c r="BQ51" s="547"/>
      <c r="BR51" s="547"/>
      <c r="BS51" s="547"/>
      <c r="BT51" s="547"/>
      <c r="BU51" s="547"/>
      <c r="BV51" s="547"/>
      <c r="BW51" s="547"/>
      <c r="BX51" s="547"/>
      <c r="BY51" s="547"/>
      <c r="BZ51" s="547"/>
      <c r="CA51" s="547"/>
      <c r="CB51" s="547"/>
      <c r="CC51" s="547"/>
      <c r="CD51" s="547"/>
      <c r="CE51" s="547"/>
      <c r="CF51" s="547"/>
      <c r="CG51" s="547"/>
      <c r="CH51" s="547"/>
      <c r="CI51" s="547"/>
      <c r="CJ51" s="547"/>
      <c r="CK51" s="547"/>
      <c r="CL51" s="547"/>
      <c r="CM51" s="547"/>
      <c r="CN51" s="547"/>
      <c r="CO51" s="547"/>
      <c r="CP51" s="547"/>
      <c r="CQ51" s="547"/>
      <c r="CR51" s="547"/>
      <c r="CS51" s="547"/>
      <c r="CT51" s="547"/>
      <c r="CU51" s="547"/>
      <c r="CV51" s="547"/>
      <c r="CW51" s="547"/>
      <c r="CX51" s="547"/>
      <c r="CY51" s="547"/>
      <c r="CZ51" s="547"/>
      <c r="DA51" s="547"/>
      <c r="DB51" s="547"/>
      <c r="DC51" s="547"/>
      <c r="DD51" s="547"/>
      <c r="DE51" s="547"/>
      <c r="DF51" s="547"/>
    </row>
    <row r="52" spans="1:110" s="191" customFormat="1" ht="55.5" customHeight="1">
      <c r="A52" s="547"/>
      <c r="B52" s="541" t="s">
        <v>101</v>
      </c>
      <c r="C52" s="638" t="s">
        <v>539</v>
      </c>
      <c r="D52" s="548">
        <v>195</v>
      </c>
      <c r="E52" s="554"/>
      <c r="F52" s="210" t="s">
        <v>113</v>
      </c>
      <c r="G52" s="603"/>
      <c r="H52" s="603"/>
      <c r="I52" s="603"/>
      <c r="J52" s="603"/>
      <c r="K52" s="603"/>
      <c r="L52" s="603"/>
      <c r="M52" s="603"/>
      <c r="N52" s="533" t="s">
        <v>506</v>
      </c>
      <c r="O52" s="533" t="s">
        <v>506</v>
      </c>
      <c r="P52" s="603"/>
      <c r="Q52" s="603"/>
      <c r="R52" s="441">
        <f>ROUNDUP((Tabelle139[[#This Row],[Spalte1]]*1.05)/0.25,0)*0.25</f>
        <v>204.75</v>
      </c>
      <c r="S52" s="533" t="s">
        <v>506</v>
      </c>
      <c r="T52" s="533" t="s">
        <v>506</v>
      </c>
      <c r="U52" s="603"/>
      <c r="V52" s="603"/>
      <c r="W52" s="247">
        <f>SUM(Tabelle139[[#This Row],[Spalte2]:[Spalte113]],Tabelle139[[#This Row],[Spalte115]:[Spalte118]])</f>
        <v>0</v>
      </c>
      <c r="X52" s="248">
        <f>SUM(Tabelle139[[#This Row],[Spalte2]:[Spalte113]])*Tabelle139[[#This Row],[Spalte1]]+SUM(Tabelle139[[#This Row],[Spalte115]:[Spalte118]])*Tabelle139[[#This Row],[Spalte114]]</f>
        <v>0</v>
      </c>
      <c r="Y52" s="550" t="s">
        <v>600</v>
      </c>
      <c r="Z52" s="551" t="s">
        <v>541</v>
      </c>
      <c r="AA52" s="547"/>
      <c r="AB52" s="547"/>
      <c r="AC52" s="547"/>
      <c r="AD52" s="547"/>
      <c r="AE52" s="547"/>
      <c r="AF52" s="547"/>
      <c r="AG52" s="547"/>
      <c r="AH52" s="547"/>
      <c r="AI52" s="547"/>
      <c r="AJ52" s="547"/>
      <c r="AK52" s="547"/>
      <c r="AL52" s="547"/>
      <c r="AM52" s="547"/>
      <c r="AN52" s="547"/>
      <c r="AO52" s="547"/>
      <c r="AP52" s="547"/>
      <c r="AQ52" s="547"/>
      <c r="AR52" s="547"/>
      <c r="AS52" s="547"/>
      <c r="AT52" s="547"/>
      <c r="AU52" s="547"/>
      <c r="AV52" s="547"/>
      <c r="AW52" s="547"/>
      <c r="AX52" s="547"/>
      <c r="AY52" s="547"/>
      <c r="AZ52" s="547"/>
      <c r="BA52" s="547"/>
      <c r="BB52" s="547"/>
      <c r="BC52" s="547"/>
      <c r="BD52" s="547"/>
      <c r="BE52" s="547"/>
      <c r="BF52" s="547"/>
      <c r="BG52" s="547"/>
      <c r="BH52" s="547"/>
      <c r="BI52" s="547"/>
      <c r="BJ52" s="547"/>
      <c r="BK52" s="547"/>
      <c r="BL52" s="547"/>
      <c r="BM52" s="547"/>
      <c r="BN52" s="547"/>
      <c r="BO52" s="547"/>
      <c r="BP52" s="547"/>
      <c r="BQ52" s="547"/>
      <c r="BR52" s="547"/>
      <c r="BS52" s="547"/>
      <c r="BT52" s="547"/>
      <c r="BU52" s="547"/>
      <c r="BV52" s="547"/>
      <c r="BW52" s="547"/>
      <c r="BX52" s="547"/>
      <c r="BY52" s="547"/>
      <c r="BZ52" s="547"/>
      <c r="CA52" s="547"/>
      <c r="CB52" s="547"/>
      <c r="CC52" s="547"/>
      <c r="CD52" s="547"/>
      <c r="CE52" s="547"/>
      <c r="CF52" s="547"/>
      <c r="CG52" s="547"/>
      <c r="CH52" s="547"/>
      <c r="CI52" s="547"/>
      <c r="CJ52" s="547"/>
      <c r="CK52" s="547"/>
      <c r="CL52" s="547"/>
      <c r="CM52" s="547"/>
      <c r="CN52" s="547"/>
      <c r="CO52" s="547"/>
      <c r="CP52" s="547"/>
      <c r="CQ52" s="547"/>
      <c r="CR52" s="547"/>
      <c r="CS52" s="547"/>
      <c r="CT52" s="547"/>
      <c r="CU52" s="547"/>
      <c r="CV52" s="547"/>
      <c r="CW52" s="547"/>
      <c r="CX52" s="547"/>
      <c r="CY52" s="547"/>
      <c r="CZ52" s="547"/>
      <c r="DA52" s="547"/>
      <c r="DB52" s="547"/>
      <c r="DC52" s="547"/>
      <c r="DD52" s="547"/>
      <c r="DE52" s="547"/>
      <c r="DF52" s="547"/>
    </row>
    <row r="53" spans="1:110" s="191" customFormat="1" ht="55.5" customHeight="1">
      <c r="A53" s="547"/>
      <c r="B53" s="541" t="s">
        <v>101</v>
      </c>
      <c r="C53" s="638" t="s">
        <v>542</v>
      </c>
      <c r="D53" s="548">
        <v>185</v>
      </c>
      <c r="E53" s="554"/>
      <c r="F53" s="210" t="s">
        <v>113</v>
      </c>
      <c r="G53" s="604"/>
      <c r="H53" s="604"/>
      <c r="I53" s="604"/>
      <c r="J53" s="604"/>
      <c r="K53" s="604"/>
      <c r="L53" s="604"/>
      <c r="M53" s="604"/>
      <c r="N53" s="533" t="s">
        <v>506</v>
      </c>
      <c r="O53" s="533" t="s">
        <v>506</v>
      </c>
      <c r="P53" s="604"/>
      <c r="Q53" s="604"/>
      <c r="R53" s="441">
        <f>ROUNDUP((Tabelle139[[#This Row],[Spalte1]]*1.05)/0.25,0)*0.25</f>
        <v>194.25</v>
      </c>
      <c r="S53" s="533" t="s">
        <v>506</v>
      </c>
      <c r="T53" s="533" t="s">
        <v>506</v>
      </c>
      <c r="U53" s="604"/>
      <c r="V53" s="604"/>
      <c r="W53" s="247">
        <f>SUM(Tabelle139[[#This Row],[Spalte2]:[Spalte113]],Tabelle139[[#This Row],[Spalte115]:[Spalte118]])</f>
        <v>0</v>
      </c>
      <c r="X53" s="248">
        <f>SUM(Tabelle139[[#This Row],[Spalte2]:[Spalte113]])*Tabelle139[[#This Row],[Spalte1]]+SUM(Tabelle139[[#This Row],[Spalte115]:[Spalte118]])*Tabelle139[[#This Row],[Spalte114]]</f>
        <v>0</v>
      </c>
      <c r="Y53" s="550" t="s">
        <v>601</v>
      </c>
      <c r="Z53" s="551" t="s">
        <v>544</v>
      </c>
      <c r="AA53" s="547"/>
      <c r="AB53" s="547"/>
      <c r="AC53" s="547"/>
      <c r="AD53" s="547"/>
      <c r="AE53" s="552"/>
      <c r="AF53" s="552"/>
      <c r="AG53" s="552"/>
      <c r="AH53" s="547"/>
      <c r="AI53" s="547"/>
      <c r="AJ53" s="547"/>
      <c r="AK53" s="547"/>
      <c r="AL53" s="547"/>
      <c r="AM53" s="547"/>
      <c r="AN53" s="547"/>
      <c r="AO53" s="547"/>
      <c r="AP53" s="547"/>
      <c r="AQ53" s="547"/>
      <c r="AR53" s="547"/>
      <c r="AS53" s="547"/>
      <c r="AT53" s="547"/>
      <c r="AU53" s="547"/>
      <c r="AV53" s="547"/>
      <c r="AW53" s="547"/>
      <c r="AX53" s="547"/>
      <c r="AY53" s="547"/>
      <c r="AZ53" s="547"/>
      <c r="BA53" s="547"/>
      <c r="BB53" s="547"/>
      <c r="BC53" s="547"/>
      <c r="BD53" s="547"/>
      <c r="BE53" s="547"/>
      <c r="BF53" s="547"/>
      <c r="BG53" s="547"/>
      <c r="BH53" s="547"/>
      <c r="BI53" s="547"/>
      <c r="BJ53" s="547"/>
      <c r="BK53" s="547"/>
      <c r="BL53" s="547"/>
      <c r="BM53" s="547"/>
      <c r="BN53" s="547"/>
      <c r="BO53" s="547"/>
      <c r="BP53" s="547"/>
      <c r="BQ53" s="547"/>
      <c r="BR53" s="547"/>
      <c r="BS53" s="547"/>
      <c r="BT53" s="547"/>
      <c r="BU53" s="547"/>
      <c r="BV53" s="547"/>
      <c r="BW53" s="547"/>
      <c r="BX53" s="547"/>
      <c r="BY53" s="547"/>
      <c r="BZ53" s="547"/>
      <c r="CA53" s="547"/>
      <c r="CB53" s="547"/>
      <c r="CC53" s="547"/>
      <c r="CD53" s="547"/>
      <c r="CE53" s="547"/>
      <c r="CF53" s="547"/>
      <c r="CG53" s="547"/>
      <c r="CH53" s="547"/>
      <c r="CI53" s="547"/>
      <c r="CJ53" s="547"/>
      <c r="CK53" s="547"/>
      <c r="CL53" s="547"/>
      <c r="CM53" s="547"/>
      <c r="CN53" s="547"/>
      <c r="CO53" s="547"/>
      <c r="CP53" s="547"/>
      <c r="CQ53" s="547"/>
      <c r="CR53" s="547"/>
      <c r="CS53" s="547"/>
      <c r="CT53" s="547"/>
      <c r="CU53" s="547"/>
      <c r="CV53" s="547"/>
      <c r="CW53" s="547"/>
      <c r="CX53" s="547"/>
      <c r="CY53" s="547"/>
      <c r="CZ53" s="547"/>
      <c r="DA53" s="547"/>
      <c r="DB53" s="547"/>
      <c r="DC53" s="547"/>
      <c r="DD53" s="547"/>
      <c r="DE53" s="547"/>
      <c r="DF53" s="547"/>
    </row>
    <row r="54" spans="1:110" s="191" customFormat="1" ht="55.5" customHeight="1">
      <c r="A54" s="547"/>
      <c r="B54" s="541" t="s">
        <v>101</v>
      </c>
      <c r="C54" s="638" t="s">
        <v>545</v>
      </c>
      <c r="D54" s="548">
        <v>368</v>
      </c>
      <c r="E54" s="554"/>
      <c r="F54" s="210" t="s">
        <v>113</v>
      </c>
      <c r="G54" s="603"/>
      <c r="H54" s="603"/>
      <c r="I54" s="603"/>
      <c r="J54" s="603"/>
      <c r="K54" s="603"/>
      <c r="L54" s="603"/>
      <c r="M54" s="603"/>
      <c r="N54" s="533" t="s">
        <v>506</v>
      </c>
      <c r="O54" s="533" t="s">
        <v>506</v>
      </c>
      <c r="P54" s="603"/>
      <c r="Q54" s="603"/>
      <c r="R54" s="441">
        <f>ROUNDUP((Tabelle139[[#This Row],[Spalte1]]*1.05)/0.25,0)*0.25</f>
        <v>386.5</v>
      </c>
      <c r="S54" s="533" t="s">
        <v>506</v>
      </c>
      <c r="T54" s="533" t="s">
        <v>506</v>
      </c>
      <c r="U54" s="603"/>
      <c r="V54" s="603"/>
      <c r="W54" s="247">
        <f>SUM(Tabelle139[[#This Row],[Spalte2]:[Spalte113]],Tabelle139[[#This Row],[Spalte115]:[Spalte118]])</f>
        <v>0</v>
      </c>
      <c r="X54" s="248">
        <f>SUM(Tabelle139[[#This Row],[Spalte2]:[Spalte113]])*Tabelle139[[#This Row],[Spalte1]]+SUM(Tabelle139[[#This Row],[Spalte115]:[Spalte118]])*Tabelle139[[#This Row],[Spalte114]]</f>
        <v>0</v>
      </c>
      <c r="Y54" s="550" t="s">
        <v>602</v>
      </c>
      <c r="Z54" s="551" t="s">
        <v>547</v>
      </c>
      <c r="AA54" s="547"/>
      <c r="AB54" s="547"/>
      <c r="AC54" s="547"/>
      <c r="AD54" s="547"/>
      <c r="AE54" s="547"/>
      <c r="AF54" s="547"/>
      <c r="AG54" s="547"/>
      <c r="AH54" s="547"/>
      <c r="AI54" s="547"/>
      <c r="AJ54" s="547"/>
      <c r="AK54" s="547"/>
      <c r="AL54" s="547"/>
      <c r="AM54" s="547"/>
      <c r="AN54" s="547"/>
      <c r="AO54" s="547"/>
      <c r="AP54" s="547"/>
      <c r="AQ54" s="547"/>
      <c r="AR54" s="547"/>
      <c r="AS54" s="547"/>
      <c r="AT54" s="547"/>
      <c r="AU54" s="547"/>
      <c r="AV54" s="547"/>
      <c r="AW54" s="547"/>
      <c r="AX54" s="547"/>
      <c r="AY54" s="547"/>
      <c r="AZ54" s="547"/>
      <c r="BA54" s="547"/>
      <c r="BB54" s="547"/>
      <c r="BC54" s="547"/>
      <c r="BD54" s="547"/>
      <c r="BE54" s="547"/>
      <c r="BF54" s="547"/>
      <c r="BG54" s="547"/>
      <c r="BH54" s="547"/>
      <c r="BI54" s="547"/>
      <c r="BJ54" s="547"/>
      <c r="BK54" s="547"/>
      <c r="BL54" s="547"/>
      <c r="BM54" s="547"/>
      <c r="BN54" s="547"/>
      <c r="BO54" s="547"/>
      <c r="BP54" s="547"/>
      <c r="BQ54" s="547"/>
      <c r="BR54" s="547"/>
      <c r="BS54" s="547"/>
      <c r="BT54" s="547"/>
      <c r="BU54" s="547"/>
      <c r="BV54" s="547"/>
      <c r="BW54" s="547"/>
      <c r="BX54" s="547"/>
      <c r="BY54" s="547"/>
      <c r="BZ54" s="547"/>
      <c r="CA54" s="547"/>
      <c r="CB54" s="547"/>
      <c r="CC54" s="547"/>
      <c r="CD54" s="547"/>
      <c r="CE54" s="547"/>
      <c r="CF54" s="547"/>
      <c r="CG54" s="547"/>
      <c r="CH54" s="547"/>
      <c r="CI54" s="547"/>
      <c r="CJ54" s="547"/>
      <c r="CK54" s="547"/>
      <c r="CL54" s="547"/>
      <c r="CM54" s="547"/>
      <c r="CN54" s="547"/>
      <c r="CO54" s="547"/>
      <c r="CP54" s="547"/>
      <c r="CQ54" s="547"/>
      <c r="CR54" s="547"/>
      <c r="CS54" s="547"/>
      <c r="CT54" s="547"/>
      <c r="CU54" s="547"/>
      <c r="CV54" s="547"/>
      <c r="CW54" s="547"/>
      <c r="CX54" s="547"/>
      <c r="CY54" s="547"/>
      <c r="CZ54" s="547"/>
      <c r="DA54" s="547"/>
      <c r="DB54" s="547"/>
      <c r="DC54" s="547"/>
      <c r="DD54" s="547"/>
      <c r="DE54" s="547"/>
      <c r="DF54" s="547"/>
    </row>
    <row r="55" spans="1:110" s="191" customFormat="1" ht="55.5" customHeight="1">
      <c r="A55" s="547"/>
      <c r="B55" s="541" t="s">
        <v>101</v>
      </c>
      <c r="C55" s="638" t="s">
        <v>548</v>
      </c>
      <c r="D55" s="548">
        <v>308</v>
      </c>
      <c r="E55" s="554"/>
      <c r="F55" s="210" t="s">
        <v>113</v>
      </c>
      <c r="G55" s="604"/>
      <c r="H55" s="604"/>
      <c r="I55" s="604"/>
      <c r="J55" s="604"/>
      <c r="K55" s="604"/>
      <c r="L55" s="604"/>
      <c r="M55" s="604"/>
      <c r="N55" s="533" t="s">
        <v>506</v>
      </c>
      <c r="O55" s="533" t="s">
        <v>506</v>
      </c>
      <c r="P55" s="604"/>
      <c r="Q55" s="604"/>
      <c r="R55" s="441">
        <f>ROUNDUP((Tabelle139[[#This Row],[Spalte1]]*1.05)/0.25,0)*0.25</f>
        <v>323.5</v>
      </c>
      <c r="S55" s="533" t="s">
        <v>506</v>
      </c>
      <c r="T55" s="533" t="s">
        <v>506</v>
      </c>
      <c r="U55" s="604"/>
      <c r="V55" s="604"/>
      <c r="W55" s="247">
        <f>SUM(Tabelle139[[#This Row],[Spalte2]:[Spalte113]],Tabelle139[[#This Row],[Spalte115]:[Spalte118]])</f>
        <v>0</v>
      </c>
      <c r="X55" s="248">
        <f>SUM(Tabelle139[[#This Row],[Spalte2]:[Spalte113]])*Tabelle139[[#This Row],[Spalte1]]+SUM(Tabelle139[[#This Row],[Spalte115]:[Spalte118]])*Tabelle139[[#This Row],[Spalte114]]</f>
        <v>0</v>
      </c>
      <c r="Y55" s="550" t="s">
        <v>603</v>
      </c>
      <c r="Z55" s="551" t="s">
        <v>550</v>
      </c>
      <c r="AA55" s="547"/>
      <c r="AB55" s="547"/>
      <c r="AC55" s="547"/>
      <c r="AD55" s="547"/>
      <c r="AE55" s="552"/>
      <c r="AF55" s="552"/>
      <c r="AG55" s="552"/>
      <c r="AH55" s="547"/>
      <c r="AI55" s="547"/>
      <c r="AJ55" s="547"/>
      <c r="AK55" s="547"/>
      <c r="AL55" s="547"/>
      <c r="AM55" s="547"/>
      <c r="AN55" s="547"/>
      <c r="AO55" s="547"/>
      <c r="AP55" s="547"/>
      <c r="AQ55" s="547"/>
      <c r="AR55" s="547"/>
      <c r="AS55" s="547"/>
      <c r="AT55" s="547"/>
      <c r="AU55" s="547"/>
      <c r="AV55" s="547"/>
      <c r="AW55" s="547"/>
      <c r="AX55" s="547"/>
      <c r="AY55" s="547"/>
      <c r="AZ55" s="547"/>
      <c r="BA55" s="547"/>
      <c r="BB55" s="547"/>
      <c r="BC55" s="547"/>
      <c r="BD55" s="547"/>
      <c r="BE55" s="547"/>
      <c r="BF55" s="547"/>
      <c r="BG55" s="547"/>
      <c r="BH55" s="547"/>
      <c r="BI55" s="547"/>
      <c r="BJ55" s="547"/>
      <c r="BK55" s="547"/>
      <c r="BL55" s="547"/>
      <c r="BM55" s="547"/>
      <c r="BN55" s="547"/>
      <c r="BO55" s="547"/>
      <c r="BP55" s="547"/>
      <c r="BQ55" s="547"/>
      <c r="BR55" s="547"/>
      <c r="BS55" s="547"/>
      <c r="BT55" s="547"/>
      <c r="BU55" s="547"/>
      <c r="BV55" s="547"/>
      <c r="BW55" s="547"/>
      <c r="BX55" s="547"/>
      <c r="BY55" s="547"/>
      <c r="BZ55" s="547"/>
      <c r="CA55" s="547"/>
      <c r="CB55" s="547"/>
      <c r="CC55" s="547"/>
      <c r="CD55" s="547"/>
      <c r="CE55" s="547"/>
      <c r="CF55" s="547"/>
      <c r="CG55" s="547"/>
      <c r="CH55" s="547"/>
      <c r="CI55" s="547"/>
      <c r="CJ55" s="547"/>
      <c r="CK55" s="547"/>
      <c r="CL55" s="547"/>
      <c r="CM55" s="547"/>
      <c r="CN55" s="547"/>
      <c r="CO55" s="547"/>
      <c r="CP55" s="547"/>
      <c r="CQ55" s="547"/>
      <c r="CR55" s="547"/>
      <c r="CS55" s="547"/>
      <c r="CT55" s="547"/>
      <c r="CU55" s="547"/>
      <c r="CV55" s="547"/>
      <c r="CW55" s="547"/>
      <c r="CX55" s="547"/>
      <c r="CY55" s="547"/>
      <c r="CZ55" s="547"/>
      <c r="DA55" s="547"/>
      <c r="DB55" s="547"/>
      <c r="DC55" s="547"/>
      <c r="DD55" s="547"/>
      <c r="DE55" s="547"/>
      <c r="DF55" s="547"/>
    </row>
    <row r="56" spans="1:110" s="191" customFormat="1" ht="55.5" customHeight="1">
      <c r="A56" s="547"/>
      <c r="B56" s="541" t="s">
        <v>101</v>
      </c>
      <c r="C56" s="638" t="s">
        <v>551</v>
      </c>
      <c r="D56" s="548">
        <v>314</v>
      </c>
      <c r="E56" s="554"/>
      <c r="F56" s="210" t="s">
        <v>113</v>
      </c>
      <c r="G56" s="603"/>
      <c r="H56" s="603"/>
      <c r="I56" s="603"/>
      <c r="J56" s="603"/>
      <c r="K56" s="603"/>
      <c r="L56" s="603"/>
      <c r="M56" s="603"/>
      <c r="N56" s="533" t="s">
        <v>506</v>
      </c>
      <c r="O56" s="533" t="s">
        <v>506</v>
      </c>
      <c r="P56" s="603"/>
      <c r="Q56" s="603"/>
      <c r="R56" s="441">
        <f>ROUNDUP((Tabelle139[[#This Row],[Spalte1]]*1.05)/0.25,0)*0.25</f>
        <v>329.75</v>
      </c>
      <c r="S56" s="533" t="s">
        <v>506</v>
      </c>
      <c r="T56" s="533" t="s">
        <v>506</v>
      </c>
      <c r="U56" s="603"/>
      <c r="V56" s="603"/>
      <c r="W56" s="247">
        <f>SUM(Tabelle139[[#This Row],[Spalte2]:[Spalte113]],Tabelle139[[#This Row],[Spalte115]:[Spalte118]])</f>
        <v>0</v>
      </c>
      <c r="X56" s="248">
        <f>SUM(Tabelle139[[#This Row],[Spalte2]:[Spalte113]])*Tabelle139[[#This Row],[Spalte1]]+SUM(Tabelle139[[#This Row],[Spalte115]:[Spalte118]])*Tabelle139[[#This Row],[Spalte114]]</f>
        <v>0</v>
      </c>
      <c r="Y56" s="550" t="s">
        <v>604</v>
      </c>
      <c r="Z56" s="551" t="s">
        <v>553</v>
      </c>
      <c r="AA56" s="547"/>
      <c r="AB56" s="547"/>
      <c r="AC56" s="547"/>
      <c r="AD56" s="547"/>
      <c r="AE56" s="552"/>
      <c r="AF56" s="552"/>
      <c r="AG56" s="552"/>
      <c r="AH56" s="547"/>
      <c r="AI56" s="547"/>
      <c r="AJ56" s="547"/>
      <c r="AK56" s="547"/>
      <c r="AL56" s="547"/>
      <c r="AM56" s="547"/>
      <c r="AN56" s="547"/>
      <c r="AO56" s="547"/>
      <c r="AP56" s="547"/>
      <c r="AQ56" s="547"/>
      <c r="AR56" s="547"/>
      <c r="AS56" s="547"/>
      <c r="AT56" s="547"/>
      <c r="AU56" s="547"/>
      <c r="AV56" s="547"/>
      <c r="AW56" s="547"/>
      <c r="AX56" s="547"/>
      <c r="AY56" s="547"/>
      <c r="AZ56" s="547"/>
      <c r="BA56" s="547"/>
      <c r="BB56" s="547"/>
      <c r="BC56" s="547"/>
      <c r="BD56" s="547"/>
      <c r="BE56" s="547"/>
      <c r="BF56" s="547"/>
      <c r="BG56" s="547"/>
      <c r="BH56" s="547"/>
      <c r="BI56" s="547"/>
      <c r="BJ56" s="547"/>
      <c r="BK56" s="547"/>
      <c r="BL56" s="547"/>
      <c r="BM56" s="547"/>
      <c r="BN56" s="547"/>
      <c r="BO56" s="547"/>
      <c r="BP56" s="547"/>
      <c r="BQ56" s="547"/>
      <c r="BR56" s="547"/>
      <c r="BS56" s="547"/>
      <c r="BT56" s="547"/>
      <c r="BU56" s="547"/>
      <c r="BV56" s="547"/>
      <c r="BW56" s="547"/>
      <c r="BX56" s="547"/>
      <c r="BY56" s="547"/>
      <c r="BZ56" s="547"/>
      <c r="CA56" s="547"/>
      <c r="CB56" s="547"/>
      <c r="CC56" s="547"/>
      <c r="CD56" s="547"/>
      <c r="CE56" s="547"/>
      <c r="CF56" s="547"/>
      <c r="CG56" s="547"/>
      <c r="CH56" s="547"/>
      <c r="CI56" s="547"/>
      <c r="CJ56" s="547"/>
      <c r="CK56" s="547"/>
      <c r="CL56" s="547"/>
      <c r="CM56" s="547"/>
      <c r="CN56" s="547"/>
      <c r="CO56" s="547"/>
      <c r="CP56" s="547"/>
      <c r="CQ56" s="547"/>
      <c r="CR56" s="547"/>
      <c r="CS56" s="547"/>
      <c r="CT56" s="547"/>
      <c r="CU56" s="547"/>
      <c r="CV56" s="547"/>
      <c r="CW56" s="547"/>
      <c r="CX56" s="547"/>
      <c r="CY56" s="547"/>
      <c r="CZ56" s="547"/>
      <c r="DA56" s="547"/>
      <c r="DB56" s="547"/>
      <c r="DC56" s="547"/>
      <c r="DD56" s="547"/>
      <c r="DE56" s="547"/>
      <c r="DF56" s="547"/>
    </row>
    <row r="57" spans="1:110" s="191" customFormat="1" ht="55.5" customHeight="1">
      <c r="A57" s="547"/>
      <c r="B57" s="541" t="s">
        <v>101</v>
      </c>
      <c r="C57" s="638" t="s">
        <v>554</v>
      </c>
      <c r="D57" s="548">
        <v>284</v>
      </c>
      <c r="E57" s="554"/>
      <c r="F57" s="210" t="s">
        <v>113</v>
      </c>
      <c r="G57" s="604"/>
      <c r="H57" s="604"/>
      <c r="I57" s="604"/>
      <c r="J57" s="604"/>
      <c r="K57" s="604"/>
      <c r="L57" s="604"/>
      <c r="M57" s="604"/>
      <c r="N57" s="533" t="s">
        <v>506</v>
      </c>
      <c r="O57" s="533" t="s">
        <v>506</v>
      </c>
      <c r="P57" s="604"/>
      <c r="Q57" s="604"/>
      <c r="R57" s="441">
        <f>ROUNDUP((Tabelle139[[#This Row],[Spalte1]]*1.05)/0.25,0)*0.25</f>
        <v>298.25</v>
      </c>
      <c r="S57" s="533" t="s">
        <v>506</v>
      </c>
      <c r="T57" s="533" t="s">
        <v>506</v>
      </c>
      <c r="U57" s="604"/>
      <c r="V57" s="604"/>
      <c r="W57" s="247">
        <f>SUM(Tabelle139[[#This Row],[Spalte2]:[Spalte113]],Tabelle139[[#This Row],[Spalte115]:[Spalte118]])</f>
        <v>0</v>
      </c>
      <c r="X57" s="248">
        <f>SUM(Tabelle139[[#This Row],[Spalte2]:[Spalte113]])*Tabelle139[[#This Row],[Spalte1]]+SUM(Tabelle139[[#This Row],[Spalte115]:[Spalte118]])*Tabelle139[[#This Row],[Spalte114]]</f>
        <v>0</v>
      </c>
      <c r="Y57" s="550" t="s">
        <v>605</v>
      </c>
      <c r="Z57" s="551" t="s">
        <v>529</v>
      </c>
      <c r="AA57" s="547"/>
      <c r="AB57" s="547"/>
      <c r="AC57" s="547"/>
      <c r="AD57" s="547"/>
      <c r="AE57" s="552"/>
      <c r="AF57" s="552"/>
      <c r="AG57" s="552"/>
      <c r="AH57" s="547"/>
      <c r="AI57" s="547"/>
      <c r="AJ57" s="547"/>
      <c r="AK57" s="547"/>
      <c r="AL57" s="547"/>
      <c r="AM57" s="547"/>
      <c r="AN57" s="547"/>
      <c r="AO57" s="547"/>
      <c r="AP57" s="547"/>
      <c r="AQ57" s="547"/>
      <c r="AR57" s="547"/>
      <c r="AS57" s="547"/>
      <c r="AT57" s="547"/>
      <c r="AU57" s="547"/>
      <c r="AV57" s="547"/>
      <c r="AW57" s="547"/>
      <c r="AX57" s="547"/>
      <c r="AY57" s="547"/>
      <c r="AZ57" s="547"/>
      <c r="BA57" s="547"/>
      <c r="BB57" s="547"/>
      <c r="BC57" s="547"/>
      <c r="BD57" s="547"/>
      <c r="BE57" s="547"/>
      <c r="BF57" s="547"/>
      <c r="BG57" s="547"/>
      <c r="BH57" s="547"/>
      <c r="BI57" s="547"/>
      <c r="BJ57" s="547"/>
      <c r="BK57" s="547"/>
      <c r="BL57" s="547"/>
      <c r="BM57" s="547"/>
      <c r="BN57" s="547"/>
      <c r="BO57" s="547"/>
      <c r="BP57" s="547"/>
      <c r="BQ57" s="547"/>
      <c r="BR57" s="547"/>
      <c r="BS57" s="547"/>
      <c r="BT57" s="547"/>
      <c r="BU57" s="547"/>
      <c r="BV57" s="547"/>
      <c r="BW57" s="547"/>
      <c r="BX57" s="547"/>
      <c r="BY57" s="547"/>
      <c r="BZ57" s="547"/>
      <c r="CA57" s="547"/>
      <c r="CB57" s="547"/>
      <c r="CC57" s="547"/>
      <c r="CD57" s="547"/>
      <c r="CE57" s="547"/>
      <c r="CF57" s="547"/>
      <c r="CG57" s="547"/>
      <c r="CH57" s="547"/>
      <c r="CI57" s="547"/>
      <c r="CJ57" s="547"/>
      <c r="CK57" s="547"/>
      <c r="CL57" s="547"/>
      <c r="CM57" s="547"/>
      <c r="CN57" s="547"/>
      <c r="CO57" s="547"/>
      <c r="CP57" s="547"/>
      <c r="CQ57" s="547"/>
      <c r="CR57" s="547"/>
      <c r="CS57" s="547"/>
      <c r="CT57" s="547"/>
      <c r="CU57" s="547"/>
      <c r="CV57" s="547"/>
      <c r="CW57" s="547"/>
      <c r="CX57" s="547"/>
      <c r="CY57" s="547"/>
      <c r="CZ57" s="547"/>
      <c r="DA57" s="547"/>
      <c r="DB57" s="547"/>
      <c r="DC57" s="547"/>
      <c r="DD57" s="547"/>
      <c r="DE57" s="547"/>
      <c r="DF57" s="547"/>
    </row>
    <row r="58" spans="1:110" s="191" customFormat="1" ht="55.5" customHeight="1">
      <c r="A58" s="547"/>
      <c r="B58" s="541" t="s">
        <v>101</v>
      </c>
      <c r="C58" s="638" t="s">
        <v>556</v>
      </c>
      <c r="D58" s="548">
        <v>254</v>
      </c>
      <c r="E58" s="554"/>
      <c r="F58" s="210" t="s">
        <v>113</v>
      </c>
      <c r="G58" s="603"/>
      <c r="H58" s="603"/>
      <c r="I58" s="603"/>
      <c r="J58" s="603"/>
      <c r="K58" s="603"/>
      <c r="L58" s="603"/>
      <c r="M58" s="603"/>
      <c r="N58" s="533" t="s">
        <v>506</v>
      </c>
      <c r="O58" s="533" t="s">
        <v>506</v>
      </c>
      <c r="P58" s="603"/>
      <c r="Q58" s="603"/>
      <c r="R58" s="441">
        <f>ROUNDUP((Tabelle139[[#This Row],[Spalte1]]*1.05)/0.25,0)*0.25</f>
        <v>266.75</v>
      </c>
      <c r="S58" s="533" t="s">
        <v>506</v>
      </c>
      <c r="T58" s="533" t="s">
        <v>506</v>
      </c>
      <c r="U58" s="603"/>
      <c r="V58" s="603"/>
      <c r="W58" s="247">
        <f>SUM(Tabelle139[[#This Row],[Spalte2]:[Spalte113]],Tabelle139[[#This Row],[Spalte115]:[Spalte118]])</f>
        <v>0</v>
      </c>
      <c r="X58" s="248">
        <f>SUM(Tabelle139[[#This Row],[Spalte2]:[Spalte113]])*Tabelle139[[#This Row],[Spalte1]]+SUM(Tabelle139[[#This Row],[Spalte115]:[Spalte118]])*Tabelle139[[#This Row],[Spalte114]]</f>
        <v>0</v>
      </c>
      <c r="Y58" s="550" t="s">
        <v>606</v>
      </c>
      <c r="Z58" s="551" t="s">
        <v>558</v>
      </c>
      <c r="AA58" s="547"/>
      <c r="AB58" s="547"/>
      <c r="AC58" s="547"/>
      <c r="AD58" s="547"/>
      <c r="AE58" s="547"/>
      <c r="AF58" s="547"/>
      <c r="AG58" s="547"/>
      <c r="AH58" s="547"/>
      <c r="AI58" s="547"/>
      <c r="AJ58" s="547"/>
      <c r="AK58" s="547"/>
      <c r="AL58" s="547"/>
      <c r="AM58" s="547"/>
      <c r="AN58" s="547"/>
      <c r="AO58" s="547"/>
      <c r="AP58" s="547"/>
      <c r="AQ58" s="547"/>
      <c r="AR58" s="547"/>
      <c r="AS58" s="547"/>
      <c r="AT58" s="547"/>
      <c r="AU58" s="547"/>
      <c r="AV58" s="547"/>
      <c r="AW58" s="547"/>
      <c r="AX58" s="547"/>
      <c r="AY58" s="547"/>
      <c r="AZ58" s="547"/>
      <c r="BA58" s="547"/>
      <c r="BB58" s="547"/>
      <c r="BC58" s="547"/>
      <c r="BD58" s="547"/>
      <c r="BE58" s="547"/>
      <c r="BF58" s="547"/>
      <c r="BG58" s="547"/>
      <c r="BH58" s="547"/>
      <c r="BI58" s="547"/>
      <c r="BJ58" s="547"/>
      <c r="BK58" s="547"/>
      <c r="BL58" s="547"/>
      <c r="BM58" s="547"/>
      <c r="BN58" s="547"/>
      <c r="BO58" s="547"/>
      <c r="BP58" s="547"/>
      <c r="BQ58" s="547"/>
      <c r="BR58" s="547"/>
      <c r="BS58" s="547"/>
      <c r="BT58" s="547"/>
      <c r="BU58" s="547"/>
      <c r="BV58" s="547"/>
      <c r="BW58" s="547"/>
      <c r="BX58" s="547"/>
      <c r="BY58" s="547"/>
      <c r="BZ58" s="547"/>
      <c r="CA58" s="547"/>
      <c r="CB58" s="547"/>
      <c r="CC58" s="547"/>
      <c r="CD58" s="547"/>
      <c r="CE58" s="547"/>
      <c r="CF58" s="547"/>
      <c r="CG58" s="547"/>
      <c r="CH58" s="547"/>
      <c r="CI58" s="547"/>
      <c r="CJ58" s="547"/>
      <c r="CK58" s="547"/>
      <c r="CL58" s="547"/>
      <c r="CM58" s="547"/>
      <c r="CN58" s="547"/>
      <c r="CO58" s="547"/>
      <c r="CP58" s="547"/>
      <c r="CQ58" s="547"/>
      <c r="CR58" s="547"/>
      <c r="CS58" s="547"/>
      <c r="CT58" s="547"/>
      <c r="CU58" s="547"/>
      <c r="CV58" s="547"/>
      <c r="CW58" s="547"/>
      <c r="CX58" s="547"/>
      <c r="CY58" s="547"/>
      <c r="CZ58" s="547"/>
      <c r="DA58" s="547"/>
      <c r="DB58" s="547"/>
      <c r="DC58" s="547"/>
      <c r="DD58" s="547"/>
      <c r="DE58" s="547"/>
      <c r="DF58" s="547"/>
    </row>
    <row r="59" spans="1:110" s="191" customFormat="1" ht="55.5" customHeight="1">
      <c r="A59" s="547"/>
      <c r="B59" s="541" t="s">
        <v>101</v>
      </c>
      <c r="C59" s="638" t="s">
        <v>559</v>
      </c>
      <c r="D59" s="548">
        <v>196</v>
      </c>
      <c r="E59" s="554"/>
      <c r="F59" s="210" t="s">
        <v>113</v>
      </c>
      <c r="G59" s="604"/>
      <c r="H59" s="604"/>
      <c r="I59" s="604"/>
      <c r="J59" s="604"/>
      <c r="K59" s="604"/>
      <c r="L59" s="604"/>
      <c r="M59" s="604"/>
      <c r="N59" s="533" t="s">
        <v>506</v>
      </c>
      <c r="O59" s="533" t="s">
        <v>506</v>
      </c>
      <c r="P59" s="604"/>
      <c r="Q59" s="604"/>
      <c r="R59" s="441">
        <f>ROUNDUP((Tabelle139[[#This Row],[Spalte1]]*1.05)/0.25,0)*0.25</f>
        <v>206</v>
      </c>
      <c r="S59" s="533" t="s">
        <v>506</v>
      </c>
      <c r="T59" s="533" t="s">
        <v>506</v>
      </c>
      <c r="U59" s="604"/>
      <c r="V59" s="604"/>
      <c r="W59" s="247">
        <f>SUM(Tabelle139[[#This Row],[Spalte2]:[Spalte113]],Tabelle139[[#This Row],[Spalte115]:[Spalte118]])</f>
        <v>0</v>
      </c>
      <c r="X59" s="248">
        <f>SUM(Tabelle139[[#This Row],[Spalte2]:[Spalte113]])*Tabelle139[[#This Row],[Spalte1]]+SUM(Tabelle139[[#This Row],[Spalte115]:[Spalte118]])*Tabelle139[[#This Row],[Spalte114]]</f>
        <v>0</v>
      </c>
      <c r="Y59" s="550" t="s">
        <v>607</v>
      </c>
      <c r="Z59" s="551" t="s">
        <v>561</v>
      </c>
      <c r="AA59" s="547"/>
      <c r="AB59" s="547"/>
      <c r="AC59" s="547"/>
      <c r="AD59" s="547"/>
      <c r="AE59" s="552"/>
      <c r="AF59" s="552"/>
      <c r="AG59" s="552"/>
      <c r="AH59" s="547"/>
      <c r="AI59" s="547"/>
      <c r="AJ59" s="547"/>
      <c r="AK59" s="547"/>
      <c r="AL59" s="547"/>
      <c r="AM59" s="547"/>
      <c r="AN59" s="547"/>
      <c r="AO59" s="547"/>
      <c r="AP59" s="547"/>
      <c r="AQ59" s="547"/>
      <c r="AR59" s="547"/>
      <c r="AS59" s="547"/>
      <c r="AT59" s="547"/>
      <c r="AU59" s="547"/>
      <c r="AV59" s="547"/>
      <c r="AW59" s="547"/>
      <c r="AX59" s="547"/>
      <c r="AY59" s="547"/>
      <c r="AZ59" s="547"/>
      <c r="BA59" s="547"/>
      <c r="BB59" s="547"/>
      <c r="BC59" s="547"/>
      <c r="BD59" s="547"/>
      <c r="BE59" s="547"/>
      <c r="BF59" s="547"/>
      <c r="BG59" s="547"/>
      <c r="BH59" s="547"/>
      <c r="BI59" s="547"/>
      <c r="BJ59" s="547"/>
      <c r="BK59" s="547"/>
      <c r="BL59" s="547"/>
      <c r="BM59" s="547"/>
      <c r="BN59" s="547"/>
      <c r="BO59" s="547"/>
      <c r="BP59" s="547"/>
      <c r="BQ59" s="547"/>
      <c r="BR59" s="547"/>
      <c r="BS59" s="547"/>
      <c r="BT59" s="547"/>
      <c r="BU59" s="547"/>
      <c r="BV59" s="547"/>
      <c r="BW59" s="547"/>
      <c r="BX59" s="547"/>
      <c r="BY59" s="547"/>
      <c r="BZ59" s="547"/>
      <c r="CA59" s="547"/>
      <c r="CB59" s="547"/>
      <c r="CC59" s="547"/>
      <c r="CD59" s="547"/>
      <c r="CE59" s="547"/>
      <c r="CF59" s="547"/>
      <c r="CG59" s="547"/>
      <c r="CH59" s="547"/>
      <c r="CI59" s="547"/>
      <c r="CJ59" s="547"/>
      <c r="CK59" s="547"/>
      <c r="CL59" s="547"/>
      <c r="CM59" s="547"/>
      <c r="CN59" s="547"/>
      <c r="CO59" s="547"/>
      <c r="CP59" s="547"/>
      <c r="CQ59" s="547"/>
      <c r="CR59" s="547"/>
      <c r="CS59" s="547"/>
      <c r="CT59" s="547"/>
      <c r="CU59" s="547"/>
      <c r="CV59" s="547"/>
      <c r="CW59" s="547"/>
      <c r="CX59" s="547"/>
      <c r="CY59" s="547"/>
      <c r="CZ59" s="547"/>
      <c r="DA59" s="547"/>
      <c r="DB59" s="547"/>
      <c r="DC59" s="547"/>
      <c r="DD59" s="547"/>
      <c r="DE59" s="547"/>
      <c r="DF59" s="547"/>
    </row>
    <row r="60" spans="1:110" s="191" customFormat="1" ht="55.5" customHeight="1">
      <c r="A60" s="547"/>
      <c r="B60" s="541" t="s">
        <v>101</v>
      </c>
      <c r="C60" s="638" t="s">
        <v>562</v>
      </c>
      <c r="D60" s="548">
        <v>184</v>
      </c>
      <c r="E60" s="554"/>
      <c r="F60" s="210" t="s">
        <v>113</v>
      </c>
      <c r="G60" s="603"/>
      <c r="H60" s="603"/>
      <c r="I60" s="603"/>
      <c r="J60" s="603"/>
      <c r="K60" s="603"/>
      <c r="L60" s="603"/>
      <c r="M60" s="603"/>
      <c r="N60" s="533" t="s">
        <v>506</v>
      </c>
      <c r="O60" s="533" t="s">
        <v>506</v>
      </c>
      <c r="P60" s="603"/>
      <c r="Q60" s="603"/>
      <c r="R60" s="441">
        <f>ROUNDUP((Tabelle139[[#This Row],[Spalte1]]*1.05)/0.25,0)*0.25</f>
        <v>193.25</v>
      </c>
      <c r="S60" s="533" t="s">
        <v>506</v>
      </c>
      <c r="T60" s="533" t="s">
        <v>506</v>
      </c>
      <c r="U60" s="603"/>
      <c r="V60" s="603"/>
      <c r="W60" s="247">
        <f>SUM(Tabelle139[[#This Row],[Spalte2]:[Spalte113]],Tabelle139[[#This Row],[Spalte115]:[Spalte118]])</f>
        <v>0</v>
      </c>
      <c r="X60" s="248">
        <f>SUM(Tabelle139[[#This Row],[Spalte2]:[Spalte113]])*Tabelle139[[#This Row],[Spalte1]]+SUM(Tabelle139[[#This Row],[Spalte115]:[Spalte118]])*Tabelle139[[#This Row],[Spalte114]]</f>
        <v>0</v>
      </c>
      <c r="Y60" s="550" t="s">
        <v>608</v>
      </c>
      <c r="Z60" s="551" t="s">
        <v>564</v>
      </c>
      <c r="AA60" s="547"/>
      <c r="AB60" s="547"/>
      <c r="AC60" s="547"/>
      <c r="AD60" s="547"/>
      <c r="AE60" s="547"/>
      <c r="AF60" s="547"/>
      <c r="AG60" s="547"/>
      <c r="AH60" s="547"/>
      <c r="AI60" s="547"/>
      <c r="AJ60" s="547"/>
      <c r="AK60" s="547"/>
      <c r="AL60" s="547"/>
      <c r="AM60" s="547"/>
      <c r="AN60" s="547"/>
      <c r="AO60" s="547"/>
      <c r="AP60" s="547"/>
      <c r="AQ60" s="547"/>
      <c r="AR60" s="547"/>
      <c r="AS60" s="547"/>
      <c r="AT60" s="547"/>
      <c r="AU60" s="547"/>
      <c r="AV60" s="547"/>
      <c r="AW60" s="547"/>
      <c r="AX60" s="547"/>
      <c r="AY60" s="547"/>
      <c r="AZ60" s="547"/>
      <c r="BA60" s="547"/>
      <c r="BB60" s="547"/>
      <c r="BC60" s="547"/>
      <c r="BD60" s="547"/>
      <c r="BE60" s="547"/>
      <c r="BF60" s="547"/>
      <c r="BG60" s="547"/>
      <c r="BH60" s="547"/>
      <c r="BI60" s="547"/>
      <c r="BJ60" s="547"/>
      <c r="BK60" s="547"/>
      <c r="BL60" s="547"/>
      <c r="BM60" s="547"/>
      <c r="BN60" s="547"/>
      <c r="BO60" s="547"/>
      <c r="BP60" s="547"/>
      <c r="BQ60" s="547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547"/>
      <c r="DF60" s="547"/>
    </row>
    <row r="61" spans="1:110" s="191" customFormat="1" ht="55.5" customHeight="1">
      <c r="A61" s="547"/>
      <c r="B61" s="541" t="s">
        <v>101</v>
      </c>
      <c r="C61" s="638" t="s">
        <v>565</v>
      </c>
      <c r="D61" s="548">
        <v>193</v>
      </c>
      <c r="E61" s="554"/>
      <c r="F61" s="210" t="s">
        <v>113</v>
      </c>
      <c r="G61" s="604"/>
      <c r="H61" s="604"/>
      <c r="I61" s="604"/>
      <c r="J61" s="604"/>
      <c r="K61" s="604"/>
      <c r="L61" s="604"/>
      <c r="M61" s="604"/>
      <c r="N61" s="533" t="s">
        <v>506</v>
      </c>
      <c r="O61" s="533" t="s">
        <v>506</v>
      </c>
      <c r="P61" s="604"/>
      <c r="Q61" s="604"/>
      <c r="R61" s="441">
        <f>ROUNDUP((Tabelle139[[#This Row],[Spalte1]]*1.05)/0.25,0)*0.25</f>
        <v>202.75</v>
      </c>
      <c r="S61" s="533" t="s">
        <v>506</v>
      </c>
      <c r="T61" s="533" t="s">
        <v>506</v>
      </c>
      <c r="U61" s="604"/>
      <c r="V61" s="604"/>
      <c r="W61" s="247">
        <f>SUM(Tabelle139[[#This Row],[Spalte2]:[Spalte113]],Tabelle139[[#This Row],[Spalte115]:[Spalte118]])</f>
        <v>0</v>
      </c>
      <c r="X61" s="248">
        <f>SUM(Tabelle139[[#This Row],[Spalte2]:[Spalte113]])*Tabelle139[[#This Row],[Spalte1]]+SUM(Tabelle139[[#This Row],[Spalte115]:[Spalte118]])*Tabelle139[[#This Row],[Spalte114]]</f>
        <v>0</v>
      </c>
      <c r="Y61" s="550" t="s">
        <v>609</v>
      </c>
      <c r="Z61" s="551" t="s">
        <v>538</v>
      </c>
      <c r="AA61" s="547"/>
      <c r="AB61" s="547"/>
      <c r="AC61" s="547"/>
      <c r="AD61" s="547"/>
      <c r="AE61" s="552"/>
      <c r="AF61" s="552"/>
      <c r="AG61" s="552"/>
      <c r="AH61" s="547"/>
      <c r="AI61" s="547"/>
      <c r="AJ61" s="547"/>
      <c r="AK61" s="547"/>
      <c r="AL61" s="547"/>
      <c r="AM61" s="547"/>
      <c r="AN61" s="547"/>
      <c r="AO61" s="547"/>
      <c r="AP61" s="547"/>
      <c r="AQ61" s="547"/>
      <c r="AR61" s="547"/>
      <c r="AS61" s="547"/>
      <c r="AT61" s="547"/>
      <c r="AU61" s="547"/>
      <c r="AV61" s="547"/>
      <c r="AW61" s="547"/>
      <c r="AX61" s="547"/>
      <c r="AY61" s="547"/>
      <c r="AZ61" s="547"/>
      <c r="BA61" s="547"/>
      <c r="BB61" s="547"/>
      <c r="BC61" s="547"/>
      <c r="BD61" s="547"/>
      <c r="BE61" s="547"/>
      <c r="BF61" s="547"/>
      <c r="BG61" s="547"/>
      <c r="BH61" s="547"/>
      <c r="BI61" s="547"/>
      <c r="BJ61" s="547"/>
      <c r="BK61" s="547"/>
      <c r="BL61" s="547"/>
      <c r="BM61" s="547"/>
      <c r="BN61" s="547"/>
      <c r="BO61" s="547"/>
      <c r="BP61" s="547"/>
      <c r="BQ61" s="547"/>
      <c r="BR61" s="547"/>
      <c r="BS61" s="547"/>
      <c r="BT61" s="547"/>
      <c r="BU61" s="547"/>
      <c r="BV61" s="547"/>
      <c r="BW61" s="547"/>
      <c r="BX61" s="547"/>
      <c r="BY61" s="547"/>
      <c r="BZ61" s="547"/>
      <c r="CA61" s="547"/>
      <c r="CB61" s="547"/>
      <c r="CC61" s="547"/>
      <c r="CD61" s="547"/>
      <c r="CE61" s="547"/>
      <c r="CF61" s="547"/>
      <c r="CG61" s="547"/>
      <c r="CH61" s="547"/>
      <c r="CI61" s="547"/>
      <c r="CJ61" s="547"/>
      <c r="CK61" s="547"/>
      <c r="CL61" s="547"/>
      <c r="CM61" s="547"/>
      <c r="CN61" s="547"/>
      <c r="CO61" s="547"/>
      <c r="CP61" s="547"/>
      <c r="CQ61" s="547"/>
      <c r="CR61" s="547"/>
      <c r="CS61" s="547"/>
      <c r="CT61" s="547"/>
      <c r="CU61" s="547"/>
      <c r="CV61" s="547"/>
      <c r="CW61" s="547"/>
      <c r="CX61" s="547"/>
      <c r="CY61" s="547"/>
      <c r="CZ61" s="547"/>
      <c r="DA61" s="547"/>
      <c r="DB61" s="547"/>
      <c r="DC61" s="547"/>
      <c r="DD61" s="547"/>
      <c r="DE61" s="547"/>
      <c r="DF61" s="547"/>
    </row>
    <row r="62" spans="1:110" s="191" customFormat="1" ht="55.5" customHeight="1">
      <c r="A62" s="547"/>
      <c r="B62" s="541" t="s">
        <v>101</v>
      </c>
      <c r="C62" s="638" t="s">
        <v>567</v>
      </c>
      <c r="D62" s="548">
        <v>187</v>
      </c>
      <c r="E62" s="554"/>
      <c r="F62" s="210" t="s">
        <v>113</v>
      </c>
      <c r="G62" s="603"/>
      <c r="H62" s="603"/>
      <c r="I62" s="603"/>
      <c r="J62" s="603"/>
      <c r="K62" s="603"/>
      <c r="L62" s="603"/>
      <c r="M62" s="603"/>
      <c r="N62" s="533" t="s">
        <v>506</v>
      </c>
      <c r="O62" s="533" t="s">
        <v>506</v>
      </c>
      <c r="P62" s="603"/>
      <c r="Q62" s="603"/>
      <c r="R62" s="441">
        <f>ROUNDUP((Tabelle139[[#This Row],[Spalte1]]*1.05)/0.25,0)*0.25</f>
        <v>196.5</v>
      </c>
      <c r="S62" s="533" t="s">
        <v>506</v>
      </c>
      <c r="T62" s="533" t="s">
        <v>506</v>
      </c>
      <c r="U62" s="603"/>
      <c r="V62" s="603"/>
      <c r="W62" s="247">
        <f>SUM(Tabelle139[[#This Row],[Spalte2]:[Spalte113]],Tabelle139[[#This Row],[Spalte115]:[Spalte118]])</f>
        <v>0</v>
      </c>
      <c r="X62" s="248">
        <f>SUM(Tabelle139[[#This Row],[Spalte2]:[Spalte113]])*Tabelle139[[#This Row],[Spalte1]]+SUM(Tabelle139[[#This Row],[Spalte115]:[Spalte118]])*Tabelle139[[#This Row],[Spalte114]]</f>
        <v>0</v>
      </c>
      <c r="Y62" s="550" t="s">
        <v>610</v>
      </c>
      <c r="Z62" s="551" t="s">
        <v>569</v>
      </c>
      <c r="AA62" s="547"/>
      <c r="AB62" s="547"/>
      <c r="AC62" s="547"/>
      <c r="AD62" s="547"/>
      <c r="AE62" s="547"/>
      <c r="AF62" s="547"/>
      <c r="AG62" s="547"/>
      <c r="AH62" s="547"/>
      <c r="AI62" s="547"/>
      <c r="AJ62" s="547"/>
      <c r="AK62" s="547"/>
      <c r="AL62" s="547"/>
      <c r="AM62" s="547"/>
      <c r="AN62" s="547"/>
      <c r="AO62" s="547"/>
      <c r="AP62" s="547"/>
      <c r="AQ62" s="547"/>
      <c r="AR62" s="547"/>
      <c r="AS62" s="547"/>
      <c r="AT62" s="547"/>
      <c r="AU62" s="547"/>
      <c r="AV62" s="547"/>
      <c r="AW62" s="547"/>
      <c r="AX62" s="547"/>
      <c r="AY62" s="547"/>
      <c r="AZ62" s="547"/>
      <c r="BA62" s="547"/>
      <c r="BB62" s="547"/>
      <c r="BC62" s="547"/>
      <c r="BD62" s="547"/>
      <c r="BE62" s="547"/>
      <c r="BF62" s="547"/>
      <c r="BG62" s="547"/>
      <c r="BH62" s="547"/>
      <c r="BI62" s="547"/>
      <c r="BJ62" s="547"/>
      <c r="BK62" s="547"/>
      <c r="BL62" s="547"/>
      <c r="BM62" s="547"/>
      <c r="BN62" s="547"/>
      <c r="BO62" s="547"/>
      <c r="BP62" s="547"/>
      <c r="BQ62" s="547"/>
      <c r="BR62" s="547"/>
      <c r="BS62" s="547"/>
      <c r="BT62" s="547"/>
      <c r="BU62" s="547"/>
      <c r="BV62" s="547"/>
      <c r="BW62" s="547"/>
      <c r="BX62" s="547"/>
      <c r="BY62" s="547"/>
      <c r="BZ62" s="547"/>
      <c r="CA62" s="547"/>
      <c r="CB62" s="547"/>
      <c r="CC62" s="547"/>
      <c r="CD62" s="547"/>
      <c r="CE62" s="547"/>
      <c r="CF62" s="547"/>
      <c r="CG62" s="547"/>
      <c r="CH62" s="547"/>
      <c r="CI62" s="547"/>
      <c r="CJ62" s="547"/>
      <c r="CK62" s="547"/>
      <c r="CL62" s="547"/>
      <c r="CM62" s="547"/>
      <c r="CN62" s="547"/>
      <c r="CO62" s="547"/>
      <c r="CP62" s="547"/>
      <c r="CQ62" s="547"/>
      <c r="CR62" s="547"/>
      <c r="CS62" s="547"/>
      <c r="CT62" s="547"/>
      <c r="CU62" s="547"/>
      <c r="CV62" s="547"/>
      <c r="CW62" s="547"/>
      <c r="CX62" s="547"/>
      <c r="CY62" s="547"/>
      <c r="CZ62" s="547"/>
      <c r="DA62" s="547"/>
      <c r="DB62" s="547"/>
      <c r="DC62" s="547"/>
      <c r="DD62" s="547"/>
      <c r="DE62" s="547"/>
      <c r="DF62" s="547"/>
    </row>
    <row r="63" spans="1:110" s="191" customFormat="1" ht="55.5" customHeight="1">
      <c r="A63" s="547"/>
      <c r="B63" s="541" t="s">
        <v>101</v>
      </c>
      <c r="C63" s="638" t="s">
        <v>570</v>
      </c>
      <c r="D63" s="548">
        <v>176</v>
      </c>
      <c r="E63" s="554"/>
      <c r="F63" s="210" t="s">
        <v>113</v>
      </c>
      <c r="G63" s="604"/>
      <c r="H63" s="604"/>
      <c r="I63" s="604"/>
      <c r="J63" s="604"/>
      <c r="K63" s="604"/>
      <c r="L63" s="604"/>
      <c r="M63" s="604"/>
      <c r="N63" s="533" t="s">
        <v>506</v>
      </c>
      <c r="O63" s="533" t="s">
        <v>506</v>
      </c>
      <c r="P63" s="604"/>
      <c r="Q63" s="604"/>
      <c r="R63" s="441">
        <f>ROUNDUP((Tabelle139[[#This Row],[Spalte1]]*1.05)/0.25,0)*0.25</f>
        <v>185</v>
      </c>
      <c r="S63" s="533" t="s">
        <v>506</v>
      </c>
      <c r="T63" s="533" t="s">
        <v>506</v>
      </c>
      <c r="U63" s="604"/>
      <c r="V63" s="604"/>
      <c r="W63" s="247">
        <f>SUM(Tabelle139[[#This Row],[Spalte2]:[Spalte113]],Tabelle139[[#This Row],[Spalte115]:[Spalte118]])</f>
        <v>0</v>
      </c>
      <c r="X63" s="248">
        <f>SUM(Tabelle139[[#This Row],[Spalte2]:[Spalte113]])*Tabelle139[[#This Row],[Spalte1]]+SUM(Tabelle139[[#This Row],[Spalte115]:[Spalte118]])*Tabelle139[[#This Row],[Spalte114]]</f>
        <v>0</v>
      </c>
      <c r="Y63" s="550" t="s">
        <v>611</v>
      </c>
      <c r="Z63" s="551" t="s">
        <v>544</v>
      </c>
      <c r="AA63" s="547"/>
      <c r="AB63" s="547"/>
      <c r="AC63" s="547"/>
      <c r="AD63" s="547"/>
      <c r="AE63" s="552"/>
      <c r="AF63" s="552"/>
      <c r="AG63" s="552"/>
      <c r="AH63" s="547"/>
      <c r="AI63" s="547"/>
      <c r="AJ63" s="547"/>
      <c r="AK63" s="547"/>
      <c r="AL63" s="547"/>
      <c r="AM63" s="547"/>
      <c r="AN63" s="547"/>
      <c r="AO63" s="547"/>
      <c r="AP63" s="547"/>
      <c r="AQ63" s="547"/>
      <c r="AR63" s="547"/>
      <c r="AS63" s="547"/>
      <c r="AT63" s="547"/>
      <c r="AU63" s="547"/>
      <c r="AV63" s="547"/>
      <c r="AW63" s="547"/>
      <c r="AX63" s="547"/>
      <c r="AY63" s="547"/>
      <c r="AZ63" s="547"/>
      <c r="BA63" s="547"/>
      <c r="BB63" s="547"/>
      <c r="BC63" s="547"/>
      <c r="BD63" s="547"/>
      <c r="BE63" s="547"/>
      <c r="BF63" s="547"/>
      <c r="BG63" s="547"/>
      <c r="BH63" s="547"/>
      <c r="BI63" s="547"/>
      <c r="BJ63" s="547"/>
      <c r="BK63" s="547"/>
      <c r="BL63" s="547"/>
      <c r="BM63" s="547"/>
      <c r="BN63" s="547"/>
      <c r="BO63" s="547"/>
      <c r="BP63" s="547"/>
      <c r="BQ63" s="547"/>
      <c r="BR63" s="547"/>
      <c r="BS63" s="547"/>
      <c r="BT63" s="547"/>
      <c r="BU63" s="547"/>
      <c r="BV63" s="547"/>
      <c r="BW63" s="547"/>
      <c r="BX63" s="547"/>
      <c r="BY63" s="547"/>
      <c r="BZ63" s="547"/>
      <c r="CA63" s="547"/>
      <c r="CB63" s="547"/>
      <c r="CC63" s="547"/>
      <c r="CD63" s="547"/>
      <c r="CE63" s="547"/>
      <c r="CF63" s="547"/>
      <c r="CG63" s="547"/>
      <c r="CH63" s="547"/>
      <c r="CI63" s="547"/>
      <c r="CJ63" s="547"/>
      <c r="CK63" s="547"/>
      <c r="CL63" s="547"/>
      <c r="CM63" s="547"/>
      <c r="CN63" s="547"/>
      <c r="CO63" s="547"/>
      <c r="CP63" s="547"/>
      <c r="CQ63" s="547"/>
      <c r="CR63" s="547"/>
      <c r="CS63" s="547"/>
      <c r="CT63" s="547"/>
      <c r="CU63" s="547"/>
      <c r="CV63" s="547"/>
      <c r="CW63" s="547"/>
      <c r="CX63" s="547"/>
      <c r="CY63" s="547"/>
      <c r="CZ63" s="547"/>
      <c r="DA63" s="547"/>
      <c r="DB63" s="547"/>
      <c r="DC63" s="547"/>
      <c r="DD63" s="547"/>
      <c r="DE63" s="547"/>
      <c r="DF63" s="547"/>
    </row>
    <row r="64" spans="1:110" s="191" customFormat="1" ht="55.5" customHeight="1">
      <c r="A64" s="547"/>
      <c r="B64" s="541" t="s">
        <v>101</v>
      </c>
      <c r="C64" s="638" t="s">
        <v>572</v>
      </c>
      <c r="D64" s="548">
        <v>180</v>
      </c>
      <c r="E64" s="554"/>
      <c r="F64" s="210" t="s">
        <v>113</v>
      </c>
      <c r="G64" s="603"/>
      <c r="H64" s="603"/>
      <c r="I64" s="603"/>
      <c r="J64" s="603"/>
      <c r="K64" s="603"/>
      <c r="L64" s="603"/>
      <c r="M64" s="603"/>
      <c r="N64" s="533" t="s">
        <v>506</v>
      </c>
      <c r="O64" s="533" t="s">
        <v>506</v>
      </c>
      <c r="P64" s="603"/>
      <c r="Q64" s="603"/>
      <c r="R64" s="441">
        <f>ROUNDUP((Tabelle139[[#This Row],[Spalte1]]*1.05)/0.25,0)*0.25</f>
        <v>189</v>
      </c>
      <c r="S64" s="533" t="s">
        <v>506</v>
      </c>
      <c r="T64" s="533" t="s">
        <v>506</v>
      </c>
      <c r="U64" s="603"/>
      <c r="V64" s="603"/>
      <c r="W64" s="247">
        <f>SUM(Tabelle139[[#This Row],[Spalte2]:[Spalte113]],Tabelle139[[#This Row],[Spalte115]:[Spalte118]])</f>
        <v>0</v>
      </c>
      <c r="X64" s="248">
        <f>SUM(Tabelle139[[#This Row],[Spalte2]:[Spalte113]])*Tabelle139[[#This Row],[Spalte1]]+SUM(Tabelle139[[#This Row],[Spalte115]:[Spalte118]])*Tabelle139[[#This Row],[Spalte114]]</f>
        <v>0</v>
      </c>
      <c r="Y64" s="550" t="s">
        <v>612</v>
      </c>
      <c r="Z64" s="551" t="s">
        <v>523</v>
      </c>
      <c r="AA64" s="547"/>
      <c r="AB64" s="547"/>
      <c r="AC64" s="547"/>
      <c r="AD64" s="547"/>
      <c r="AE64" s="547"/>
      <c r="AF64" s="547"/>
      <c r="AG64" s="547"/>
      <c r="AH64" s="547"/>
      <c r="AI64" s="547"/>
      <c r="AJ64" s="547"/>
      <c r="AK64" s="547"/>
      <c r="AL64" s="547"/>
      <c r="AM64" s="547"/>
      <c r="AN64" s="547"/>
      <c r="AO64" s="547"/>
      <c r="AP64" s="547"/>
      <c r="AQ64" s="547"/>
      <c r="AR64" s="547"/>
      <c r="AS64" s="547"/>
      <c r="AT64" s="547"/>
      <c r="AU64" s="547"/>
      <c r="AV64" s="547"/>
      <c r="AW64" s="547"/>
      <c r="AX64" s="547"/>
      <c r="AY64" s="547"/>
      <c r="AZ64" s="547"/>
      <c r="BA64" s="547"/>
      <c r="BB64" s="547"/>
      <c r="BC64" s="547"/>
      <c r="BD64" s="547"/>
      <c r="BE64" s="547"/>
      <c r="BF64" s="547"/>
      <c r="BG64" s="547"/>
      <c r="BH64" s="547"/>
      <c r="BI64" s="547"/>
      <c r="BJ64" s="547"/>
      <c r="BK64" s="547"/>
      <c r="BL64" s="547"/>
      <c r="BM64" s="547"/>
      <c r="BN64" s="547"/>
      <c r="BO64" s="547"/>
      <c r="BP64" s="547"/>
      <c r="BQ64" s="547"/>
      <c r="BR64" s="547"/>
      <c r="BS64" s="547"/>
      <c r="BT64" s="547"/>
      <c r="BU64" s="547"/>
      <c r="BV64" s="547"/>
      <c r="BW64" s="547"/>
      <c r="BX64" s="547"/>
      <c r="BY64" s="547"/>
      <c r="BZ64" s="547"/>
      <c r="CA64" s="547"/>
      <c r="CB64" s="547"/>
      <c r="CC64" s="547"/>
      <c r="CD64" s="547"/>
      <c r="CE64" s="547"/>
      <c r="CF64" s="547"/>
      <c r="CG64" s="547"/>
      <c r="CH64" s="547"/>
      <c r="CI64" s="547"/>
      <c r="CJ64" s="547"/>
      <c r="CK64" s="547"/>
      <c r="CL64" s="547"/>
      <c r="CM64" s="547"/>
      <c r="CN64" s="547"/>
      <c r="CO64" s="547"/>
      <c r="CP64" s="547"/>
      <c r="CQ64" s="547"/>
      <c r="CR64" s="547"/>
      <c r="CS64" s="547"/>
      <c r="CT64" s="547"/>
      <c r="CU64" s="547"/>
      <c r="CV64" s="547"/>
      <c r="CW64" s="547"/>
      <c r="CX64" s="547"/>
      <c r="CY64" s="547"/>
      <c r="CZ64" s="547"/>
      <c r="DA64" s="547"/>
      <c r="DB64" s="547"/>
      <c r="DC64" s="547"/>
      <c r="DD64" s="547"/>
      <c r="DE64" s="547"/>
      <c r="DF64" s="547"/>
    </row>
    <row r="65" spans="1:110" s="191" customFormat="1" ht="55.5" customHeight="1">
      <c r="A65" s="547"/>
      <c r="B65" s="541" t="s">
        <v>101</v>
      </c>
      <c r="C65" s="638" t="s">
        <v>574</v>
      </c>
      <c r="D65" s="548">
        <v>153</v>
      </c>
      <c r="E65" s="554"/>
      <c r="F65" s="210" t="s">
        <v>113</v>
      </c>
      <c r="G65" s="604"/>
      <c r="H65" s="604"/>
      <c r="I65" s="604"/>
      <c r="J65" s="604"/>
      <c r="K65" s="604"/>
      <c r="L65" s="604"/>
      <c r="M65" s="604"/>
      <c r="N65" s="533" t="s">
        <v>506</v>
      </c>
      <c r="O65" s="533" t="s">
        <v>506</v>
      </c>
      <c r="P65" s="604"/>
      <c r="Q65" s="604"/>
      <c r="R65" s="441">
        <f>ROUNDUP((Tabelle139[[#This Row],[Spalte1]]*1.05)/0.25,0)*0.25</f>
        <v>160.75</v>
      </c>
      <c r="S65" s="533" t="s">
        <v>506</v>
      </c>
      <c r="T65" s="533" t="s">
        <v>506</v>
      </c>
      <c r="U65" s="604"/>
      <c r="V65" s="604"/>
      <c r="W65" s="247">
        <f>SUM(Tabelle139[[#This Row],[Spalte2]:[Spalte113]],Tabelle139[[#This Row],[Spalte115]:[Spalte118]])</f>
        <v>0</v>
      </c>
      <c r="X65" s="248">
        <f>SUM(Tabelle139[[#This Row],[Spalte2]:[Spalte113]])*Tabelle139[[#This Row],[Spalte1]]+SUM(Tabelle139[[#This Row],[Spalte115]:[Spalte118]])*Tabelle139[[#This Row],[Spalte114]]</f>
        <v>0</v>
      </c>
      <c r="Y65" s="550" t="s">
        <v>613</v>
      </c>
      <c r="Z65" s="551" t="s">
        <v>576</v>
      </c>
      <c r="AA65" s="547"/>
      <c r="AB65" s="547"/>
      <c r="AC65" s="547"/>
      <c r="AD65" s="547"/>
      <c r="AE65" s="552"/>
      <c r="AF65" s="552"/>
      <c r="AG65" s="552"/>
      <c r="AH65" s="547"/>
      <c r="AI65" s="547"/>
      <c r="AJ65" s="547"/>
      <c r="AK65" s="547"/>
      <c r="AL65" s="547"/>
      <c r="AM65" s="547"/>
      <c r="AN65" s="547"/>
      <c r="AO65" s="547"/>
      <c r="AP65" s="547"/>
      <c r="AQ65" s="547"/>
      <c r="AR65" s="547"/>
      <c r="AS65" s="547"/>
      <c r="AT65" s="547"/>
      <c r="AU65" s="547"/>
      <c r="AV65" s="547"/>
      <c r="AW65" s="547"/>
      <c r="AX65" s="547"/>
      <c r="AY65" s="547"/>
      <c r="AZ65" s="547"/>
      <c r="BA65" s="547"/>
      <c r="BB65" s="547"/>
      <c r="BC65" s="547"/>
      <c r="BD65" s="547"/>
      <c r="BE65" s="547"/>
      <c r="BF65" s="547"/>
      <c r="BG65" s="547"/>
      <c r="BH65" s="547"/>
      <c r="BI65" s="547"/>
      <c r="BJ65" s="547"/>
      <c r="BK65" s="547"/>
      <c r="BL65" s="547"/>
      <c r="BM65" s="547"/>
      <c r="BN65" s="547"/>
      <c r="BO65" s="547"/>
      <c r="BP65" s="547"/>
      <c r="BQ65" s="547"/>
      <c r="BR65" s="547"/>
      <c r="BS65" s="547"/>
      <c r="BT65" s="547"/>
      <c r="BU65" s="547"/>
      <c r="BV65" s="547"/>
      <c r="BW65" s="547"/>
      <c r="BX65" s="547"/>
      <c r="BY65" s="547"/>
      <c r="BZ65" s="547"/>
      <c r="CA65" s="547"/>
      <c r="CB65" s="547"/>
      <c r="CC65" s="547"/>
      <c r="CD65" s="547"/>
      <c r="CE65" s="547"/>
      <c r="CF65" s="547"/>
      <c r="CG65" s="547"/>
      <c r="CH65" s="547"/>
      <c r="CI65" s="547"/>
      <c r="CJ65" s="547"/>
      <c r="CK65" s="547"/>
      <c r="CL65" s="547"/>
      <c r="CM65" s="547"/>
      <c r="CN65" s="547"/>
      <c r="CO65" s="547"/>
      <c r="CP65" s="547"/>
      <c r="CQ65" s="547"/>
      <c r="CR65" s="547"/>
      <c r="CS65" s="547"/>
      <c r="CT65" s="547"/>
      <c r="CU65" s="547"/>
      <c r="CV65" s="547"/>
      <c r="CW65" s="547"/>
      <c r="CX65" s="547"/>
      <c r="CY65" s="547"/>
      <c r="CZ65" s="547"/>
      <c r="DA65" s="547"/>
      <c r="DB65" s="547"/>
      <c r="DC65" s="547"/>
      <c r="DD65" s="547"/>
      <c r="DE65" s="547"/>
      <c r="DF65" s="547"/>
    </row>
    <row r="66" spans="1:110" s="191" customFormat="1" ht="55.5" customHeight="1">
      <c r="A66" s="547"/>
      <c r="B66" s="541" t="s">
        <v>101</v>
      </c>
      <c r="C66" s="638" t="s">
        <v>577</v>
      </c>
      <c r="D66" s="548">
        <v>140</v>
      </c>
      <c r="E66" s="554"/>
      <c r="F66" s="210" t="s">
        <v>113</v>
      </c>
      <c r="G66" s="603"/>
      <c r="H66" s="603"/>
      <c r="I66" s="603"/>
      <c r="J66" s="603"/>
      <c r="K66" s="603"/>
      <c r="L66" s="603"/>
      <c r="M66" s="603"/>
      <c r="N66" s="533" t="s">
        <v>506</v>
      </c>
      <c r="O66" s="533" t="s">
        <v>506</v>
      </c>
      <c r="P66" s="603"/>
      <c r="Q66" s="603"/>
      <c r="R66" s="441">
        <f>ROUNDUP((Tabelle139[[#This Row],[Spalte1]]*1.05)/0.25,0)*0.25</f>
        <v>147</v>
      </c>
      <c r="S66" s="533" t="s">
        <v>506</v>
      </c>
      <c r="T66" s="533" t="s">
        <v>506</v>
      </c>
      <c r="U66" s="603"/>
      <c r="V66" s="603"/>
      <c r="W66" s="247">
        <f>SUM(Tabelle139[[#This Row],[Spalte2]:[Spalte113]],Tabelle139[[#This Row],[Spalte115]:[Spalte118]])</f>
        <v>0</v>
      </c>
      <c r="X66" s="248">
        <f>SUM(Tabelle139[[#This Row],[Spalte2]:[Spalte113]])*Tabelle139[[#This Row],[Spalte1]]+SUM(Tabelle139[[#This Row],[Spalte115]:[Spalte118]])*Tabelle139[[#This Row],[Spalte114]]</f>
        <v>0</v>
      </c>
      <c r="Y66" s="550" t="s">
        <v>614</v>
      </c>
      <c r="Z66" s="551" t="s">
        <v>579</v>
      </c>
      <c r="AA66" s="547"/>
      <c r="AB66" s="547"/>
      <c r="AC66" s="547"/>
      <c r="AD66" s="547"/>
      <c r="AE66" s="547"/>
      <c r="AF66" s="547"/>
      <c r="AG66" s="547"/>
      <c r="AH66" s="547"/>
      <c r="AI66" s="547"/>
      <c r="AJ66" s="547"/>
      <c r="AK66" s="547"/>
      <c r="AL66" s="547"/>
      <c r="AM66" s="547"/>
      <c r="AN66" s="547"/>
      <c r="AO66" s="547"/>
      <c r="AP66" s="547"/>
      <c r="AQ66" s="547"/>
      <c r="AR66" s="547"/>
      <c r="AS66" s="547"/>
      <c r="AT66" s="547"/>
      <c r="AU66" s="547"/>
      <c r="AV66" s="547"/>
      <c r="AW66" s="547"/>
      <c r="AX66" s="547"/>
      <c r="AY66" s="547"/>
      <c r="AZ66" s="547"/>
      <c r="BA66" s="547"/>
      <c r="BB66" s="547"/>
      <c r="BC66" s="547"/>
      <c r="BD66" s="547"/>
      <c r="BE66" s="547"/>
      <c r="BF66" s="547"/>
      <c r="BG66" s="547"/>
      <c r="BH66" s="547"/>
      <c r="BI66" s="547"/>
      <c r="BJ66" s="547"/>
      <c r="BK66" s="547"/>
      <c r="BL66" s="547"/>
      <c r="BM66" s="547"/>
      <c r="BN66" s="547"/>
      <c r="BO66" s="547"/>
      <c r="BP66" s="547"/>
      <c r="BQ66" s="547"/>
      <c r="BR66" s="547"/>
      <c r="BS66" s="547"/>
      <c r="BT66" s="547"/>
      <c r="BU66" s="547"/>
      <c r="BV66" s="547"/>
      <c r="BW66" s="547"/>
      <c r="BX66" s="547"/>
      <c r="BY66" s="547"/>
      <c r="BZ66" s="547"/>
      <c r="CA66" s="547"/>
      <c r="CB66" s="547"/>
      <c r="CC66" s="547"/>
      <c r="CD66" s="547"/>
      <c r="CE66" s="547"/>
      <c r="CF66" s="547"/>
      <c r="CG66" s="547"/>
      <c r="CH66" s="547"/>
      <c r="CI66" s="547"/>
      <c r="CJ66" s="547"/>
      <c r="CK66" s="547"/>
      <c r="CL66" s="547"/>
      <c r="CM66" s="547"/>
      <c r="CN66" s="547"/>
      <c r="CO66" s="547"/>
      <c r="CP66" s="547"/>
      <c r="CQ66" s="547"/>
      <c r="CR66" s="547"/>
      <c r="CS66" s="547"/>
      <c r="CT66" s="547"/>
      <c r="CU66" s="547"/>
      <c r="CV66" s="547"/>
      <c r="CW66" s="547"/>
      <c r="CX66" s="547"/>
      <c r="CY66" s="547"/>
      <c r="CZ66" s="547"/>
      <c r="DA66" s="547"/>
      <c r="DB66" s="547"/>
      <c r="DC66" s="547"/>
      <c r="DD66" s="547"/>
      <c r="DE66" s="547"/>
      <c r="DF66" s="547"/>
    </row>
    <row r="67" spans="1:110" s="191" customFormat="1" ht="55.5" customHeight="1">
      <c r="A67" s="547"/>
      <c r="B67" s="541" t="s">
        <v>101</v>
      </c>
      <c r="C67" s="638" t="s">
        <v>580</v>
      </c>
      <c r="D67" s="548">
        <v>142</v>
      </c>
      <c r="E67" s="554"/>
      <c r="F67" s="210" t="s">
        <v>113</v>
      </c>
      <c r="G67" s="604"/>
      <c r="H67" s="604"/>
      <c r="I67" s="604"/>
      <c r="J67" s="604"/>
      <c r="K67" s="604"/>
      <c r="L67" s="604"/>
      <c r="M67" s="604"/>
      <c r="N67" s="533" t="s">
        <v>506</v>
      </c>
      <c r="O67" s="533" t="s">
        <v>506</v>
      </c>
      <c r="P67" s="604"/>
      <c r="Q67" s="604"/>
      <c r="R67" s="441">
        <f>ROUNDUP((Tabelle139[[#This Row],[Spalte1]]*1.05)/0.25,0)*0.25</f>
        <v>149.25</v>
      </c>
      <c r="S67" s="533" t="s">
        <v>506</v>
      </c>
      <c r="T67" s="533" t="s">
        <v>506</v>
      </c>
      <c r="U67" s="604"/>
      <c r="V67" s="604"/>
      <c r="W67" s="247">
        <f>SUM(Tabelle139[[#This Row],[Spalte2]:[Spalte113]],Tabelle139[[#This Row],[Spalte115]:[Spalte118]])</f>
        <v>0</v>
      </c>
      <c r="X67" s="248">
        <f>SUM(Tabelle139[[#This Row],[Spalte2]:[Spalte113]])*Tabelle139[[#This Row],[Spalte1]]+SUM(Tabelle139[[#This Row],[Spalte115]:[Spalte118]])*Tabelle139[[#This Row],[Spalte114]]</f>
        <v>0</v>
      </c>
      <c r="Y67" s="550" t="s">
        <v>615</v>
      </c>
      <c r="Z67" s="551" t="s">
        <v>579</v>
      </c>
      <c r="AA67" s="547"/>
      <c r="AB67" s="547"/>
      <c r="AC67" s="547"/>
      <c r="AD67" s="547"/>
      <c r="AE67" s="552"/>
      <c r="AF67" s="552"/>
      <c r="AG67" s="552"/>
      <c r="AH67" s="547"/>
      <c r="AI67" s="547"/>
      <c r="AJ67" s="547"/>
      <c r="AK67" s="547"/>
      <c r="AL67" s="547"/>
      <c r="AM67" s="547"/>
      <c r="AN67" s="547"/>
      <c r="AO67" s="547"/>
      <c r="AP67" s="547"/>
      <c r="AQ67" s="547"/>
      <c r="AR67" s="547"/>
      <c r="AS67" s="547"/>
      <c r="AT67" s="547"/>
      <c r="AU67" s="547"/>
      <c r="AV67" s="547"/>
      <c r="AW67" s="547"/>
      <c r="AX67" s="547"/>
      <c r="AY67" s="547"/>
      <c r="AZ67" s="547"/>
      <c r="BA67" s="547"/>
      <c r="BB67" s="547"/>
      <c r="BC67" s="547"/>
      <c r="BD67" s="547"/>
      <c r="BE67" s="547"/>
      <c r="BF67" s="547"/>
      <c r="BG67" s="547"/>
      <c r="BH67" s="547"/>
      <c r="BI67" s="547"/>
      <c r="BJ67" s="547"/>
      <c r="BK67" s="547"/>
      <c r="BL67" s="547"/>
      <c r="BM67" s="547"/>
      <c r="BN67" s="547"/>
      <c r="BO67" s="547"/>
      <c r="BP67" s="547"/>
      <c r="BQ67" s="547"/>
      <c r="BR67" s="547"/>
      <c r="BS67" s="547"/>
      <c r="BT67" s="547"/>
      <c r="BU67" s="547"/>
      <c r="BV67" s="547"/>
      <c r="BW67" s="547"/>
      <c r="BX67" s="547"/>
      <c r="BY67" s="547"/>
      <c r="BZ67" s="547"/>
      <c r="CA67" s="547"/>
      <c r="CB67" s="547"/>
      <c r="CC67" s="547"/>
      <c r="CD67" s="547"/>
      <c r="CE67" s="547"/>
      <c r="CF67" s="547"/>
      <c r="CG67" s="547"/>
      <c r="CH67" s="547"/>
      <c r="CI67" s="547"/>
      <c r="CJ67" s="547"/>
      <c r="CK67" s="547"/>
      <c r="CL67" s="547"/>
      <c r="CM67" s="547"/>
      <c r="CN67" s="547"/>
      <c r="CO67" s="547"/>
      <c r="CP67" s="547"/>
      <c r="CQ67" s="547"/>
      <c r="CR67" s="547"/>
      <c r="CS67" s="547"/>
      <c r="CT67" s="547"/>
      <c r="CU67" s="547"/>
      <c r="CV67" s="547"/>
      <c r="CW67" s="547"/>
      <c r="CX67" s="547"/>
      <c r="CY67" s="547"/>
      <c r="CZ67" s="547"/>
      <c r="DA67" s="547"/>
      <c r="DB67" s="547"/>
      <c r="DC67" s="547"/>
      <c r="DD67" s="547"/>
      <c r="DE67" s="547"/>
      <c r="DF67" s="547"/>
    </row>
    <row r="68" spans="1:110" s="191" customFormat="1" ht="55.5" customHeight="1">
      <c r="A68" s="547"/>
      <c r="B68" s="541" t="s">
        <v>101</v>
      </c>
      <c r="C68" s="638" t="s">
        <v>582</v>
      </c>
      <c r="D68" s="548">
        <v>197</v>
      </c>
      <c r="E68" s="554"/>
      <c r="F68" s="210" t="s">
        <v>113</v>
      </c>
      <c r="G68" s="603"/>
      <c r="H68" s="603"/>
      <c r="I68" s="603"/>
      <c r="J68" s="603"/>
      <c r="K68" s="603"/>
      <c r="L68" s="603"/>
      <c r="M68" s="603"/>
      <c r="N68" s="533" t="s">
        <v>506</v>
      </c>
      <c r="O68" s="533" t="s">
        <v>506</v>
      </c>
      <c r="P68" s="603"/>
      <c r="Q68" s="603"/>
      <c r="R68" s="441">
        <f>ROUNDUP((Tabelle139[[#This Row],[Spalte1]]*1.05)/0.25,0)*0.25</f>
        <v>207</v>
      </c>
      <c r="S68" s="533" t="s">
        <v>506</v>
      </c>
      <c r="T68" s="533" t="s">
        <v>506</v>
      </c>
      <c r="U68" s="603"/>
      <c r="V68" s="603"/>
      <c r="W68" s="247">
        <f>SUM(Tabelle139[[#This Row],[Spalte2]:[Spalte113]],Tabelle139[[#This Row],[Spalte115]:[Spalte118]])</f>
        <v>0</v>
      </c>
      <c r="X68" s="248">
        <f>SUM(Tabelle139[[#This Row],[Spalte2]:[Spalte113]])*Tabelle139[[#This Row],[Spalte1]]+SUM(Tabelle139[[#This Row],[Spalte115]:[Spalte118]])*Tabelle139[[#This Row],[Spalte114]]</f>
        <v>0</v>
      </c>
      <c r="Y68" s="550" t="s">
        <v>616</v>
      </c>
      <c r="Z68" s="551" t="s">
        <v>584</v>
      </c>
      <c r="AA68" s="547"/>
      <c r="AB68" s="547"/>
      <c r="AC68" s="547"/>
      <c r="AD68" s="547"/>
      <c r="AE68" s="547"/>
      <c r="AF68" s="547"/>
      <c r="AG68" s="547"/>
      <c r="AH68" s="547"/>
      <c r="AI68" s="547"/>
      <c r="AJ68" s="547"/>
      <c r="AK68" s="547"/>
      <c r="AL68" s="547"/>
      <c r="AM68" s="547"/>
      <c r="AN68" s="547"/>
      <c r="AO68" s="547"/>
      <c r="AP68" s="547"/>
      <c r="AQ68" s="547"/>
      <c r="AR68" s="547"/>
      <c r="AS68" s="547"/>
      <c r="AT68" s="547"/>
      <c r="AU68" s="547"/>
      <c r="AV68" s="547"/>
      <c r="AW68" s="547"/>
      <c r="AX68" s="547"/>
      <c r="AY68" s="547"/>
      <c r="AZ68" s="547"/>
      <c r="BA68" s="547"/>
      <c r="BB68" s="547"/>
      <c r="BC68" s="547"/>
      <c r="BD68" s="547"/>
      <c r="BE68" s="547"/>
      <c r="BF68" s="547"/>
      <c r="BG68" s="547"/>
      <c r="BH68" s="547"/>
      <c r="BI68" s="547"/>
      <c r="BJ68" s="547"/>
      <c r="BK68" s="547"/>
      <c r="BL68" s="547"/>
      <c r="BM68" s="547"/>
      <c r="BN68" s="547"/>
      <c r="BO68" s="547"/>
      <c r="BP68" s="547"/>
      <c r="BQ68" s="547"/>
      <c r="BR68" s="547"/>
      <c r="BS68" s="547"/>
      <c r="BT68" s="547"/>
      <c r="BU68" s="547"/>
      <c r="BV68" s="547"/>
      <c r="BW68" s="547"/>
      <c r="BX68" s="547"/>
      <c r="BY68" s="547"/>
      <c r="BZ68" s="547"/>
      <c r="CA68" s="547"/>
      <c r="CB68" s="547"/>
      <c r="CC68" s="547"/>
      <c r="CD68" s="547"/>
      <c r="CE68" s="547"/>
      <c r="CF68" s="547"/>
      <c r="CG68" s="547"/>
      <c r="CH68" s="547"/>
      <c r="CI68" s="547"/>
      <c r="CJ68" s="547"/>
      <c r="CK68" s="547"/>
      <c r="CL68" s="547"/>
      <c r="CM68" s="547"/>
      <c r="CN68" s="547"/>
      <c r="CO68" s="547"/>
      <c r="CP68" s="547"/>
      <c r="CQ68" s="547"/>
      <c r="CR68" s="547"/>
      <c r="CS68" s="547"/>
      <c r="CT68" s="547"/>
      <c r="CU68" s="547"/>
      <c r="CV68" s="547"/>
      <c r="CW68" s="547"/>
      <c r="CX68" s="547"/>
      <c r="CY68" s="547"/>
      <c r="CZ68" s="547"/>
      <c r="DA68" s="547"/>
      <c r="DB68" s="547"/>
      <c r="DC68" s="547"/>
      <c r="DD68" s="547"/>
      <c r="DE68" s="547"/>
      <c r="DF68" s="547"/>
    </row>
    <row r="69" spans="1:110" s="191" customFormat="1" ht="55.5" customHeight="1">
      <c r="A69" s="547"/>
      <c r="B69" s="541" t="s">
        <v>101</v>
      </c>
      <c r="C69" s="638" t="s">
        <v>585</v>
      </c>
      <c r="D69" s="548">
        <v>204</v>
      </c>
      <c r="E69" s="554"/>
      <c r="F69" s="210" t="s">
        <v>113</v>
      </c>
      <c r="G69" s="604"/>
      <c r="H69" s="604"/>
      <c r="I69" s="604"/>
      <c r="J69" s="604"/>
      <c r="K69" s="604"/>
      <c r="L69" s="604"/>
      <c r="M69" s="604"/>
      <c r="N69" s="533" t="s">
        <v>506</v>
      </c>
      <c r="O69" s="533" t="s">
        <v>506</v>
      </c>
      <c r="P69" s="604"/>
      <c r="Q69" s="604"/>
      <c r="R69" s="441">
        <f>ROUNDUP((Tabelle139[[#This Row],[Spalte1]]*1.05)/0.25,0)*0.25</f>
        <v>214.25</v>
      </c>
      <c r="S69" s="533" t="s">
        <v>506</v>
      </c>
      <c r="T69" s="533" t="s">
        <v>506</v>
      </c>
      <c r="U69" s="604"/>
      <c r="V69" s="604"/>
      <c r="W69" s="247">
        <f>SUM(Tabelle139[[#This Row],[Spalte2]:[Spalte113]],Tabelle139[[#This Row],[Spalte115]:[Spalte118]])</f>
        <v>0</v>
      </c>
      <c r="X69" s="248">
        <f>SUM(Tabelle139[[#This Row],[Spalte2]:[Spalte113]])*Tabelle139[[#This Row],[Spalte1]]+SUM(Tabelle139[[#This Row],[Spalte115]:[Spalte118]])*Tabelle139[[#This Row],[Spalte114]]</f>
        <v>0</v>
      </c>
      <c r="Y69" s="550" t="s">
        <v>617</v>
      </c>
      <c r="Z69" s="551" t="s">
        <v>587</v>
      </c>
      <c r="AA69" s="547"/>
      <c r="AB69" s="547"/>
      <c r="AC69" s="547"/>
      <c r="AD69" s="547"/>
      <c r="AE69" s="552"/>
      <c r="AF69" s="552"/>
      <c r="AG69" s="552"/>
      <c r="AH69" s="547"/>
      <c r="AI69" s="547"/>
      <c r="AJ69" s="547"/>
      <c r="AK69" s="547"/>
      <c r="AL69" s="547"/>
      <c r="AM69" s="547"/>
      <c r="AN69" s="547"/>
      <c r="AO69" s="547"/>
      <c r="AP69" s="547"/>
      <c r="AQ69" s="547"/>
      <c r="AR69" s="547"/>
      <c r="AS69" s="547"/>
      <c r="AT69" s="547"/>
      <c r="AU69" s="547"/>
      <c r="AV69" s="547"/>
      <c r="AW69" s="547"/>
      <c r="AX69" s="547"/>
      <c r="AY69" s="547"/>
      <c r="AZ69" s="547"/>
      <c r="BA69" s="547"/>
      <c r="BB69" s="547"/>
      <c r="BC69" s="547"/>
      <c r="BD69" s="547"/>
      <c r="BE69" s="547"/>
      <c r="BF69" s="547"/>
      <c r="BG69" s="547"/>
      <c r="BH69" s="547"/>
      <c r="BI69" s="547"/>
      <c r="BJ69" s="547"/>
      <c r="BK69" s="547"/>
      <c r="BL69" s="547"/>
      <c r="BM69" s="547"/>
      <c r="BN69" s="547"/>
      <c r="BO69" s="547"/>
      <c r="BP69" s="547"/>
      <c r="BQ69" s="547"/>
      <c r="BR69" s="547"/>
      <c r="BS69" s="547"/>
      <c r="BT69" s="547"/>
      <c r="BU69" s="547"/>
      <c r="BV69" s="547"/>
      <c r="BW69" s="547"/>
      <c r="BX69" s="547"/>
      <c r="BY69" s="547"/>
      <c r="BZ69" s="547"/>
      <c r="CA69" s="547"/>
      <c r="CB69" s="547"/>
      <c r="CC69" s="547"/>
      <c r="CD69" s="547"/>
      <c r="CE69" s="547"/>
      <c r="CF69" s="547"/>
      <c r="CG69" s="547"/>
      <c r="CH69" s="547"/>
      <c r="CI69" s="547"/>
      <c r="CJ69" s="547"/>
      <c r="CK69" s="547"/>
      <c r="CL69" s="547"/>
      <c r="CM69" s="547"/>
      <c r="CN69" s="547"/>
      <c r="CO69" s="547"/>
      <c r="CP69" s="547"/>
      <c r="CQ69" s="547"/>
      <c r="CR69" s="547"/>
      <c r="CS69" s="547"/>
      <c r="CT69" s="547"/>
      <c r="CU69" s="547"/>
      <c r="CV69" s="547"/>
      <c r="CW69" s="547"/>
      <c r="CX69" s="547"/>
      <c r="CY69" s="547"/>
      <c r="CZ69" s="547"/>
      <c r="DA69" s="547"/>
      <c r="DB69" s="547"/>
      <c r="DC69" s="547"/>
      <c r="DD69" s="547"/>
      <c r="DE69" s="547"/>
      <c r="DF69" s="547"/>
    </row>
    <row r="70" spans="1:110" s="292" customFormat="1" ht="78.95" customHeight="1">
      <c r="C70" s="293"/>
      <c r="D70" s="294"/>
      <c r="R70" s="295"/>
      <c r="W70" s="296">
        <f>SUM(Tabelle139[[#This Row],[Spalte2]:[Spalte113]],Tabelle139[[#This Row],[Spalte115]:[Spalte118]])</f>
        <v>0</v>
      </c>
      <c r="X70" s="297"/>
      <c r="Y70" s="298"/>
    </row>
    <row r="71" spans="1:110" s="203" customFormat="1" ht="60" customHeight="1">
      <c r="B71" s="207"/>
      <c r="C71" s="307" t="s">
        <v>618</v>
      </c>
      <c r="D71" s="308"/>
      <c r="E71" s="309"/>
      <c r="F71" s="309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1"/>
      <c r="S71" s="310"/>
      <c r="T71" s="310"/>
      <c r="U71" s="310"/>
      <c r="V71" s="310"/>
      <c r="W71" s="312"/>
      <c r="X71" s="313"/>
      <c r="Y71" s="314"/>
      <c r="Z71" s="315"/>
    </row>
    <row r="72" spans="1:110" s="191" customFormat="1" ht="55.5" customHeight="1">
      <c r="B72" s="207" t="s">
        <v>101</v>
      </c>
      <c r="C72" s="289" t="s">
        <v>619</v>
      </c>
      <c r="D72" s="290">
        <v>342</v>
      </c>
      <c r="E72" s="554" t="s">
        <v>163</v>
      </c>
      <c r="F72" s="210" t="s">
        <v>113</v>
      </c>
      <c r="G72" s="603"/>
      <c r="H72" s="603"/>
      <c r="I72" s="603"/>
      <c r="J72" s="603"/>
      <c r="K72" s="603"/>
      <c r="L72" s="603"/>
      <c r="M72" s="603"/>
      <c r="N72" s="533" t="s">
        <v>506</v>
      </c>
      <c r="O72" s="533" t="s">
        <v>506</v>
      </c>
      <c r="P72" s="603"/>
      <c r="Q72" s="603"/>
      <c r="R72" s="441">
        <f>ROUNDUP((Tabelle139[[#This Row],[Spalte1]]*1.05)/0.25,0)*0.25</f>
        <v>359.25</v>
      </c>
      <c r="S72" s="533" t="s">
        <v>506</v>
      </c>
      <c r="T72" s="533" t="s">
        <v>506</v>
      </c>
      <c r="U72" s="603"/>
      <c r="V72" s="603"/>
      <c r="W72" s="247">
        <f>SUM(Tabelle139[[#This Row],[Spalte2]:[Spalte113]],Tabelle139[[#This Row],[Spalte115]:[Spalte118]])</f>
        <v>0</v>
      </c>
      <c r="X72" s="248">
        <f>SUM(Tabelle139[[#This Row],[Spalte2]:[Spalte113]])*Tabelle139[[#This Row],[Spalte1]]+SUM(Tabelle139[[#This Row],[Spalte115]:[Spalte118]])*Tabelle139[[#This Row],[Spalte114]]</f>
        <v>0</v>
      </c>
      <c r="Y72" s="291" t="s">
        <v>620</v>
      </c>
      <c r="Z72" s="250">
        <v>4.0315027403771229</v>
      </c>
      <c r="AE72" s="251"/>
      <c r="AF72" s="251"/>
      <c r="AG72" s="251"/>
    </row>
    <row r="73" spans="1:110" s="191" customFormat="1" ht="55.5" customHeight="1">
      <c r="B73" s="207" t="s">
        <v>101</v>
      </c>
      <c r="C73" s="289" t="s">
        <v>621</v>
      </c>
      <c r="D73" s="290">
        <v>164</v>
      </c>
      <c r="E73" s="554" t="s">
        <v>163</v>
      </c>
      <c r="F73" s="210" t="s">
        <v>113</v>
      </c>
      <c r="G73" s="604"/>
      <c r="H73" s="604"/>
      <c r="I73" s="604"/>
      <c r="J73" s="604"/>
      <c r="K73" s="604"/>
      <c r="L73" s="604"/>
      <c r="M73" s="604"/>
      <c r="N73" s="533" t="s">
        <v>506</v>
      </c>
      <c r="O73" s="533" t="s">
        <v>506</v>
      </c>
      <c r="P73" s="604"/>
      <c r="Q73" s="604"/>
      <c r="R73" s="441">
        <f>ROUNDUP((Tabelle139[[#This Row],[Spalte1]]*1.05)/0.25,0)*0.25</f>
        <v>172.25</v>
      </c>
      <c r="S73" s="533" t="s">
        <v>506</v>
      </c>
      <c r="T73" s="533" t="s">
        <v>506</v>
      </c>
      <c r="U73" s="604"/>
      <c r="V73" s="604"/>
      <c r="W73" s="247">
        <f>SUM(Tabelle139[[#This Row],[Spalte2]:[Spalte113]],Tabelle139[[#This Row],[Spalte115]:[Spalte118]])</f>
        <v>0</v>
      </c>
      <c r="X73" s="248">
        <f>SUM(Tabelle139[[#This Row],[Spalte2]:[Spalte113]])*Tabelle139[[#This Row],[Spalte1]]+SUM(Tabelle139[[#This Row],[Spalte115]:[Spalte118]])*Tabelle139[[#This Row],[Spalte114]]</f>
        <v>0</v>
      </c>
      <c r="Y73" s="291" t="s">
        <v>622</v>
      </c>
      <c r="Z73" s="250">
        <v>0.97907923694872989</v>
      </c>
      <c r="AE73" s="251"/>
      <c r="AF73" s="251"/>
      <c r="AG73" s="251"/>
    </row>
    <row r="74" spans="1:110" s="292" customFormat="1" ht="75.95" customHeight="1">
      <c r="C74" s="293"/>
      <c r="D74" s="294"/>
      <c r="R74" s="295"/>
      <c r="W74" s="296">
        <f>SUM(Tabelle139[[#This Row],[Spalte2]:[Spalte113]],Tabelle139[[#This Row],[Spalte115]:[Spalte118]])</f>
        <v>0</v>
      </c>
      <c r="X74" s="297">
        <f>SUM(Tabelle139[[#This Row],[Spalte2]:[Spalte113]])*Tabelle139[[#This Row],[Spalte1]]+SUM(Tabelle139[[#This Row],[Spalte115]:[Spalte118]])*Tabelle139[[#This Row],[Spalte114]]</f>
        <v>0</v>
      </c>
      <c r="Y74" s="298"/>
    </row>
    <row r="75" spans="1:110" s="203" customFormat="1" ht="60" customHeight="1">
      <c r="B75" s="207"/>
      <c r="C75" s="299" t="s">
        <v>623</v>
      </c>
      <c r="D75" s="285"/>
      <c r="E75" s="285"/>
      <c r="F75" s="285" t="s">
        <v>80</v>
      </c>
      <c r="G75" s="286"/>
      <c r="H75" s="286"/>
      <c r="I75" s="286"/>
      <c r="J75" s="286"/>
      <c r="K75" s="286"/>
      <c r="L75" s="286"/>
      <c r="M75" s="286"/>
      <c r="N75" s="286" t="s">
        <v>88</v>
      </c>
      <c r="O75" s="286" t="s">
        <v>89</v>
      </c>
      <c r="P75" s="286"/>
      <c r="Q75" s="286"/>
      <c r="R75" s="285" t="s">
        <v>92</v>
      </c>
      <c r="S75" s="286" t="s">
        <v>93</v>
      </c>
      <c r="T75" s="286" t="s">
        <v>94</v>
      </c>
      <c r="U75" s="286"/>
      <c r="V75" s="287"/>
      <c r="W75" s="285" t="s">
        <v>97</v>
      </c>
      <c r="X75" s="288" t="s">
        <v>98</v>
      </c>
      <c r="Y75" s="286" t="s">
        <v>99</v>
      </c>
      <c r="Z75" s="285" t="s">
        <v>78</v>
      </c>
    </row>
    <row r="76" spans="1:110" s="191" customFormat="1" ht="55.5" customHeight="1">
      <c r="B76" s="207" t="s">
        <v>101</v>
      </c>
      <c r="C76" s="638" t="s">
        <v>624</v>
      </c>
      <c r="D76" s="290">
        <v>183</v>
      </c>
      <c r="E76" s="122"/>
      <c r="F76" s="210"/>
      <c r="G76" s="603"/>
      <c r="H76" s="603"/>
      <c r="I76" s="603"/>
      <c r="J76" s="603"/>
      <c r="K76" s="603"/>
      <c r="L76" s="603"/>
      <c r="M76" s="603"/>
      <c r="N76" s="533" t="s">
        <v>506</v>
      </c>
      <c r="O76" s="533" t="s">
        <v>506</v>
      </c>
      <c r="P76" s="603"/>
      <c r="Q76" s="603"/>
      <c r="R76" s="441">
        <f>ROUNDUP((Tabelle139[[#This Row],[Spalte1]]*1.05)/0.25,0)*0.25</f>
        <v>192.25</v>
      </c>
      <c r="S76" s="533" t="s">
        <v>506</v>
      </c>
      <c r="T76" s="533" t="s">
        <v>506</v>
      </c>
      <c r="U76" s="603"/>
      <c r="V76" s="603"/>
      <c r="W76" s="247">
        <f>SUM(Tabelle139[[#This Row],[Spalte2]:[Spalte113]],Tabelle139[[#This Row],[Spalte115]:[Spalte118]])</f>
        <v>0</v>
      </c>
      <c r="X76" s="248">
        <f>SUM(Tabelle139[[#This Row],[Spalte2]:[Spalte113]])*Tabelle139[[#This Row],[Spalte1]]+SUM(Tabelle139[[#This Row],[Spalte115]:[Spalte118]])*Tabelle139[[#This Row],[Spalte114]]</f>
        <v>0</v>
      </c>
      <c r="Y76" s="291" t="s">
        <v>625</v>
      </c>
      <c r="Z76" s="250">
        <v>2.8566719666666667</v>
      </c>
    </row>
    <row r="77" spans="1:110" s="191" customFormat="1" ht="55.5" customHeight="1">
      <c r="B77" s="207" t="s">
        <v>101</v>
      </c>
      <c r="C77" s="638" t="s">
        <v>626</v>
      </c>
      <c r="D77" s="290">
        <v>186</v>
      </c>
      <c r="E77" s="122"/>
      <c r="F77" s="210"/>
      <c r="G77" s="604"/>
      <c r="H77" s="604"/>
      <c r="I77" s="604"/>
      <c r="J77" s="604"/>
      <c r="K77" s="604"/>
      <c r="L77" s="604"/>
      <c r="M77" s="604"/>
      <c r="N77" s="533" t="s">
        <v>506</v>
      </c>
      <c r="O77" s="533" t="s">
        <v>506</v>
      </c>
      <c r="P77" s="604"/>
      <c r="Q77" s="604"/>
      <c r="R77" s="441">
        <f>ROUNDUP((Tabelle139[[#This Row],[Spalte1]]*1.05)/0.25,0)*0.25</f>
        <v>195.5</v>
      </c>
      <c r="S77" s="533" t="s">
        <v>506</v>
      </c>
      <c r="T77" s="533" t="s">
        <v>506</v>
      </c>
      <c r="U77" s="604"/>
      <c r="V77" s="604"/>
      <c r="W77" s="247">
        <f>SUM(Tabelle139[[#This Row],[Spalte2]:[Spalte113]],Tabelle139[[#This Row],[Spalte115]:[Spalte118]])</f>
        <v>0</v>
      </c>
      <c r="X77" s="248">
        <f>SUM(Tabelle139[[#This Row],[Spalte2]:[Spalte113]])*Tabelle139[[#This Row],[Spalte1]]+SUM(Tabelle139[[#This Row],[Spalte115]:[Spalte118]])*Tabelle139[[#This Row],[Spalte114]]</f>
        <v>0</v>
      </c>
      <c r="Y77" s="291" t="s">
        <v>627</v>
      </c>
      <c r="Z77" s="250">
        <v>2.9027824</v>
      </c>
      <c r="AE77" s="251"/>
      <c r="AF77" s="251"/>
      <c r="AG77" s="251"/>
    </row>
    <row r="78" spans="1:110" s="191" customFormat="1" ht="55.5" customHeight="1">
      <c r="B78" s="207" t="s">
        <v>101</v>
      </c>
      <c r="C78" s="638" t="s">
        <v>628</v>
      </c>
      <c r="D78" s="290">
        <v>125</v>
      </c>
      <c r="E78" s="122"/>
      <c r="F78" s="210"/>
      <c r="G78" s="603"/>
      <c r="H78" s="603"/>
      <c r="I78" s="603"/>
      <c r="J78" s="603"/>
      <c r="K78" s="603"/>
      <c r="L78" s="603"/>
      <c r="M78" s="603"/>
      <c r="N78" s="533" t="s">
        <v>506</v>
      </c>
      <c r="O78" s="533" t="s">
        <v>506</v>
      </c>
      <c r="P78" s="603"/>
      <c r="Q78" s="603"/>
      <c r="R78" s="441">
        <f>ROUNDUP((Tabelle139[[#This Row],[Spalte1]]*1.05)/0.25,0)*0.25</f>
        <v>131.25</v>
      </c>
      <c r="S78" s="533" t="s">
        <v>506</v>
      </c>
      <c r="T78" s="533" t="s">
        <v>506</v>
      </c>
      <c r="U78" s="603"/>
      <c r="V78" s="603"/>
      <c r="W78" s="247">
        <f>SUM(Tabelle139[[#This Row],[Spalte2]:[Spalte113]],Tabelle139[[#This Row],[Spalte115]:[Spalte118]])</f>
        <v>0</v>
      </c>
      <c r="X78" s="248">
        <f>SUM(Tabelle139[[#This Row],[Spalte2]:[Spalte113]])*Tabelle139[[#This Row],[Spalte1]]+SUM(Tabelle139[[#This Row],[Spalte115]:[Spalte118]])*Tabelle139[[#This Row],[Spalte114]]</f>
        <v>0</v>
      </c>
      <c r="Y78" s="291" t="s">
        <v>629</v>
      </c>
      <c r="Z78" s="250">
        <v>1.3626881666666668</v>
      </c>
    </row>
    <row r="79" spans="1:110" s="191" customFormat="1" ht="55.5" customHeight="1">
      <c r="B79" s="207" t="s">
        <v>101</v>
      </c>
      <c r="C79" s="638" t="s">
        <v>630</v>
      </c>
      <c r="D79" s="290">
        <v>123</v>
      </c>
      <c r="E79" s="122"/>
      <c r="F79" s="210"/>
      <c r="G79" s="604"/>
      <c r="H79" s="604"/>
      <c r="I79" s="604"/>
      <c r="J79" s="604"/>
      <c r="K79" s="604"/>
      <c r="L79" s="604"/>
      <c r="M79" s="604"/>
      <c r="N79" s="533" t="s">
        <v>506</v>
      </c>
      <c r="O79" s="533" t="s">
        <v>506</v>
      </c>
      <c r="P79" s="604"/>
      <c r="Q79" s="604"/>
      <c r="R79" s="441">
        <f>ROUNDUP((Tabelle139[[#This Row],[Spalte1]]*1.05)/0.25,0)*0.25</f>
        <v>129.25</v>
      </c>
      <c r="S79" s="533" t="s">
        <v>506</v>
      </c>
      <c r="T79" s="533" t="s">
        <v>506</v>
      </c>
      <c r="U79" s="604"/>
      <c r="V79" s="604"/>
      <c r="W79" s="247">
        <f>SUM(Tabelle139[[#This Row],[Spalte2]:[Spalte113]],Tabelle139[[#This Row],[Spalte115]:[Spalte118]])</f>
        <v>0</v>
      </c>
      <c r="X79" s="248">
        <f>SUM(Tabelle139[[#This Row],[Spalte2]:[Spalte113]])*Tabelle139[[#This Row],[Spalte1]]+SUM(Tabelle139[[#This Row],[Spalte115]:[Spalte118]])*Tabelle139[[#This Row],[Spalte114]]</f>
        <v>0</v>
      </c>
      <c r="Y79" s="291" t="s">
        <v>631</v>
      </c>
      <c r="Z79" s="250">
        <v>1.2843315</v>
      </c>
      <c r="AE79" s="251"/>
      <c r="AF79" s="251"/>
      <c r="AG79" s="251"/>
    </row>
    <row r="80" spans="1:110" s="191" customFormat="1" ht="55.5" customHeight="1">
      <c r="B80" s="207" t="s">
        <v>101</v>
      </c>
      <c r="C80" s="638" t="s">
        <v>632</v>
      </c>
      <c r="D80" s="290">
        <v>125</v>
      </c>
      <c r="E80" s="122"/>
      <c r="F80" s="210"/>
      <c r="G80" s="603"/>
      <c r="H80" s="603"/>
      <c r="I80" s="603"/>
      <c r="J80" s="603"/>
      <c r="K80" s="603"/>
      <c r="L80" s="603"/>
      <c r="M80" s="603"/>
      <c r="N80" s="533" t="s">
        <v>506</v>
      </c>
      <c r="O80" s="533" t="s">
        <v>506</v>
      </c>
      <c r="P80" s="603"/>
      <c r="Q80" s="603"/>
      <c r="R80" s="441">
        <f>ROUNDUP((Tabelle139[[#This Row],[Spalte1]]*1.05)/0.25,0)*0.25</f>
        <v>131.25</v>
      </c>
      <c r="S80" s="533" t="s">
        <v>506</v>
      </c>
      <c r="T80" s="533" t="s">
        <v>506</v>
      </c>
      <c r="U80" s="603"/>
      <c r="V80" s="603"/>
      <c r="W80" s="247">
        <f>SUM(Tabelle139[[#This Row],[Spalte2]:[Spalte113]],Tabelle139[[#This Row],[Spalte115]:[Spalte118]])</f>
        <v>0</v>
      </c>
      <c r="X80" s="248">
        <f>SUM(Tabelle139[[#This Row],[Spalte2]:[Spalte113]])*Tabelle139[[#This Row],[Spalte1]]+SUM(Tabelle139[[#This Row],[Spalte115]:[Spalte118]])*Tabelle139[[#This Row],[Spalte114]]</f>
        <v>0</v>
      </c>
      <c r="Y80" s="291" t="s">
        <v>633</v>
      </c>
      <c r="Z80" s="250">
        <v>1.3247169666666665</v>
      </c>
    </row>
    <row r="81" spans="2:33" s="191" customFormat="1" ht="55.5" customHeight="1">
      <c r="B81" s="207" t="s">
        <v>101</v>
      </c>
      <c r="C81" s="638" t="s">
        <v>634</v>
      </c>
      <c r="D81" s="290">
        <v>123</v>
      </c>
      <c r="E81" s="122"/>
      <c r="F81" s="210"/>
      <c r="G81" s="604"/>
      <c r="H81" s="604"/>
      <c r="I81" s="604"/>
      <c r="J81" s="604"/>
      <c r="K81" s="604"/>
      <c r="L81" s="604"/>
      <c r="M81" s="604"/>
      <c r="N81" s="533" t="s">
        <v>506</v>
      </c>
      <c r="O81" s="533" t="s">
        <v>506</v>
      </c>
      <c r="P81" s="604"/>
      <c r="Q81" s="604"/>
      <c r="R81" s="441">
        <f>ROUNDUP((Tabelle139[[#This Row],[Spalte1]]*1.05)/0.25,0)*0.25</f>
        <v>129.25</v>
      </c>
      <c r="S81" s="533" t="s">
        <v>506</v>
      </c>
      <c r="T81" s="533" t="s">
        <v>506</v>
      </c>
      <c r="U81" s="604"/>
      <c r="V81" s="604"/>
      <c r="W81" s="247">
        <f>SUM(Tabelle139[[#This Row],[Spalte2]:[Spalte113]],Tabelle139[[#This Row],[Spalte115]:[Spalte118]])</f>
        <v>0</v>
      </c>
      <c r="X81" s="248">
        <f>SUM(Tabelle139[[#This Row],[Spalte2]:[Spalte113]])*Tabelle139[[#This Row],[Spalte1]]+SUM(Tabelle139[[#This Row],[Spalte115]:[Spalte118]])*Tabelle139[[#This Row],[Spalte114]]</f>
        <v>0</v>
      </c>
      <c r="Y81" s="291" t="s">
        <v>635</v>
      </c>
      <c r="Z81" s="250">
        <v>1.2348068000000001</v>
      </c>
      <c r="AE81" s="251"/>
      <c r="AF81" s="251"/>
      <c r="AG81" s="251"/>
    </row>
    <row r="82" spans="2:33" s="191" customFormat="1" ht="55.5" customHeight="1">
      <c r="B82" s="207" t="s">
        <v>101</v>
      </c>
      <c r="C82" s="638" t="s">
        <v>636</v>
      </c>
      <c r="D82" s="290">
        <v>117</v>
      </c>
      <c r="E82" s="122"/>
      <c r="F82" s="210"/>
      <c r="G82" s="603"/>
      <c r="H82" s="603"/>
      <c r="I82" s="603"/>
      <c r="J82" s="603"/>
      <c r="K82" s="603"/>
      <c r="L82" s="603"/>
      <c r="M82" s="603"/>
      <c r="N82" s="533" t="s">
        <v>506</v>
      </c>
      <c r="O82" s="533" t="s">
        <v>506</v>
      </c>
      <c r="P82" s="603"/>
      <c r="Q82" s="603"/>
      <c r="R82" s="441">
        <f>ROUNDUP((Tabelle139[[#This Row],[Spalte1]]*1.05)/0.25,0)*0.25</f>
        <v>123</v>
      </c>
      <c r="S82" s="533" t="s">
        <v>506</v>
      </c>
      <c r="T82" s="533" t="s">
        <v>506</v>
      </c>
      <c r="U82" s="603"/>
      <c r="V82" s="603"/>
      <c r="W82" s="247">
        <f>SUM(Tabelle139[[#This Row],[Spalte2]:[Spalte113]],Tabelle139[[#This Row],[Spalte115]:[Spalte118]])</f>
        <v>0</v>
      </c>
      <c r="X82" s="248">
        <f>SUM(Tabelle139[[#This Row],[Spalte2]:[Spalte113]])*Tabelle139[[#This Row],[Spalte1]]+SUM(Tabelle139[[#This Row],[Spalte115]:[Spalte118]])*Tabelle139[[#This Row],[Spalte114]]</f>
        <v>0</v>
      </c>
      <c r="Y82" s="291" t="s">
        <v>637</v>
      </c>
      <c r="Z82" s="250">
        <v>1.1576572666666665</v>
      </c>
    </row>
    <row r="83" spans="2:33" s="191" customFormat="1" ht="55.5" customHeight="1">
      <c r="B83" s="207" t="s">
        <v>101</v>
      </c>
      <c r="C83" s="638" t="s">
        <v>638</v>
      </c>
      <c r="D83" s="290">
        <v>125</v>
      </c>
      <c r="E83" s="122"/>
      <c r="F83" s="210"/>
      <c r="G83" s="604"/>
      <c r="H83" s="604"/>
      <c r="I83" s="604"/>
      <c r="J83" s="604"/>
      <c r="K83" s="604"/>
      <c r="L83" s="604"/>
      <c r="M83" s="604"/>
      <c r="N83" s="533" t="s">
        <v>506</v>
      </c>
      <c r="O83" s="533" t="s">
        <v>506</v>
      </c>
      <c r="P83" s="604"/>
      <c r="Q83" s="604"/>
      <c r="R83" s="441">
        <f>ROUNDUP((Tabelle139[[#This Row],[Spalte1]]*1.05)/0.25,0)*0.25</f>
        <v>131.25</v>
      </c>
      <c r="S83" s="533" t="s">
        <v>506</v>
      </c>
      <c r="T83" s="533" t="s">
        <v>506</v>
      </c>
      <c r="U83" s="604"/>
      <c r="V83" s="604"/>
      <c r="W83" s="247">
        <f>SUM(Tabelle139[[#This Row],[Spalte2]:[Spalte113]],Tabelle139[[#This Row],[Spalte115]:[Spalte118]])</f>
        <v>0</v>
      </c>
      <c r="X83" s="248">
        <f>SUM(Tabelle139[[#This Row],[Spalte2]:[Spalte113]])*Tabelle139[[#This Row],[Spalte1]]+SUM(Tabelle139[[#This Row],[Spalte115]:[Spalte118]])*Tabelle139[[#This Row],[Spalte114]]</f>
        <v>0</v>
      </c>
      <c r="Y83" s="291" t="s">
        <v>639</v>
      </c>
      <c r="Z83" s="250">
        <v>1.3649988666666668</v>
      </c>
      <c r="AE83" s="251"/>
      <c r="AF83" s="251"/>
      <c r="AG83" s="251"/>
    </row>
    <row r="84" spans="2:33" s="292" customFormat="1">
      <c r="C84" s="293"/>
      <c r="D84" s="294"/>
      <c r="R84" s="295"/>
      <c r="W84" s="296">
        <f>SUM(Tabelle139[[#This Row],[Spalte2]:[Spalte113]],Tabelle139[[#This Row],[Spalte115]:[Spalte118]])</f>
        <v>0</v>
      </c>
      <c r="X84" s="297"/>
      <c r="Y84" s="298"/>
    </row>
    <row r="85" spans="2:33" s="203" customFormat="1" ht="55.5" customHeight="1">
      <c r="B85" s="207"/>
      <c r="C85" s="299" t="s">
        <v>640</v>
      </c>
      <c r="D85" s="300"/>
      <c r="E85" s="301"/>
      <c r="F85" s="301"/>
      <c r="G85" s="302"/>
      <c r="H85" s="302"/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3"/>
      <c r="X85" s="304"/>
      <c r="Y85" s="305"/>
      <c r="Z85" s="306"/>
    </row>
    <row r="86" spans="2:33" s="191" customFormat="1" ht="55.5" customHeight="1">
      <c r="B86" s="207" t="s">
        <v>101</v>
      </c>
      <c r="C86" s="638" t="s">
        <v>624</v>
      </c>
      <c r="D86" s="290">
        <v>249</v>
      </c>
      <c r="E86" s="122"/>
      <c r="F86" s="210" t="s">
        <v>113</v>
      </c>
      <c r="G86" s="603"/>
      <c r="H86" s="603"/>
      <c r="I86" s="603"/>
      <c r="J86" s="603"/>
      <c r="K86" s="603"/>
      <c r="L86" s="603"/>
      <c r="M86" s="603"/>
      <c r="N86" s="533" t="s">
        <v>506</v>
      </c>
      <c r="O86" s="533" t="s">
        <v>506</v>
      </c>
      <c r="P86" s="603"/>
      <c r="Q86" s="603"/>
      <c r="R86" s="441">
        <f>ROUNDUP((Tabelle139[[#This Row],[Spalte1]]*1.05)/0.25,0)*0.25</f>
        <v>261.5</v>
      </c>
      <c r="S86" s="533" t="s">
        <v>506</v>
      </c>
      <c r="T86" s="533" t="s">
        <v>506</v>
      </c>
      <c r="U86" s="603"/>
      <c r="V86" s="603"/>
      <c r="W86" s="247">
        <f>SUM(Tabelle139[[#This Row],[Spalte2]:[Spalte113]],Tabelle139[[#This Row],[Spalte115]:[Spalte118]])</f>
        <v>0</v>
      </c>
      <c r="X86" s="248">
        <f>SUM(Tabelle139[[#This Row],[Spalte2]:[Spalte113]])*Tabelle139[[#This Row],[Spalte1]]+SUM(Tabelle139[[#This Row],[Spalte115]:[Spalte118]])*Tabelle139[[#This Row],[Spalte114]]</f>
        <v>0</v>
      </c>
      <c r="Y86" s="291" t="s">
        <v>641</v>
      </c>
      <c r="Z86" s="250">
        <v>2.8566719666666667</v>
      </c>
      <c r="AE86" s="251"/>
      <c r="AF86" s="251"/>
      <c r="AG86" s="251"/>
    </row>
    <row r="87" spans="2:33" s="191" customFormat="1" ht="55.5" customHeight="1">
      <c r="B87" s="207" t="s">
        <v>101</v>
      </c>
      <c r="C87" s="638" t="s">
        <v>626</v>
      </c>
      <c r="D87" s="290">
        <v>253</v>
      </c>
      <c r="E87" s="122"/>
      <c r="F87" s="210" t="s">
        <v>113</v>
      </c>
      <c r="G87" s="604"/>
      <c r="H87" s="604"/>
      <c r="I87" s="604"/>
      <c r="J87" s="604"/>
      <c r="K87" s="604"/>
      <c r="L87" s="604"/>
      <c r="M87" s="604"/>
      <c r="N87" s="533" t="s">
        <v>506</v>
      </c>
      <c r="O87" s="533" t="s">
        <v>506</v>
      </c>
      <c r="P87" s="604"/>
      <c r="Q87" s="604"/>
      <c r="R87" s="441">
        <f>ROUNDUP((Tabelle139[[#This Row],[Spalte1]]*1.05)/0.25,0)*0.25</f>
        <v>265.75</v>
      </c>
      <c r="S87" s="533" t="s">
        <v>506</v>
      </c>
      <c r="T87" s="533" t="s">
        <v>506</v>
      </c>
      <c r="U87" s="604"/>
      <c r="V87" s="604"/>
      <c r="W87" s="247">
        <f>SUM(Tabelle139[[#This Row],[Spalte2]:[Spalte113]],Tabelle139[[#This Row],[Spalte115]:[Spalte118]])</f>
        <v>0</v>
      </c>
      <c r="X87" s="248">
        <f>SUM(Tabelle139[[#This Row],[Spalte2]:[Spalte113]])*Tabelle139[[#This Row],[Spalte1]]+SUM(Tabelle139[[#This Row],[Spalte115]:[Spalte118]])*Tabelle139[[#This Row],[Spalte114]]</f>
        <v>0</v>
      </c>
      <c r="Y87" s="291" t="s">
        <v>642</v>
      </c>
      <c r="Z87" s="250">
        <v>2.9027824</v>
      </c>
      <c r="AE87" s="251"/>
      <c r="AF87" s="251"/>
      <c r="AG87" s="251"/>
    </row>
    <row r="88" spans="2:33" s="191" customFormat="1" ht="55.5" customHeight="1">
      <c r="B88" s="207" t="s">
        <v>101</v>
      </c>
      <c r="C88" s="638" t="s">
        <v>628</v>
      </c>
      <c r="D88" s="290">
        <v>157</v>
      </c>
      <c r="E88" s="122"/>
      <c r="F88" s="210" t="s">
        <v>113</v>
      </c>
      <c r="G88" s="603"/>
      <c r="H88" s="603"/>
      <c r="I88" s="603"/>
      <c r="J88" s="603"/>
      <c r="K88" s="603"/>
      <c r="L88" s="603"/>
      <c r="M88" s="603"/>
      <c r="N88" s="533" t="s">
        <v>506</v>
      </c>
      <c r="O88" s="533" t="s">
        <v>506</v>
      </c>
      <c r="P88" s="603"/>
      <c r="Q88" s="603"/>
      <c r="R88" s="441">
        <f>ROUNDUP((Tabelle139[[#This Row],[Spalte1]]*1.05)/0.25,0)*0.25</f>
        <v>165</v>
      </c>
      <c r="S88" s="533" t="s">
        <v>506</v>
      </c>
      <c r="T88" s="533" t="s">
        <v>506</v>
      </c>
      <c r="U88" s="603"/>
      <c r="V88" s="603"/>
      <c r="W88" s="247">
        <f>SUM(Tabelle139[[#This Row],[Spalte2]:[Spalte113]],Tabelle139[[#This Row],[Spalte115]:[Spalte118]])</f>
        <v>0</v>
      </c>
      <c r="X88" s="248">
        <f>SUM(Tabelle139[[#This Row],[Spalte2]:[Spalte113]])*Tabelle139[[#This Row],[Spalte1]]+SUM(Tabelle139[[#This Row],[Spalte115]:[Spalte118]])*Tabelle139[[#This Row],[Spalte114]]</f>
        <v>0</v>
      </c>
      <c r="Y88" s="291" t="s">
        <v>643</v>
      </c>
      <c r="Z88" s="250">
        <v>1.3626881666666668</v>
      </c>
      <c r="AE88" s="251"/>
      <c r="AF88" s="251"/>
      <c r="AG88" s="251"/>
    </row>
    <row r="89" spans="2:33" s="191" customFormat="1" ht="55.5" customHeight="1">
      <c r="B89" s="207" t="s">
        <v>101</v>
      </c>
      <c r="C89" s="638" t="s">
        <v>630</v>
      </c>
      <c r="D89" s="290">
        <v>153</v>
      </c>
      <c r="E89" s="122"/>
      <c r="F89" s="210" t="s">
        <v>113</v>
      </c>
      <c r="G89" s="604"/>
      <c r="H89" s="604"/>
      <c r="I89" s="604"/>
      <c r="J89" s="604"/>
      <c r="K89" s="604"/>
      <c r="L89" s="604"/>
      <c r="M89" s="604"/>
      <c r="N89" s="533" t="s">
        <v>506</v>
      </c>
      <c r="O89" s="533" t="s">
        <v>506</v>
      </c>
      <c r="P89" s="604"/>
      <c r="Q89" s="604"/>
      <c r="R89" s="441">
        <f>ROUNDUP((Tabelle139[[#This Row],[Spalte1]]*1.05)/0.25,0)*0.25</f>
        <v>160.75</v>
      </c>
      <c r="S89" s="533" t="s">
        <v>506</v>
      </c>
      <c r="T89" s="533" t="s">
        <v>506</v>
      </c>
      <c r="U89" s="604"/>
      <c r="V89" s="604"/>
      <c r="W89" s="247">
        <f>SUM(Tabelle139[[#This Row],[Spalte2]:[Spalte113]],Tabelle139[[#This Row],[Spalte115]:[Spalte118]])</f>
        <v>0</v>
      </c>
      <c r="X89" s="248">
        <f>SUM(Tabelle139[[#This Row],[Spalte2]:[Spalte113]])*Tabelle139[[#This Row],[Spalte1]]+SUM(Tabelle139[[#This Row],[Spalte115]:[Spalte118]])*Tabelle139[[#This Row],[Spalte114]]</f>
        <v>0</v>
      </c>
      <c r="Y89" s="291" t="s">
        <v>644</v>
      </c>
      <c r="Z89" s="250">
        <v>1.2843315</v>
      </c>
      <c r="AE89" s="251"/>
      <c r="AF89" s="251"/>
      <c r="AG89" s="251"/>
    </row>
    <row r="90" spans="2:33" s="191" customFormat="1" ht="55.5" customHeight="1">
      <c r="B90" s="207" t="s">
        <v>101</v>
      </c>
      <c r="C90" s="638" t="s">
        <v>632</v>
      </c>
      <c r="D90" s="290">
        <v>156</v>
      </c>
      <c r="E90" s="122"/>
      <c r="F90" s="210" t="s">
        <v>113</v>
      </c>
      <c r="G90" s="603"/>
      <c r="H90" s="603"/>
      <c r="I90" s="603"/>
      <c r="J90" s="603"/>
      <c r="K90" s="603"/>
      <c r="L90" s="603"/>
      <c r="M90" s="603"/>
      <c r="N90" s="533" t="s">
        <v>506</v>
      </c>
      <c r="O90" s="533" t="s">
        <v>506</v>
      </c>
      <c r="P90" s="603"/>
      <c r="Q90" s="603"/>
      <c r="R90" s="441">
        <f>ROUNDUP((Tabelle139[[#This Row],[Spalte1]]*1.05)/0.25,0)*0.25</f>
        <v>164</v>
      </c>
      <c r="S90" s="533" t="s">
        <v>506</v>
      </c>
      <c r="T90" s="533" t="s">
        <v>506</v>
      </c>
      <c r="U90" s="603"/>
      <c r="V90" s="603"/>
      <c r="W90" s="247">
        <f>SUM(Tabelle139[[#This Row],[Spalte2]:[Spalte113]],Tabelle139[[#This Row],[Spalte115]:[Spalte118]])</f>
        <v>0</v>
      </c>
      <c r="X90" s="248">
        <f>SUM(Tabelle139[[#This Row],[Spalte2]:[Spalte113]])*Tabelle139[[#This Row],[Spalte1]]+SUM(Tabelle139[[#This Row],[Spalte115]:[Spalte118]])*Tabelle139[[#This Row],[Spalte114]]</f>
        <v>0</v>
      </c>
      <c r="Y90" s="291" t="s">
        <v>645</v>
      </c>
      <c r="Z90" s="250">
        <v>1.3247169666666665</v>
      </c>
      <c r="AE90" s="251"/>
      <c r="AF90" s="251"/>
      <c r="AG90" s="251"/>
    </row>
    <row r="91" spans="2:33" s="191" customFormat="1" ht="55.5" customHeight="1">
      <c r="B91" s="207" t="s">
        <v>101</v>
      </c>
      <c r="C91" s="638" t="s">
        <v>634</v>
      </c>
      <c r="D91" s="290">
        <v>152</v>
      </c>
      <c r="E91" s="122"/>
      <c r="F91" s="210" t="s">
        <v>113</v>
      </c>
      <c r="G91" s="604"/>
      <c r="H91" s="604"/>
      <c r="I91" s="604"/>
      <c r="J91" s="604"/>
      <c r="K91" s="604"/>
      <c r="L91" s="604"/>
      <c r="M91" s="604"/>
      <c r="N91" s="533" t="s">
        <v>506</v>
      </c>
      <c r="O91" s="533" t="s">
        <v>506</v>
      </c>
      <c r="P91" s="604"/>
      <c r="Q91" s="604"/>
      <c r="R91" s="441">
        <f>ROUNDUP((Tabelle139[[#This Row],[Spalte1]]*1.05)/0.25,0)*0.25</f>
        <v>159.75</v>
      </c>
      <c r="S91" s="533" t="s">
        <v>506</v>
      </c>
      <c r="T91" s="533" t="s">
        <v>506</v>
      </c>
      <c r="U91" s="604"/>
      <c r="V91" s="604"/>
      <c r="W91" s="247">
        <f>SUM(Tabelle139[[#This Row],[Spalte2]:[Spalte113]],Tabelle139[[#This Row],[Spalte115]:[Spalte118]])</f>
        <v>0</v>
      </c>
      <c r="X91" s="248">
        <f>SUM(Tabelle139[[#This Row],[Spalte2]:[Spalte113]])*Tabelle139[[#This Row],[Spalte1]]+SUM(Tabelle139[[#This Row],[Spalte115]:[Spalte118]])*Tabelle139[[#This Row],[Spalte114]]</f>
        <v>0</v>
      </c>
      <c r="Y91" s="291" t="s">
        <v>646</v>
      </c>
      <c r="Z91" s="250">
        <v>1.2348068000000001</v>
      </c>
      <c r="AE91" s="251"/>
      <c r="AF91" s="251"/>
      <c r="AG91" s="251"/>
    </row>
    <row r="92" spans="2:33" s="191" customFormat="1" ht="55.5" customHeight="1">
      <c r="B92" s="207" t="s">
        <v>101</v>
      </c>
      <c r="C92" s="638" t="s">
        <v>636</v>
      </c>
      <c r="D92" s="290">
        <v>143</v>
      </c>
      <c r="E92" s="122"/>
      <c r="F92" s="210" t="s">
        <v>113</v>
      </c>
      <c r="G92" s="603"/>
      <c r="H92" s="603"/>
      <c r="I92" s="603"/>
      <c r="J92" s="603"/>
      <c r="K92" s="603"/>
      <c r="L92" s="603"/>
      <c r="M92" s="603"/>
      <c r="N92" s="533" t="s">
        <v>506</v>
      </c>
      <c r="O92" s="533" t="s">
        <v>506</v>
      </c>
      <c r="P92" s="603"/>
      <c r="Q92" s="603"/>
      <c r="R92" s="441">
        <f>ROUNDUP((Tabelle139[[#This Row],[Spalte1]]*1.05)/0.25,0)*0.25</f>
        <v>150.25</v>
      </c>
      <c r="S92" s="533" t="s">
        <v>506</v>
      </c>
      <c r="T92" s="533" t="s">
        <v>506</v>
      </c>
      <c r="U92" s="603"/>
      <c r="V92" s="603"/>
      <c r="W92" s="247">
        <f>SUM(Tabelle139[[#This Row],[Spalte2]:[Spalte113]],Tabelle139[[#This Row],[Spalte115]:[Spalte118]])</f>
        <v>0</v>
      </c>
      <c r="X92" s="248">
        <f>SUM(Tabelle139[[#This Row],[Spalte2]:[Spalte113]])*Tabelle139[[#This Row],[Spalte1]]+SUM(Tabelle139[[#This Row],[Spalte115]:[Spalte118]])*Tabelle139[[#This Row],[Spalte114]]</f>
        <v>0</v>
      </c>
      <c r="Y92" s="291" t="s">
        <v>647</v>
      </c>
      <c r="Z92" s="250">
        <v>1.1576572666666665</v>
      </c>
      <c r="AE92" s="251"/>
      <c r="AF92" s="251"/>
      <c r="AG92" s="251"/>
    </row>
    <row r="93" spans="2:33" s="191" customFormat="1" ht="55.5" customHeight="1">
      <c r="B93" s="207" t="s">
        <v>101</v>
      </c>
      <c r="C93" s="638" t="s">
        <v>638</v>
      </c>
      <c r="D93" s="290">
        <v>157</v>
      </c>
      <c r="E93" s="122"/>
      <c r="F93" s="210" t="s">
        <v>113</v>
      </c>
      <c r="G93" s="604"/>
      <c r="H93" s="604"/>
      <c r="I93" s="604"/>
      <c r="J93" s="604"/>
      <c r="K93" s="604"/>
      <c r="L93" s="604"/>
      <c r="M93" s="604"/>
      <c r="N93" s="533" t="s">
        <v>506</v>
      </c>
      <c r="O93" s="533" t="s">
        <v>506</v>
      </c>
      <c r="P93" s="604"/>
      <c r="Q93" s="604"/>
      <c r="R93" s="441">
        <f>ROUNDUP((Tabelle139[[#This Row],[Spalte1]]*1.05)/0.25,0)*0.25</f>
        <v>165</v>
      </c>
      <c r="S93" s="533" t="s">
        <v>506</v>
      </c>
      <c r="T93" s="533" t="s">
        <v>506</v>
      </c>
      <c r="U93" s="604"/>
      <c r="V93" s="604"/>
      <c r="W93" s="247">
        <f>SUM(Tabelle139[[#This Row],[Spalte2]:[Spalte113]],Tabelle139[[#This Row],[Spalte115]:[Spalte118]])</f>
        <v>0</v>
      </c>
      <c r="X93" s="248">
        <f>SUM(Tabelle139[[#This Row],[Spalte2]:[Spalte113]])*Tabelle139[[#This Row],[Spalte1]]+SUM(Tabelle139[[#This Row],[Spalte115]:[Spalte118]])*Tabelle139[[#This Row],[Spalte114]]</f>
        <v>0</v>
      </c>
      <c r="Y93" s="291" t="s">
        <v>648</v>
      </c>
      <c r="Z93" s="250">
        <v>1.3649988666666668</v>
      </c>
      <c r="AE93" s="251"/>
      <c r="AF93" s="251"/>
      <c r="AG93" s="251"/>
    </row>
    <row r="94" spans="2:33" s="292" customFormat="1" ht="75" customHeight="1">
      <c r="C94" s="293"/>
      <c r="D94" s="294"/>
      <c r="R94" s="295">
        <f>ROUNDUP((Tabelle139[[#This Row],[Spalte1]]*1.05)/0.25,0)*0.25</f>
        <v>0</v>
      </c>
      <c r="W94" s="296">
        <f>SUM(Tabelle139[[#This Row],[Spalte2]:[Spalte113]],Tabelle139[[#This Row],[Spalte115]:[Spalte118]])</f>
        <v>0</v>
      </c>
      <c r="X94" s="297">
        <f>SUM(Tabelle139[[#This Row],[Spalte2]:[Spalte113]])*Tabelle139[[#This Row],[Spalte1]]+SUM(Tabelle139[[#This Row],[Spalte115]:[Spalte118]])*Tabelle139[[#This Row],[Spalte114]]</f>
        <v>0</v>
      </c>
      <c r="Y94" s="298"/>
    </row>
    <row r="95" spans="2:33" s="203" customFormat="1" ht="60" customHeight="1">
      <c r="C95" s="574" t="s">
        <v>649</v>
      </c>
      <c r="D95" s="575"/>
      <c r="E95" s="576"/>
      <c r="F95" s="576"/>
      <c r="G95" s="577"/>
      <c r="H95" s="577"/>
      <c r="I95" s="577"/>
      <c r="J95" s="577"/>
      <c r="K95" s="577"/>
      <c r="L95" s="577"/>
      <c r="M95" s="577"/>
      <c r="N95" s="577"/>
      <c r="O95" s="577"/>
      <c r="P95" s="577"/>
      <c r="Q95" s="577"/>
      <c r="R95" s="578"/>
      <c r="S95" s="577"/>
      <c r="T95" s="577"/>
      <c r="U95" s="577"/>
      <c r="V95" s="577"/>
      <c r="W95" s="579"/>
      <c r="X95" s="580"/>
      <c r="Y95" s="581"/>
      <c r="Z95" s="582"/>
    </row>
    <row r="96" spans="2:33" s="191" customFormat="1" ht="54" customHeight="1">
      <c r="B96" s="207"/>
      <c r="C96" s="638" t="s">
        <v>650</v>
      </c>
      <c r="D96" s="290">
        <v>169</v>
      </c>
      <c r="E96" s="19"/>
      <c r="F96" s="210"/>
      <c r="G96" s="603"/>
      <c r="H96" s="603"/>
      <c r="I96" s="603"/>
      <c r="J96" s="603"/>
      <c r="K96" s="603"/>
      <c r="L96" s="603"/>
      <c r="M96" s="603"/>
      <c r="N96" s="533"/>
      <c r="O96" s="533"/>
      <c r="P96" s="603"/>
      <c r="Q96" s="603"/>
      <c r="R96" s="441">
        <f>ROUNDUP((Tabelle139[[#This Row],[Spalte1]]*1.05)/0.25,0)*0.25</f>
        <v>177.5</v>
      </c>
      <c r="S96" s="533" t="s">
        <v>506</v>
      </c>
      <c r="T96" s="533" t="s">
        <v>506</v>
      </c>
      <c r="U96" s="603"/>
      <c r="V96" s="603"/>
      <c r="W96" s="247">
        <f>SUM(Tabelle139[[#This Row],[Spalte2]:[Spalte113]],Tabelle139[[#This Row],[Spalte115]:[Spalte118]])</f>
        <v>0</v>
      </c>
      <c r="X96" s="248">
        <f>SUM(Tabelle139[[#This Row],[Spalte2]:[Spalte113]])*Tabelle139[[#This Row],[Spalte1]]+SUM(Tabelle139[[#This Row],[Spalte115]:[Spalte118]])*Tabelle139[[#This Row],[Spalte114]]</f>
        <v>0</v>
      </c>
      <c r="Y96" s="291" t="s">
        <v>651</v>
      </c>
      <c r="Z96" s="250">
        <v>2.1520000000000001</v>
      </c>
    </row>
    <row r="97" spans="2:33" s="191" customFormat="1" ht="54" customHeight="1">
      <c r="B97" s="207"/>
      <c r="C97" s="638" t="s">
        <v>652</v>
      </c>
      <c r="D97" s="290">
        <v>222</v>
      </c>
      <c r="E97" s="19"/>
      <c r="F97" s="210"/>
      <c r="G97" s="604"/>
      <c r="H97" s="604"/>
      <c r="I97" s="604"/>
      <c r="J97" s="604"/>
      <c r="K97" s="604"/>
      <c r="L97" s="604"/>
      <c r="M97" s="604"/>
      <c r="N97" s="533"/>
      <c r="O97" s="533"/>
      <c r="P97" s="604"/>
      <c r="Q97" s="604"/>
      <c r="R97" s="441">
        <f>ROUNDUP((Tabelle139[[#This Row],[Spalte1]]*1.05)/0.25,0)*0.25</f>
        <v>233.25</v>
      </c>
      <c r="S97" s="533" t="s">
        <v>506</v>
      </c>
      <c r="T97" s="533" t="s">
        <v>506</v>
      </c>
      <c r="U97" s="604"/>
      <c r="V97" s="604"/>
      <c r="W97" s="247">
        <f>SUM(Tabelle139[[#This Row],[Spalte2]:[Spalte113]],Tabelle139[[#This Row],[Spalte115]:[Spalte118]])</f>
        <v>0</v>
      </c>
      <c r="X97" s="248">
        <f>SUM(Tabelle139[[#This Row],[Spalte2]:[Spalte113]])*Tabelle139[[#This Row],[Spalte1]]+SUM(Tabelle139[[#This Row],[Spalte115]:[Spalte118]])*Tabelle139[[#This Row],[Spalte114]]</f>
        <v>0</v>
      </c>
      <c r="Y97" s="291" t="s">
        <v>653</v>
      </c>
      <c r="Z97" s="250">
        <v>3.3279999999999998</v>
      </c>
      <c r="AE97" s="251"/>
      <c r="AF97" s="251"/>
      <c r="AG97" s="251"/>
    </row>
    <row r="98" spans="2:33" s="191" customFormat="1" ht="54" customHeight="1">
      <c r="B98" s="207"/>
      <c r="C98" s="638" t="s">
        <v>654</v>
      </c>
      <c r="D98" s="290">
        <v>247</v>
      </c>
      <c r="E98" s="19"/>
      <c r="F98" s="210"/>
      <c r="G98" s="603"/>
      <c r="H98" s="603"/>
      <c r="I98" s="603"/>
      <c r="J98" s="603"/>
      <c r="K98" s="603"/>
      <c r="L98" s="603"/>
      <c r="M98" s="603"/>
      <c r="N98" s="533"/>
      <c r="O98" s="533"/>
      <c r="P98" s="603"/>
      <c r="Q98" s="603"/>
      <c r="R98" s="441">
        <f>ROUNDUP((Tabelle139[[#This Row],[Spalte1]]*1.05)/0.25,0)*0.25</f>
        <v>259.5</v>
      </c>
      <c r="S98" s="533" t="s">
        <v>506</v>
      </c>
      <c r="T98" s="533" t="s">
        <v>506</v>
      </c>
      <c r="U98" s="603"/>
      <c r="V98" s="603"/>
      <c r="W98" s="247">
        <f>SUM(Tabelle139[[#This Row],[Spalte2]:[Spalte113]],Tabelle139[[#This Row],[Spalte115]:[Spalte118]])</f>
        <v>0</v>
      </c>
      <c r="X98" s="248">
        <f>SUM(Tabelle139[[#This Row],[Spalte2]:[Spalte113]])*Tabelle139[[#This Row],[Spalte1]]+SUM(Tabelle139[[#This Row],[Spalte115]:[Spalte118]])*Tabelle139[[#This Row],[Spalte114]]</f>
        <v>0</v>
      </c>
      <c r="Y98" s="291" t="s">
        <v>655</v>
      </c>
      <c r="Z98" s="250">
        <v>3.6539999999999999</v>
      </c>
      <c r="AE98" s="251"/>
      <c r="AF98" s="251"/>
      <c r="AG98" s="251"/>
    </row>
    <row r="99" spans="2:33" s="191" customFormat="1" ht="54" customHeight="1">
      <c r="B99" s="207"/>
      <c r="C99" s="638" t="s">
        <v>656</v>
      </c>
      <c r="D99" s="290">
        <v>181</v>
      </c>
      <c r="E99" s="19"/>
      <c r="F99" s="210"/>
      <c r="G99" s="604"/>
      <c r="H99" s="604"/>
      <c r="I99" s="604"/>
      <c r="J99" s="604"/>
      <c r="K99" s="604"/>
      <c r="L99" s="604"/>
      <c r="M99" s="604"/>
      <c r="N99" s="533"/>
      <c r="O99" s="533"/>
      <c r="P99" s="604"/>
      <c r="Q99" s="604"/>
      <c r="R99" s="441">
        <f>ROUNDUP((Tabelle139[[#This Row],[Spalte1]]*1.05)/0.25,0)*0.25</f>
        <v>190.25</v>
      </c>
      <c r="S99" s="533" t="s">
        <v>506</v>
      </c>
      <c r="T99" s="533" t="s">
        <v>506</v>
      </c>
      <c r="U99" s="604"/>
      <c r="V99" s="604"/>
      <c r="W99" s="247">
        <f>SUM(Tabelle139[[#This Row],[Spalte2]:[Spalte113]],Tabelle139[[#This Row],[Spalte115]:[Spalte118]])</f>
        <v>0</v>
      </c>
      <c r="X99" s="248">
        <f>SUM(Tabelle139[[#This Row],[Spalte2]:[Spalte113]])*Tabelle139[[#This Row],[Spalte1]]+SUM(Tabelle139[[#This Row],[Spalte115]:[Spalte118]])*Tabelle139[[#This Row],[Spalte114]]</f>
        <v>0</v>
      </c>
      <c r="Y99" s="291" t="s">
        <v>657</v>
      </c>
      <c r="Z99" s="250">
        <v>2.8325999999999998</v>
      </c>
      <c r="AE99" s="251"/>
      <c r="AF99" s="251"/>
      <c r="AG99" s="251"/>
    </row>
    <row r="100" spans="2:33" s="191" customFormat="1" ht="54" customHeight="1">
      <c r="B100" s="207"/>
      <c r="C100" s="638" t="s">
        <v>658</v>
      </c>
      <c r="D100" s="290">
        <v>183</v>
      </c>
      <c r="E100" s="19"/>
      <c r="F100" s="210"/>
      <c r="G100" s="603"/>
      <c r="H100" s="603"/>
      <c r="I100" s="603"/>
      <c r="J100" s="603"/>
      <c r="K100" s="603"/>
      <c r="L100" s="603"/>
      <c r="M100" s="603"/>
      <c r="N100" s="533"/>
      <c r="O100" s="533"/>
      <c r="P100" s="603"/>
      <c r="Q100" s="603"/>
      <c r="R100" s="441">
        <f>ROUNDUP((Tabelle139[[#This Row],[Spalte1]]*1.05)/0.25,0)*0.25</f>
        <v>192.25</v>
      </c>
      <c r="S100" s="533" t="s">
        <v>506</v>
      </c>
      <c r="T100" s="533" t="s">
        <v>506</v>
      </c>
      <c r="U100" s="603"/>
      <c r="V100" s="603"/>
      <c r="W100" s="247">
        <f>SUM(Tabelle139[[#This Row],[Spalte2]:[Spalte113]],Tabelle139[[#This Row],[Spalte115]:[Spalte118]])</f>
        <v>0</v>
      </c>
      <c r="X100" s="248">
        <f>SUM(Tabelle139[[#This Row],[Spalte2]:[Spalte113]])*Tabelle139[[#This Row],[Spalte1]]+SUM(Tabelle139[[#This Row],[Spalte115]:[Spalte118]])*Tabelle139[[#This Row],[Spalte114]]</f>
        <v>0</v>
      </c>
      <c r="Y100" s="291" t="s">
        <v>659</v>
      </c>
      <c r="Z100" s="250">
        <v>2.7654999999999998</v>
      </c>
      <c r="AE100" s="251"/>
      <c r="AF100" s="251"/>
      <c r="AG100" s="251"/>
    </row>
    <row r="101" spans="2:33" s="191" customFormat="1" ht="54" customHeight="1">
      <c r="B101" s="207"/>
      <c r="C101" s="638" t="s">
        <v>660</v>
      </c>
      <c r="D101" s="290">
        <v>214</v>
      </c>
      <c r="E101" s="19"/>
      <c r="F101" s="210"/>
      <c r="G101" s="604"/>
      <c r="H101" s="604"/>
      <c r="I101" s="604"/>
      <c r="J101" s="604"/>
      <c r="K101" s="604"/>
      <c r="L101" s="604"/>
      <c r="M101" s="604"/>
      <c r="N101" s="533"/>
      <c r="O101" s="533"/>
      <c r="P101" s="604"/>
      <c r="Q101" s="604"/>
      <c r="R101" s="441">
        <f>ROUNDUP((Tabelle139[[#This Row],[Spalte1]]*1.05)/0.25,0)*0.25</f>
        <v>224.75</v>
      </c>
      <c r="S101" s="533" t="s">
        <v>506</v>
      </c>
      <c r="T101" s="533" t="s">
        <v>506</v>
      </c>
      <c r="U101" s="604"/>
      <c r="V101" s="604"/>
      <c r="W101" s="247">
        <f>SUM(Tabelle139[[#This Row],[Spalte2]:[Spalte113]],Tabelle139[[#This Row],[Spalte115]:[Spalte118]])</f>
        <v>0</v>
      </c>
      <c r="X101" s="248">
        <f>SUM(Tabelle139[[#This Row],[Spalte2]:[Spalte113]])*Tabelle139[[#This Row],[Spalte1]]+SUM(Tabelle139[[#This Row],[Spalte115]:[Spalte118]])*Tabelle139[[#This Row],[Spalte114]]</f>
        <v>0</v>
      </c>
      <c r="Y101" s="291" t="s">
        <v>661</v>
      </c>
      <c r="Z101" s="250">
        <v>3.1888999999999998</v>
      </c>
      <c r="AE101" s="251"/>
      <c r="AF101" s="251"/>
      <c r="AG101" s="251"/>
    </row>
    <row r="102" spans="2:33" s="191" customFormat="1" ht="54" customHeight="1">
      <c r="B102" s="207"/>
      <c r="C102" s="638" t="s">
        <v>662</v>
      </c>
      <c r="D102" s="290">
        <v>176</v>
      </c>
      <c r="E102" s="19"/>
      <c r="F102" s="210"/>
      <c r="G102" s="603"/>
      <c r="H102" s="603"/>
      <c r="I102" s="603"/>
      <c r="J102" s="603"/>
      <c r="K102" s="603"/>
      <c r="L102" s="603"/>
      <c r="M102" s="603"/>
      <c r="N102" s="533"/>
      <c r="O102" s="533"/>
      <c r="P102" s="603"/>
      <c r="Q102" s="603"/>
      <c r="R102" s="441">
        <f>ROUNDUP((Tabelle139[[#This Row],[Spalte1]]*1.05)/0.25,0)*0.25</f>
        <v>185</v>
      </c>
      <c r="S102" s="533" t="s">
        <v>506</v>
      </c>
      <c r="T102" s="533" t="s">
        <v>506</v>
      </c>
      <c r="U102" s="603"/>
      <c r="V102" s="603"/>
      <c r="W102" s="247">
        <f>SUM(Tabelle139[[#This Row],[Spalte2]:[Spalte113]],Tabelle139[[#This Row],[Spalte115]:[Spalte118]])</f>
        <v>0</v>
      </c>
      <c r="X102" s="248">
        <f>SUM(Tabelle139[[#This Row],[Spalte2]:[Spalte113]])*Tabelle139[[#This Row],[Spalte1]]+SUM(Tabelle139[[#This Row],[Spalte115]:[Spalte118]])*Tabelle139[[#This Row],[Spalte114]]</f>
        <v>0</v>
      </c>
      <c r="Y102" s="291" t="s">
        <v>663</v>
      </c>
      <c r="Z102" s="250">
        <v>2.3351625600000001</v>
      </c>
      <c r="AE102" s="251"/>
      <c r="AF102" s="251"/>
      <c r="AG102" s="251"/>
    </row>
    <row r="103" spans="2:33" s="191" customFormat="1" ht="54" customHeight="1">
      <c r="B103" s="207"/>
      <c r="C103" s="638" t="s">
        <v>664</v>
      </c>
      <c r="D103" s="290">
        <v>173</v>
      </c>
      <c r="E103" s="19"/>
      <c r="F103" s="210"/>
      <c r="G103" s="604"/>
      <c r="H103" s="604"/>
      <c r="I103" s="604"/>
      <c r="J103" s="604"/>
      <c r="K103" s="604"/>
      <c r="L103" s="604"/>
      <c r="M103" s="604"/>
      <c r="N103" s="533"/>
      <c r="O103" s="533"/>
      <c r="P103" s="604"/>
      <c r="Q103" s="604"/>
      <c r="R103" s="441">
        <f>ROUNDUP((Tabelle139[[#This Row],[Spalte1]]*1.05)/0.25,0)*0.25</f>
        <v>181.75</v>
      </c>
      <c r="S103" s="533" t="s">
        <v>506</v>
      </c>
      <c r="T103" s="533" t="s">
        <v>506</v>
      </c>
      <c r="U103" s="604"/>
      <c r="V103" s="604"/>
      <c r="W103" s="247">
        <f>SUM(Tabelle139[[#This Row],[Spalte2]:[Spalte113]],Tabelle139[[#This Row],[Spalte115]:[Spalte118]])</f>
        <v>0</v>
      </c>
      <c r="X103" s="248">
        <f>SUM(Tabelle139[[#This Row],[Spalte2]:[Spalte113]])*Tabelle139[[#This Row],[Spalte1]]+SUM(Tabelle139[[#This Row],[Spalte115]:[Spalte118]])*Tabelle139[[#This Row],[Spalte114]]</f>
        <v>0</v>
      </c>
      <c r="Y103" s="291" t="s">
        <v>665</v>
      </c>
      <c r="Z103" s="250">
        <v>2.8546999999999998</v>
      </c>
      <c r="AE103" s="251"/>
      <c r="AF103" s="251"/>
      <c r="AG103" s="251"/>
    </row>
    <row r="104" spans="2:33" s="191" customFormat="1" ht="56.1" customHeight="1">
      <c r="B104" s="207"/>
      <c r="C104" s="638" t="s">
        <v>666</v>
      </c>
      <c r="D104" s="290">
        <v>196</v>
      </c>
      <c r="E104" s="19"/>
      <c r="F104" s="214"/>
      <c r="G104" s="603"/>
      <c r="H104" s="603"/>
      <c r="I104" s="603"/>
      <c r="J104" s="603"/>
      <c r="K104" s="603"/>
      <c r="L104" s="603"/>
      <c r="M104" s="603"/>
      <c r="N104" s="533"/>
      <c r="O104" s="533"/>
      <c r="P104" s="603"/>
      <c r="Q104" s="603"/>
      <c r="R104" s="441">
        <f>ROUNDUP((Tabelle139[[#This Row],[Spalte1]]*1.05)/0.25,0)*0.25</f>
        <v>206</v>
      </c>
      <c r="S104" s="533" t="s">
        <v>506</v>
      </c>
      <c r="T104" s="533" t="s">
        <v>506</v>
      </c>
      <c r="U104" s="603"/>
      <c r="V104" s="603"/>
      <c r="W104" s="247">
        <f>SUM(Tabelle139[[#This Row],[Spalte2]:[Spalte113]],Tabelle139[[#This Row],[Spalte115]:[Spalte118]])</f>
        <v>0</v>
      </c>
      <c r="X104" s="248">
        <f>SUM(Tabelle139[[#This Row],[Spalte2]:[Spalte113]])*Tabelle139[[#This Row],[Spalte1]]+SUM(Tabelle139[[#This Row],[Spalte115]:[Spalte118]])*Tabelle139[[#This Row],[Spalte114]]</f>
        <v>0</v>
      </c>
      <c r="Y104" s="291" t="s">
        <v>667</v>
      </c>
      <c r="Z104" s="250">
        <v>2.3450505000000001</v>
      </c>
      <c r="AE104" s="251"/>
      <c r="AF104" s="251"/>
      <c r="AG104" s="251"/>
    </row>
    <row r="105" spans="2:33" s="191" customFormat="1" ht="56.1" customHeight="1">
      <c r="B105" s="207"/>
      <c r="C105" s="638" t="s">
        <v>668</v>
      </c>
      <c r="D105" s="290">
        <v>212</v>
      </c>
      <c r="E105" s="19"/>
      <c r="F105" s="214"/>
      <c r="G105" s="604"/>
      <c r="H105" s="604"/>
      <c r="I105" s="604"/>
      <c r="J105" s="604"/>
      <c r="K105" s="604"/>
      <c r="L105" s="604"/>
      <c r="M105" s="604"/>
      <c r="N105" s="533"/>
      <c r="O105" s="533"/>
      <c r="P105" s="604"/>
      <c r="Q105" s="604"/>
      <c r="R105" s="441">
        <f>ROUNDUP((Tabelle139[[#This Row],[Spalte1]]*1.05)/0.25,0)*0.25</f>
        <v>222.75</v>
      </c>
      <c r="S105" s="533" t="s">
        <v>506</v>
      </c>
      <c r="T105" s="533" t="s">
        <v>506</v>
      </c>
      <c r="U105" s="604"/>
      <c r="V105" s="604"/>
      <c r="W105" s="247">
        <f>SUM(Tabelle139[[#This Row],[Spalte2]:[Spalte113]],Tabelle139[[#This Row],[Spalte115]:[Spalte118]])</f>
        <v>0</v>
      </c>
      <c r="X105" s="248">
        <f>SUM(Tabelle139[[#This Row],[Spalte2]:[Spalte113]])*Tabelle139[[#This Row],[Spalte1]]+SUM(Tabelle139[[#This Row],[Spalte115]:[Spalte118]])*Tabelle139[[#This Row],[Spalte114]]</f>
        <v>0</v>
      </c>
      <c r="Y105" s="291" t="s">
        <v>669</v>
      </c>
      <c r="Z105" s="250">
        <v>2.9211</v>
      </c>
    </row>
    <row r="106" spans="2:33" s="191" customFormat="1" ht="56.1" customHeight="1">
      <c r="B106" s="207"/>
      <c r="C106" s="638" t="s">
        <v>670</v>
      </c>
      <c r="D106" s="290">
        <v>233</v>
      </c>
      <c r="E106" s="19"/>
      <c r="F106" s="214"/>
      <c r="G106" s="603"/>
      <c r="H106" s="603"/>
      <c r="I106" s="603"/>
      <c r="J106" s="603"/>
      <c r="K106" s="603"/>
      <c r="L106" s="603"/>
      <c r="M106" s="603"/>
      <c r="N106" s="533"/>
      <c r="O106" s="533"/>
      <c r="P106" s="603"/>
      <c r="Q106" s="603"/>
      <c r="R106" s="441">
        <f>ROUNDUP((Tabelle139[[#This Row],[Spalte1]]*1.05)/0.25,0)*0.25</f>
        <v>244.75</v>
      </c>
      <c r="S106" s="533" t="s">
        <v>506</v>
      </c>
      <c r="T106" s="533" t="s">
        <v>506</v>
      </c>
      <c r="U106" s="603"/>
      <c r="V106" s="603"/>
      <c r="W106" s="247">
        <f>SUM(Tabelle139[[#This Row],[Spalte2]:[Spalte113]],Tabelle139[[#This Row],[Spalte115]:[Spalte118]])</f>
        <v>0</v>
      </c>
      <c r="X106" s="248">
        <f>SUM(Tabelle139[[#This Row],[Spalte2]:[Spalte113]])*Tabelle139[[#This Row],[Spalte1]]+SUM(Tabelle139[[#This Row],[Spalte115]:[Spalte118]])*Tabelle139[[#This Row],[Spalte114]]</f>
        <v>0</v>
      </c>
      <c r="Y106" s="291" t="s">
        <v>671</v>
      </c>
      <c r="Z106" s="250">
        <v>3.35384992</v>
      </c>
    </row>
    <row r="107" spans="2:33" s="191" customFormat="1" ht="56.1" customHeight="1">
      <c r="B107" s="207"/>
      <c r="C107" s="638" t="s">
        <v>672</v>
      </c>
      <c r="D107" s="290">
        <v>177</v>
      </c>
      <c r="E107" s="19"/>
      <c r="F107" s="214"/>
      <c r="G107" s="604"/>
      <c r="H107" s="604"/>
      <c r="I107" s="604"/>
      <c r="J107" s="604"/>
      <c r="K107" s="604"/>
      <c r="L107" s="604"/>
      <c r="M107" s="604"/>
      <c r="N107" s="533"/>
      <c r="O107" s="533"/>
      <c r="P107" s="604"/>
      <c r="Q107" s="604"/>
      <c r="R107" s="441">
        <f>ROUNDUP((Tabelle139[[#This Row],[Spalte1]]*1.05)/0.25,0)*0.25</f>
        <v>186</v>
      </c>
      <c r="S107" s="533" t="s">
        <v>506</v>
      </c>
      <c r="T107" s="533" t="s">
        <v>506</v>
      </c>
      <c r="U107" s="604"/>
      <c r="V107" s="604"/>
      <c r="W107" s="247">
        <f>SUM(Tabelle139[[#This Row],[Spalte2]:[Spalte113]],Tabelle139[[#This Row],[Spalte115]:[Spalte118]])</f>
        <v>0</v>
      </c>
      <c r="X107" s="248">
        <f>SUM(Tabelle139[[#This Row],[Spalte2]:[Spalte113]])*Tabelle139[[#This Row],[Spalte1]]+SUM(Tabelle139[[#This Row],[Spalte115]:[Spalte118]])*Tabelle139[[#This Row],[Spalte114]]</f>
        <v>0</v>
      </c>
      <c r="Y107" s="291" t="s">
        <v>673</v>
      </c>
      <c r="Z107" s="250">
        <v>2.2037499999999999</v>
      </c>
    </row>
    <row r="108" spans="2:33" s="191" customFormat="1" ht="56.1" customHeight="1">
      <c r="B108" s="207"/>
      <c r="C108" s="638" t="s">
        <v>674</v>
      </c>
      <c r="D108" s="290">
        <v>175</v>
      </c>
      <c r="E108" s="19"/>
      <c r="F108" s="214"/>
      <c r="G108" s="603"/>
      <c r="H108" s="603"/>
      <c r="I108" s="603"/>
      <c r="J108" s="603"/>
      <c r="K108" s="603"/>
      <c r="L108" s="603"/>
      <c r="M108" s="603"/>
      <c r="N108" s="533"/>
      <c r="O108" s="533"/>
      <c r="P108" s="603"/>
      <c r="Q108" s="603"/>
      <c r="R108" s="441">
        <f>ROUNDUP((Tabelle139[[#This Row],[Spalte1]]*1.05)/0.25,0)*0.25</f>
        <v>183.75</v>
      </c>
      <c r="S108" s="533" t="s">
        <v>506</v>
      </c>
      <c r="T108" s="533" t="s">
        <v>506</v>
      </c>
      <c r="U108" s="603"/>
      <c r="V108" s="603"/>
      <c r="W108" s="247">
        <f>SUM(Tabelle139[[#This Row],[Spalte2]:[Spalte113]],Tabelle139[[#This Row],[Spalte115]:[Spalte118]])</f>
        <v>0</v>
      </c>
      <c r="X108" s="248">
        <f>SUM(Tabelle139[[#This Row],[Spalte2]:[Spalte113]])*Tabelle139[[#This Row],[Spalte1]]+SUM(Tabelle139[[#This Row],[Spalte115]:[Spalte118]])*Tabelle139[[#This Row],[Spalte114]]</f>
        <v>0</v>
      </c>
      <c r="Y108" s="291" t="s">
        <v>675</v>
      </c>
      <c r="Z108" s="250">
        <v>2.0578500000000002</v>
      </c>
    </row>
    <row r="109" spans="2:33" s="191" customFormat="1" ht="56.1" customHeight="1">
      <c r="B109" s="207"/>
      <c r="C109" s="638" t="s">
        <v>676</v>
      </c>
      <c r="D109" s="290">
        <v>177</v>
      </c>
      <c r="E109" s="19"/>
      <c r="F109" s="214"/>
      <c r="G109" s="604"/>
      <c r="H109" s="604"/>
      <c r="I109" s="604"/>
      <c r="J109" s="604"/>
      <c r="K109" s="604"/>
      <c r="L109" s="604"/>
      <c r="M109" s="604"/>
      <c r="N109" s="533"/>
      <c r="O109" s="533"/>
      <c r="P109" s="604"/>
      <c r="Q109" s="604"/>
      <c r="R109" s="441">
        <f>ROUNDUP((Tabelle139[[#This Row],[Spalte1]]*1.05)/0.25,0)*0.25</f>
        <v>186</v>
      </c>
      <c r="S109" s="533" t="s">
        <v>506</v>
      </c>
      <c r="T109" s="533" t="s">
        <v>506</v>
      </c>
      <c r="U109" s="604"/>
      <c r="V109" s="604"/>
      <c r="W109" s="247">
        <f>SUM(Tabelle139[[#This Row],[Spalte2]:[Spalte113]],Tabelle139[[#This Row],[Spalte115]:[Spalte118]])</f>
        <v>0</v>
      </c>
      <c r="X109" s="248">
        <f>SUM(Tabelle139[[#This Row],[Spalte2]:[Spalte113]])*Tabelle139[[#This Row],[Spalte1]]+SUM(Tabelle139[[#This Row],[Spalte115]:[Spalte118]])*Tabelle139[[#This Row],[Spalte114]]</f>
        <v>0</v>
      </c>
      <c r="Y109" s="291" t="s">
        <v>677</v>
      </c>
      <c r="Z109" s="250">
        <v>2.1103999999999998</v>
      </c>
    </row>
    <row r="110" spans="2:33" s="191" customFormat="1" ht="56.1" customHeight="1">
      <c r="B110" s="207" t="s">
        <v>101</v>
      </c>
      <c r="C110" s="638" t="s">
        <v>678</v>
      </c>
      <c r="D110" s="290">
        <v>136</v>
      </c>
      <c r="E110" s="122"/>
      <c r="F110" s="214"/>
      <c r="G110" s="603"/>
      <c r="H110" s="603"/>
      <c r="I110" s="603"/>
      <c r="J110" s="603"/>
      <c r="K110" s="603"/>
      <c r="L110" s="603"/>
      <c r="M110" s="603"/>
      <c r="N110" s="533"/>
      <c r="O110" s="533"/>
      <c r="P110" s="603"/>
      <c r="Q110" s="603"/>
      <c r="R110" s="441">
        <f>ROUNDUP((Tabelle139[[#This Row],[Spalte1]]*1.05)/0.25,0)*0.25</f>
        <v>143</v>
      </c>
      <c r="S110" s="533" t="s">
        <v>506</v>
      </c>
      <c r="T110" s="533" t="s">
        <v>506</v>
      </c>
      <c r="U110" s="603"/>
      <c r="V110" s="603"/>
      <c r="W110" s="247">
        <f>SUM(Tabelle139[[#This Row],[Spalte2]:[Spalte113]],Tabelle139[[#This Row],[Spalte115]:[Spalte118]])</f>
        <v>0</v>
      </c>
      <c r="X110" s="248">
        <f>SUM(Tabelle139[[#This Row],[Spalte2]:[Spalte113]])*Tabelle139[[#This Row],[Spalte1]]+SUM(Tabelle139[[#This Row],[Spalte115]:[Spalte118]])*Tabelle139[[#This Row],[Spalte114]]</f>
        <v>0</v>
      </c>
      <c r="Y110" s="291" t="s">
        <v>679</v>
      </c>
      <c r="Z110" s="250">
        <v>1.4341127333333334</v>
      </c>
    </row>
    <row r="111" spans="2:33" s="191" customFormat="1" ht="56.1" customHeight="1">
      <c r="B111" s="207" t="s">
        <v>101</v>
      </c>
      <c r="C111" s="638" t="s">
        <v>680</v>
      </c>
      <c r="D111" s="290">
        <v>132</v>
      </c>
      <c r="E111" s="122"/>
      <c r="F111" s="214"/>
      <c r="G111" s="604"/>
      <c r="H111" s="604"/>
      <c r="I111" s="604"/>
      <c r="J111" s="604"/>
      <c r="K111" s="604"/>
      <c r="L111" s="604"/>
      <c r="M111" s="604"/>
      <c r="N111" s="533"/>
      <c r="O111" s="533"/>
      <c r="P111" s="604"/>
      <c r="Q111" s="604"/>
      <c r="R111" s="441">
        <f>ROUNDUP((Tabelle139[[#This Row],[Spalte1]]*1.05)/0.25,0)*0.25</f>
        <v>138.75</v>
      </c>
      <c r="S111" s="533" t="s">
        <v>506</v>
      </c>
      <c r="T111" s="533" t="s">
        <v>506</v>
      </c>
      <c r="U111" s="604"/>
      <c r="V111" s="604"/>
      <c r="W111" s="247">
        <f>SUM(Tabelle139[[#This Row],[Spalte2]:[Spalte113]],Tabelle139[[#This Row],[Spalte115]:[Spalte118]])</f>
        <v>0</v>
      </c>
      <c r="X111" s="248">
        <f>SUM(Tabelle139[[#This Row],[Spalte2]:[Spalte113]])*Tabelle139[[#This Row],[Spalte1]]+SUM(Tabelle139[[#This Row],[Spalte115]:[Spalte118]])*Tabelle139[[#This Row],[Spalte114]]</f>
        <v>0</v>
      </c>
      <c r="Y111" s="291" t="s">
        <v>681</v>
      </c>
      <c r="Z111" s="316">
        <v>1.5619941000000002</v>
      </c>
    </row>
    <row r="112" spans="2:33" s="191" customFormat="1" ht="56.1" customHeight="1">
      <c r="B112" s="207" t="s">
        <v>101</v>
      </c>
      <c r="C112" s="638" t="s">
        <v>682</v>
      </c>
      <c r="D112" s="290">
        <v>153</v>
      </c>
      <c r="E112" s="122"/>
      <c r="F112" s="214"/>
      <c r="G112" s="603"/>
      <c r="H112" s="603"/>
      <c r="I112" s="603"/>
      <c r="J112" s="603"/>
      <c r="K112" s="603"/>
      <c r="L112" s="603"/>
      <c r="M112" s="603"/>
      <c r="N112" s="533"/>
      <c r="O112" s="533"/>
      <c r="P112" s="603"/>
      <c r="Q112" s="603"/>
      <c r="R112" s="441">
        <f>ROUNDUP((Tabelle139[[#This Row],[Spalte1]]*1.05)/0.25,0)*0.25</f>
        <v>160.75</v>
      </c>
      <c r="S112" s="533" t="s">
        <v>506</v>
      </c>
      <c r="T112" s="533" t="s">
        <v>506</v>
      </c>
      <c r="U112" s="603"/>
      <c r="V112" s="603"/>
      <c r="W112" s="247">
        <f>SUM(Tabelle139[[#This Row],[Spalte2]:[Spalte113]],Tabelle139[[#This Row],[Spalte115]:[Spalte118]])</f>
        <v>0</v>
      </c>
      <c r="X112" s="248">
        <f>SUM(Tabelle139[[#This Row],[Spalte2]:[Spalte113]])*Tabelle139[[#This Row],[Spalte1]]+SUM(Tabelle139[[#This Row],[Spalte115]:[Spalte118]])*Tabelle139[[#This Row],[Spalte114]]</f>
        <v>0</v>
      </c>
      <c r="Y112" s="291" t="s">
        <v>683</v>
      </c>
      <c r="Z112" s="250">
        <v>1.8660744</v>
      </c>
    </row>
    <row r="113" spans="2:26" s="191" customFormat="1" ht="56.1" customHeight="1">
      <c r="B113" s="207" t="s">
        <v>101</v>
      </c>
      <c r="C113" s="638" t="s">
        <v>684</v>
      </c>
      <c r="D113" s="290">
        <v>168</v>
      </c>
      <c r="E113" s="122"/>
      <c r="F113" s="214"/>
      <c r="G113" s="604"/>
      <c r="H113" s="604"/>
      <c r="I113" s="604"/>
      <c r="J113" s="604"/>
      <c r="K113" s="604"/>
      <c r="L113" s="604"/>
      <c r="M113" s="604"/>
      <c r="N113" s="533"/>
      <c r="O113" s="533"/>
      <c r="P113" s="604"/>
      <c r="Q113" s="604"/>
      <c r="R113" s="441">
        <f>ROUNDUP((Tabelle139[[#This Row],[Spalte1]]*1.05)/0.25,0)*0.25</f>
        <v>176.5</v>
      </c>
      <c r="S113" s="533" t="s">
        <v>506</v>
      </c>
      <c r="T113" s="533" t="s">
        <v>506</v>
      </c>
      <c r="U113" s="604"/>
      <c r="V113" s="604"/>
      <c r="W113" s="247">
        <f>SUM(Tabelle139[[#This Row],[Spalte2]:[Spalte113]],Tabelle139[[#This Row],[Spalte115]:[Spalte118]])</f>
        <v>0</v>
      </c>
      <c r="X113" s="248">
        <f>SUM(Tabelle139[[#This Row],[Spalte2]:[Spalte113]])*Tabelle139[[#This Row],[Spalte1]]+SUM(Tabelle139[[#This Row],[Spalte115]:[Spalte118]])*Tabelle139[[#This Row],[Spalte114]]</f>
        <v>0</v>
      </c>
      <c r="Y113" s="291" t="s">
        <v>685</v>
      </c>
      <c r="Z113" s="316">
        <v>2.3037610333333332</v>
      </c>
    </row>
    <row r="114" spans="2:26" s="191" customFormat="1" ht="56.1" customHeight="1">
      <c r="B114" s="207" t="s">
        <v>101</v>
      </c>
      <c r="C114" s="638" t="s">
        <v>686</v>
      </c>
      <c r="D114" s="290">
        <v>137</v>
      </c>
      <c r="E114" s="122"/>
      <c r="F114" s="214"/>
      <c r="G114" s="603"/>
      <c r="H114" s="603"/>
      <c r="I114" s="603"/>
      <c r="J114" s="603"/>
      <c r="K114" s="603"/>
      <c r="L114" s="603"/>
      <c r="M114" s="603"/>
      <c r="N114" s="533"/>
      <c r="O114" s="533"/>
      <c r="P114" s="603"/>
      <c r="Q114" s="603"/>
      <c r="R114" s="441">
        <f>ROUNDUP((Tabelle139[[#This Row],[Spalte1]]*1.05)/0.25,0)*0.25</f>
        <v>144</v>
      </c>
      <c r="S114" s="533" t="s">
        <v>506</v>
      </c>
      <c r="T114" s="533" t="s">
        <v>506</v>
      </c>
      <c r="U114" s="603"/>
      <c r="V114" s="603"/>
      <c r="W114" s="247">
        <f>SUM(Tabelle139[[#This Row],[Spalte2]:[Spalte113]],Tabelle139[[#This Row],[Spalte115]:[Spalte118]])</f>
        <v>0</v>
      </c>
      <c r="X114" s="248">
        <f>SUM(Tabelle139[[#This Row],[Spalte2]:[Spalte113]])*Tabelle139[[#This Row],[Spalte1]]+SUM(Tabelle139[[#This Row],[Spalte115]:[Spalte118]])*Tabelle139[[#This Row],[Spalte114]]</f>
        <v>0</v>
      </c>
      <c r="Y114" s="291" t="s">
        <v>687</v>
      </c>
      <c r="Z114" s="250">
        <v>1.4225592333333335</v>
      </c>
    </row>
    <row r="115" spans="2:26" s="191" customFormat="1" ht="56.1" customHeight="1">
      <c r="B115" s="207" t="s">
        <v>101</v>
      </c>
      <c r="C115" s="638" t="s">
        <v>688</v>
      </c>
      <c r="D115" s="290">
        <v>141</v>
      </c>
      <c r="E115" s="122"/>
      <c r="F115" s="214"/>
      <c r="G115" s="604"/>
      <c r="H115" s="604"/>
      <c r="I115" s="604"/>
      <c r="J115" s="604"/>
      <c r="K115" s="604"/>
      <c r="L115" s="604"/>
      <c r="M115" s="604"/>
      <c r="N115" s="533"/>
      <c r="O115" s="533"/>
      <c r="P115" s="604"/>
      <c r="Q115" s="604"/>
      <c r="R115" s="441">
        <f>ROUNDUP((Tabelle139[[#This Row],[Spalte1]]*1.05)/0.25,0)*0.25</f>
        <v>148.25</v>
      </c>
      <c r="S115" s="533" t="s">
        <v>506</v>
      </c>
      <c r="T115" s="533" t="s">
        <v>506</v>
      </c>
      <c r="U115" s="604"/>
      <c r="V115" s="604"/>
      <c r="W115" s="247">
        <f>SUM(Tabelle139[[#This Row],[Spalte2]:[Spalte113]],Tabelle139[[#This Row],[Spalte115]:[Spalte118]])</f>
        <v>0</v>
      </c>
      <c r="X115" s="248">
        <f>SUM(Tabelle139[[#This Row],[Spalte2]:[Spalte113]])*Tabelle139[[#This Row],[Spalte1]]+SUM(Tabelle139[[#This Row],[Spalte115]:[Spalte118]])*Tabelle139[[#This Row],[Spalte114]]</f>
        <v>0</v>
      </c>
      <c r="Y115" s="291" t="s">
        <v>689</v>
      </c>
      <c r="Z115" s="316">
        <v>1.7405037333333333</v>
      </c>
    </row>
    <row r="116" spans="2:26" s="191" customFormat="1" ht="56.1" customHeight="1">
      <c r="B116" s="207" t="s">
        <v>101</v>
      </c>
      <c r="C116" s="638" t="s">
        <v>690</v>
      </c>
      <c r="D116" s="290">
        <v>147</v>
      </c>
      <c r="E116" s="122"/>
      <c r="F116" s="214"/>
      <c r="G116" s="603"/>
      <c r="H116" s="603"/>
      <c r="I116" s="603"/>
      <c r="J116" s="603"/>
      <c r="K116" s="603"/>
      <c r="L116" s="603"/>
      <c r="M116" s="603"/>
      <c r="N116" s="533"/>
      <c r="O116" s="533"/>
      <c r="P116" s="603"/>
      <c r="Q116" s="603"/>
      <c r="R116" s="441">
        <f>ROUNDUP((Tabelle139[[#This Row],[Spalte1]]*1.05)/0.25,0)*0.25</f>
        <v>154.5</v>
      </c>
      <c r="S116" s="533" t="s">
        <v>506</v>
      </c>
      <c r="T116" s="533" t="s">
        <v>506</v>
      </c>
      <c r="U116" s="603"/>
      <c r="V116" s="603"/>
      <c r="W116" s="247">
        <f>SUM(Tabelle139[[#This Row],[Spalte2]:[Spalte113]],Tabelle139[[#This Row],[Spalte115]:[Spalte118]])</f>
        <v>0</v>
      </c>
      <c r="X116" s="248">
        <f>SUM(Tabelle139[[#This Row],[Spalte2]:[Spalte113]])*Tabelle139[[#This Row],[Spalte1]]+SUM(Tabelle139[[#This Row],[Spalte115]:[Spalte118]])*Tabelle139[[#This Row],[Spalte114]]</f>
        <v>0</v>
      </c>
      <c r="Y116" s="291" t="s">
        <v>691</v>
      </c>
      <c r="Z116" s="250">
        <v>1.9351882666666667</v>
      </c>
    </row>
    <row r="117" spans="2:26" s="191" customFormat="1" ht="56.1" customHeight="1">
      <c r="B117" s="207" t="s">
        <v>101</v>
      </c>
      <c r="C117" s="638" t="s">
        <v>692</v>
      </c>
      <c r="D117" s="290">
        <v>155</v>
      </c>
      <c r="E117" s="122"/>
      <c r="F117" s="214"/>
      <c r="G117" s="604"/>
      <c r="H117" s="604"/>
      <c r="I117" s="604"/>
      <c r="J117" s="604"/>
      <c r="K117" s="604"/>
      <c r="L117" s="604"/>
      <c r="M117" s="604"/>
      <c r="N117" s="533"/>
      <c r="O117" s="533"/>
      <c r="P117" s="604"/>
      <c r="Q117" s="604"/>
      <c r="R117" s="441">
        <f>ROUNDUP((Tabelle139[[#This Row],[Spalte1]]*1.05)/0.25,0)*0.25</f>
        <v>162.75</v>
      </c>
      <c r="S117" s="533" t="s">
        <v>506</v>
      </c>
      <c r="T117" s="533" t="s">
        <v>506</v>
      </c>
      <c r="U117" s="604"/>
      <c r="V117" s="604"/>
      <c r="W117" s="247">
        <f>SUM(Tabelle139[[#This Row],[Spalte2]:[Spalte113]],Tabelle139[[#This Row],[Spalte115]:[Spalte118]])</f>
        <v>0</v>
      </c>
      <c r="X117" s="248">
        <f>SUM(Tabelle139[[#This Row],[Spalte2]:[Spalte113]])*Tabelle139[[#This Row],[Spalte1]]+SUM(Tabelle139[[#This Row],[Spalte115]:[Spalte118]])*Tabelle139[[#This Row],[Spalte114]]</f>
        <v>0</v>
      </c>
      <c r="Y117" s="291" t="s">
        <v>693</v>
      </c>
      <c r="Z117" s="316">
        <v>1.9386025333333334</v>
      </c>
    </row>
    <row r="118" spans="2:26" s="292" customFormat="1">
      <c r="C118" s="293"/>
      <c r="D118" s="294"/>
      <c r="R118" s="295">
        <f>ROUNDUP((Tabelle139[[#This Row],[Spalte1]]*1.05)/0.25,0)*0.25</f>
        <v>0</v>
      </c>
      <c r="W118" s="296">
        <f>SUM(Tabelle139[[#This Row],[Spalte2]:[Spalte113]],Tabelle139[[#This Row],[Spalte115]:[Spalte118]])</f>
        <v>0</v>
      </c>
      <c r="X118" s="297">
        <f>SUM(Tabelle139[[#This Row],[Spalte2]:[Spalte113]])*Tabelle139[[#This Row],[Spalte1]]+SUM(Tabelle139[[#This Row],[Spalte115]:[Spalte118]])*Tabelle139[[#This Row],[Spalte114]]</f>
        <v>0</v>
      </c>
      <c r="Y118" s="298"/>
    </row>
    <row r="119" spans="2:26" s="215" customFormat="1" ht="68.099999999999994" customHeight="1">
      <c r="C119" s="574" t="s">
        <v>694</v>
      </c>
      <c r="D119" s="583"/>
      <c r="E119" s="584"/>
      <c r="F119" s="584"/>
      <c r="G119" s="585"/>
      <c r="H119" s="585"/>
      <c r="I119" s="585"/>
      <c r="J119" s="585"/>
      <c r="K119" s="585"/>
      <c r="L119" s="585"/>
      <c r="M119" s="585"/>
      <c r="N119" s="585"/>
      <c r="O119" s="585"/>
      <c r="P119" s="585"/>
      <c r="Q119" s="585"/>
      <c r="R119" s="586"/>
      <c r="S119" s="585"/>
      <c r="T119" s="585"/>
      <c r="U119" s="585"/>
      <c r="V119" s="585"/>
      <c r="W119" s="586"/>
      <c r="X119" s="580"/>
      <c r="Y119" s="587"/>
      <c r="Z119" s="583"/>
    </row>
    <row r="120" spans="2:26" s="191" customFormat="1" ht="55.5" customHeight="1">
      <c r="B120" s="207"/>
      <c r="C120" s="638" t="s">
        <v>650</v>
      </c>
      <c r="D120" s="290">
        <v>216</v>
      </c>
      <c r="E120" s="19"/>
      <c r="F120" s="210" t="s">
        <v>113</v>
      </c>
      <c r="G120" s="603"/>
      <c r="H120" s="603"/>
      <c r="I120" s="603"/>
      <c r="J120" s="603"/>
      <c r="K120" s="603"/>
      <c r="L120" s="603"/>
      <c r="M120" s="603"/>
      <c r="N120" s="533" t="s">
        <v>506</v>
      </c>
      <c r="O120" s="533" t="s">
        <v>506</v>
      </c>
      <c r="P120" s="603"/>
      <c r="Q120" s="603"/>
      <c r="R120" s="441">
        <f>ROUNDUP((Tabelle139[[#This Row],[Spalte1]]*1.05)/0.25,0)*0.25</f>
        <v>227</v>
      </c>
      <c r="S120" s="533" t="s">
        <v>506</v>
      </c>
      <c r="T120" s="533" t="s">
        <v>506</v>
      </c>
      <c r="U120" s="603"/>
      <c r="V120" s="603"/>
      <c r="W120" s="247">
        <f>SUM(Tabelle139[[#This Row],[Spalte2]:[Spalte113]],Tabelle139[[#This Row],[Spalte115]:[Spalte118]])</f>
        <v>0</v>
      </c>
      <c r="X120" s="248">
        <f>SUM(Tabelle139[[#This Row],[Spalte2]:[Spalte113]])*Tabelle139[[#This Row],[Spalte1]]+SUM(Tabelle139[[#This Row],[Spalte115]:[Spalte118]])*Tabelle139[[#This Row],[Spalte114]]</f>
        <v>0</v>
      </c>
      <c r="Y120" s="291" t="s">
        <v>695</v>
      </c>
      <c r="Z120" s="250">
        <v>2.1520000000000001</v>
      </c>
    </row>
    <row r="121" spans="2:26" s="191" customFormat="1" ht="55.5" customHeight="1">
      <c r="B121" s="207"/>
      <c r="C121" s="638" t="s">
        <v>652</v>
      </c>
      <c r="D121" s="290">
        <v>282</v>
      </c>
      <c r="E121" s="19"/>
      <c r="F121" s="210" t="s">
        <v>113</v>
      </c>
      <c r="G121" s="604"/>
      <c r="H121" s="604"/>
      <c r="I121" s="604"/>
      <c r="J121" s="604"/>
      <c r="K121" s="604"/>
      <c r="L121" s="604"/>
      <c r="M121" s="604"/>
      <c r="N121" s="533" t="s">
        <v>506</v>
      </c>
      <c r="O121" s="533" t="s">
        <v>506</v>
      </c>
      <c r="P121" s="604"/>
      <c r="Q121" s="604"/>
      <c r="R121" s="441">
        <f>ROUNDUP((Tabelle139[[#This Row],[Spalte1]]*1.05)/0.25,0)*0.25</f>
        <v>296.25</v>
      </c>
      <c r="S121" s="533" t="s">
        <v>506</v>
      </c>
      <c r="T121" s="533" t="s">
        <v>506</v>
      </c>
      <c r="U121" s="604"/>
      <c r="V121" s="604"/>
      <c r="W121" s="247">
        <f>SUM(Tabelle139[[#This Row],[Spalte2]:[Spalte113]],Tabelle139[[#This Row],[Spalte115]:[Spalte118]])</f>
        <v>0</v>
      </c>
      <c r="X121" s="248">
        <f>SUM(Tabelle139[[#This Row],[Spalte2]:[Spalte113]])*Tabelle139[[#This Row],[Spalte1]]+SUM(Tabelle139[[#This Row],[Spalte115]:[Spalte118]])*Tabelle139[[#This Row],[Spalte114]]</f>
        <v>0</v>
      </c>
      <c r="Y121" s="291" t="s">
        <v>696</v>
      </c>
      <c r="Z121" s="250">
        <v>3.3279999999999998</v>
      </c>
    </row>
    <row r="122" spans="2:26" s="191" customFormat="1" ht="55.5" customHeight="1">
      <c r="B122" s="207"/>
      <c r="C122" s="638" t="s">
        <v>654</v>
      </c>
      <c r="D122" s="290">
        <v>320</v>
      </c>
      <c r="E122" s="19"/>
      <c r="F122" s="210" t="s">
        <v>113</v>
      </c>
      <c r="G122" s="603"/>
      <c r="H122" s="603"/>
      <c r="I122" s="603"/>
      <c r="J122" s="603"/>
      <c r="K122" s="603"/>
      <c r="L122" s="603"/>
      <c r="M122" s="603"/>
      <c r="N122" s="533" t="s">
        <v>506</v>
      </c>
      <c r="O122" s="533" t="s">
        <v>506</v>
      </c>
      <c r="P122" s="603"/>
      <c r="Q122" s="603"/>
      <c r="R122" s="441">
        <f>ROUNDUP((Tabelle139[[#This Row],[Spalte1]]*1.05)/0.25,0)*0.25</f>
        <v>336</v>
      </c>
      <c r="S122" s="533" t="s">
        <v>506</v>
      </c>
      <c r="T122" s="533" t="s">
        <v>506</v>
      </c>
      <c r="U122" s="603"/>
      <c r="V122" s="603"/>
      <c r="W122" s="247">
        <f>SUM(Tabelle139[[#This Row],[Spalte2]:[Spalte113]],Tabelle139[[#This Row],[Spalte115]:[Spalte118]])</f>
        <v>0</v>
      </c>
      <c r="X122" s="248">
        <f>SUM(Tabelle139[[#This Row],[Spalte2]:[Spalte113]])*Tabelle139[[#This Row],[Spalte1]]+SUM(Tabelle139[[#This Row],[Spalte115]:[Spalte118]])*Tabelle139[[#This Row],[Spalte114]]</f>
        <v>0</v>
      </c>
      <c r="Y122" s="291" t="s">
        <v>697</v>
      </c>
      <c r="Z122" s="250">
        <v>3.6539999999999999</v>
      </c>
    </row>
    <row r="123" spans="2:26" s="191" customFormat="1" ht="55.5" customHeight="1">
      <c r="B123" s="207"/>
      <c r="C123" s="638" t="s">
        <v>656</v>
      </c>
      <c r="D123" s="290">
        <v>229</v>
      </c>
      <c r="E123" s="19"/>
      <c r="F123" s="210" t="s">
        <v>113</v>
      </c>
      <c r="G123" s="604"/>
      <c r="H123" s="604"/>
      <c r="I123" s="604"/>
      <c r="J123" s="604"/>
      <c r="K123" s="604"/>
      <c r="L123" s="604"/>
      <c r="M123" s="604"/>
      <c r="N123" s="533" t="s">
        <v>506</v>
      </c>
      <c r="O123" s="533" t="s">
        <v>506</v>
      </c>
      <c r="P123" s="604"/>
      <c r="Q123" s="604"/>
      <c r="R123" s="441">
        <f>ROUNDUP((Tabelle139[[#This Row],[Spalte1]]*1.05)/0.25,0)*0.25</f>
        <v>240.5</v>
      </c>
      <c r="S123" s="533" t="s">
        <v>506</v>
      </c>
      <c r="T123" s="533" t="s">
        <v>506</v>
      </c>
      <c r="U123" s="604"/>
      <c r="V123" s="604"/>
      <c r="W123" s="247">
        <f>SUM(Tabelle139[[#This Row],[Spalte2]:[Spalte113]],Tabelle139[[#This Row],[Spalte115]:[Spalte118]])</f>
        <v>0</v>
      </c>
      <c r="X123" s="248">
        <f>SUM(Tabelle139[[#This Row],[Spalte2]:[Spalte113]])*Tabelle139[[#This Row],[Spalte1]]+SUM(Tabelle139[[#This Row],[Spalte115]:[Spalte118]])*Tabelle139[[#This Row],[Spalte114]]</f>
        <v>0</v>
      </c>
      <c r="Y123" s="291" t="s">
        <v>698</v>
      </c>
      <c r="Z123" s="250">
        <v>2.8325999999999998</v>
      </c>
    </row>
    <row r="124" spans="2:26" s="191" customFormat="1" ht="55.5" customHeight="1">
      <c r="B124" s="207"/>
      <c r="C124" s="638" t="s">
        <v>658</v>
      </c>
      <c r="D124" s="290">
        <v>232</v>
      </c>
      <c r="E124" s="19"/>
      <c r="F124" s="210" t="s">
        <v>113</v>
      </c>
      <c r="G124" s="603"/>
      <c r="H124" s="603"/>
      <c r="I124" s="603"/>
      <c r="J124" s="603"/>
      <c r="K124" s="603"/>
      <c r="L124" s="603"/>
      <c r="M124" s="603"/>
      <c r="N124" s="533" t="s">
        <v>506</v>
      </c>
      <c r="O124" s="533" t="s">
        <v>506</v>
      </c>
      <c r="P124" s="603"/>
      <c r="Q124" s="603"/>
      <c r="R124" s="441">
        <f>ROUNDUP((Tabelle139[[#This Row],[Spalte1]]*1.05)/0.25,0)*0.25</f>
        <v>243.75</v>
      </c>
      <c r="S124" s="533" t="s">
        <v>506</v>
      </c>
      <c r="T124" s="533" t="s">
        <v>506</v>
      </c>
      <c r="U124" s="603"/>
      <c r="V124" s="603"/>
      <c r="W124" s="247">
        <f>SUM(Tabelle139[[#This Row],[Spalte2]:[Spalte113]],Tabelle139[[#This Row],[Spalte115]:[Spalte118]])</f>
        <v>0</v>
      </c>
      <c r="X124" s="248">
        <f>SUM(Tabelle139[[#This Row],[Spalte2]:[Spalte113]])*Tabelle139[[#This Row],[Spalte1]]+SUM(Tabelle139[[#This Row],[Spalte115]:[Spalte118]])*Tabelle139[[#This Row],[Spalte114]]</f>
        <v>0</v>
      </c>
      <c r="Y124" s="291" t="s">
        <v>699</v>
      </c>
      <c r="Z124" s="250">
        <v>2.7654999999999998</v>
      </c>
    </row>
    <row r="125" spans="2:26" s="191" customFormat="1" ht="55.5" customHeight="1">
      <c r="B125" s="207"/>
      <c r="C125" s="638" t="s">
        <v>660</v>
      </c>
      <c r="D125" s="290">
        <v>270</v>
      </c>
      <c r="E125" s="19"/>
      <c r="F125" s="210" t="s">
        <v>113</v>
      </c>
      <c r="G125" s="604"/>
      <c r="H125" s="604"/>
      <c r="I125" s="604"/>
      <c r="J125" s="604"/>
      <c r="K125" s="604"/>
      <c r="L125" s="604"/>
      <c r="M125" s="604"/>
      <c r="N125" s="533" t="s">
        <v>506</v>
      </c>
      <c r="O125" s="533" t="s">
        <v>506</v>
      </c>
      <c r="P125" s="604"/>
      <c r="Q125" s="604"/>
      <c r="R125" s="441">
        <f>ROUNDUP((Tabelle139[[#This Row],[Spalte1]]*1.05)/0.25,0)*0.25</f>
        <v>283.5</v>
      </c>
      <c r="S125" s="533" t="s">
        <v>506</v>
      </c>
      <c r="T125" s="533" t="s">
        <v>506</v>
      </c>
      <c r="U125" s="604"/>
      <c r="V125" s="604"/>
      <c r="W125" s="247">
        <f>SUM(Tabelle139[[#This Row],[Spalte2]:[Spalte113]],Tabelle139[[#This Row],[Spalte115]:[Spalte118]])</f>
        <v>0</v>
      </c>
      <c r="X125" s="248">
        <f>SUM(Tabelle139[[#This Row],[Spalte2]:[Spalte113]])*Tabelle139[[#This Row],[Spalte1]]+SUM(Tabelle139[[#This Row],[Spalte115]:[Spalte118]])*Tabelle139[[#This Row],[Spalte114]]</f>
        <v>0</v>
      </c>
      <c r="Y125" s="291" t="s">
        <v>700</v>
      </c>
      <c r="Z125" s="250">
        <v>3.1888999999999998</v>
      </c>
    </row>
    <row r="126" spans="2:26" s="191" customFormat="1" ht="55.5" customHeight="1">
      <c r="B126" s="207"/>
      <c r="C126" s="638" t="s">
        <v>662</v>
      </c>
      <c r="D126" s="290">
        <v>222</v>
      </c>
      <c r="E126" s="19"/>
      <c r="F126" s="210" t="s">
        <v>113</v>
      </c>
      <c r="G126" s="603"/>
      <c r="H126" s="603"/>
      <c r="I126" s="603"/>
      <c r="J126" s="603"/>
      <c r="K126" s="603"/>
      <c r="L126" s="603"/>
      <c r="M126" s="603"/>
      <c r="N126" s="533" t="s">
        <v>506</v>
      </c>
      <c r="O126" s="533" t="s">
        <v>506</v>
      </c>
      <c r="P126" s="603"/>
      <c r="Q126" s="603"/>
      <c r="R126" s="441">
        <f>ROUNDUP((Tabelle139[[#This Row],[Spalte1]]*1.05)/0.25,0)*0.25</f>
        <v>233.25</v>
      </c>
      <c r="S126" s="533" t="s">
        <v>506</v>
      </c>
      <c r="T126" s="533" t="s">
        <v>506</v>
      </c>
      <c r="U126" s="603"/>
      <c r="V126" s="603"/>
      <c r="W126" s="247">
        <f>SUM(Tabelle139[[#This Row],[Spalte2]:[Spalte113]],Tabelle139[[#This Row],[Spalte115]:[Spalte118]])</f>
        <v>0</v>
      </c>
      <c r="X126" s="248">
        <f>SUM(Tabelle139[[#This Row],[Spalte2]:[Spalte113]])*Tabelle139[[#This Row],[Spalte1]]+SUM(Tabelle139[[#This Row],[Spalte115]:[Spalte118]])*Tabelle139[[#This Row],[Spalte114]]</f>
        <v>0</v>
      </c>
      <c r="Y126" s="291" t="s">
        <v>701</v>
      </c>
      <c r="Z126" s="250">
        <v>2.3351625600000001</v>
      </c>
    </row>
    <row r="127" spans="2:26" s="191" customFormat="1" ht="55.5" customHeight="1">
      <c r="B127" s="207"/>
      <c r="C127" s="638" t="s">
        <v>664</v>
      </c>
      <c r="D127" s="290">
        <v>216</v>
      </c>
      <c r="E127" s="19"/>
      <c r="F127" s="210" t="s">
        <v>113</v>
      </c>
      <c r="G127" s="604"/>
      <c r="H127" s="604"/>
      <c r="I127" s="604"/>
      <c r="J127" s="604"/>
      <c r="K127" s="604"/>
      <c r="L127" s="604"/>
      <c r="M127" s="604"/>
      <c r="N127" s="533" t="s">
        <v>506</v>
      </c>
      <c r="O127" s="533" t="s">
        <v>506</v>
      </c>
      <c r="P127" s="604"/>
      <c r="Q127" s="604"/>
      <c r="R127" s="441">
        <f>ROUNDUP((Tabelle139[[#This Row],[Spalte1]]*1.05)/0.25,0)*0.25</f>
        <v>227</v>
      </c>
      <c r="S127" s="533" t="s">
        <v>506</v>
      </c>
      <c r="T127" s="533" t="s">
        <v>506</v>
      </c>
      <c r="U127" s="604"/>
      <c r="V127" s="604"/>
      <c r="W127" s="247">
        <f>SUM(Tabelle139[[#This Row],[Spalte2]:[Spalte113]],Tabelle139[[#This Row],[Spalte115]:[Spalte118]])</f>
        <v>0</v>
      </c>
      <c r="X127" s="248">
        <f>SUM(Tabelle139[[#This Row],[Spalte2]:[Spalte113]])*Tabelle139[[#This Row],[Spalte1]]+SUM(Tabelle139[[#This Row],[Spalte115]:[Spalte118]])*Tabelle139[[#This Row],[Spalte114]]</f>
        <v>0</v>
      </c>
      <c r="Y127" s="291" t="s">
        <v>702</v>
      </c>
      <c r="Z127" s="250">
        <v>2.8546999999999998</v>
      </c>
    </row>
    <row r="128" spans="2:26" s="191" customFormat="1" ht="55.5" customHeight="1">
      <c r="B128" s="207"/>
      <c r="C128" s="638" t="s">
        <v>666</v>
      </c>
      <c r="D128" s="290">
        <v>241</v>
      </c>
      <c r="E128" s="19"/>
      <c r="F128" s="210" t="s">
        <v>113</v>
      </c>
      <c r="G128" s="603"/>
      <c r="H128" s="603"/>
      <c r="I128" s="603"/>
      <c r="J128" s="603"/>
      <c r="K128" s="603"/>
      <c r="L128" s="603"/>
      <c r="M128" s="603"/>
      <c r="N128" s="533" t="s">
        <v>506</v>
      </c>
      <c r="O128" s="533" t="s">
        <v>506</v>
      </c>
      <c r="P128" s="603"/>
      <c r="Q128" s="603"/>
      <c r="R128" s="441">
        <f>ROUNDUP((Tabelle139[[#This Row],[Spalte1]]*1.05)/0.25,0)*0.25</f>
        <v>253.25</v>
      </c>
      <c r="S128" s="533" t="s">
        <v>506</v>
      </c>
      <c r="T128" s="533" t="s">
        <v>506</v>
      </c>
      <c r="U128" s="603"/>
      <c r="V128" s="603"/>
      <c r="W128" s="247">
        <f>SUM(Tabelle139[[#This Row],[Spalte2]:[Spalte113]],Tabelle139[[#This Row],[Spalte115]:[Spalte118]])</f>
        <v>0</v>
      </c>
      <c r="X128" s="248">
        <f>SUM(Tabelle139[[#This Row],[Spalte2]:[Spalte113]])*Tabelle139[[#This Row],[Spalte1]]+SUM(Tabelle139[[#This Row],[Spalte115]:[Spalte118]])*Tabelle139[[#This Row],[Spalte114]]</f>
        <v>0</v>
      </c>
      <c r="Y128" s="291" t="s">
        <v>703</v>
      </c>
      <c r="Z128" s="250">
        <v>2.3450505000000001</v>
      </c>
    </row>
    <row r="129" spans="2:26" s="191" customFormat="1" ht="55.5" customHeight="1">
      <c r="B129" s="207"/>
      <c r="C129" s="638" t="s">
        <v>668</v>
      </c>
      <c r="D129" s="290">
        <v>265</v>
      </c>
      <c r="E129" s="19"/>
      <c r="F129" s="210" t="s">
        <v>113</v>
      </c>
      <c r="G129" s="604"/>
      <c r="H129" s="604"/>
      <c r="I129" s="604"/>
      <c r="J129" s="604"/>
      <c r="K129" s="604"/>
      <c r="L129" s="604"/>
      <c r="M129" s="604"/>
      <c r="N129" s="533" t="s">
        <v>506</v>
      </c>
      <c r="O129" s="533" t="s">
        <v>506</v>
      </c>
      <c r="P129" s="604"/>
      <c r="Q129" s="604"/>
      <c r="R129" s="441">
        <f>ROUNDUP((Tabelle139[[#This Row],[Spalte1]]*1.05)/0.25,0)*0.25</f>
        <v>278.25</v>
      </c>
      <c r="S129" s="533" t="s">
        <v>506</v>
      </c>
      <c r="T129" s="533" t="s">
        <v>506</v>
      </c>
      <c r="U129" s="604"/>
      <c r="V129" s="604"/>
      <c r="W129" s="247">
        <f>SUM(Tabelle139[[#This Row],[Spalte2]:[Spalte113]],Tabelle139[[#This Row],[Spalte115]:[Spalte118]])</f>
        <v>0</v>
      </c>
      <c r="X129" s="248">
        <f>SUM(Tabelle139[[#This Row],[Spalte2]:[Spalte113]])*Tabelle139[[#This Row],[Spalte1]]+SUM(Tabelle139[[#This Row],[Spalte115]:[Spalte118]])*Tabelle139[[#This Row],[Spalte114]]</f>
        <v>0</v>
      </c>
      <c r="Y129" s="291" t="s">
        <v>704</v>
      </c>
      <c r="Z129" s="250">
        <v>2.9211</v>
      </c>
    </row>
    <row r="130" spans="2:26" s="191" customFormat="1" ht="55.5" customHeight="1">
      <c r="B130" s="207"/>
      <c r="C130" s="638" t="s">
        <v>670</v>
      </c>
      <c r="D130" s="290">
        <v>299</v>
      </c>
      <c r="E130" s="19"/>
      <c r="F130" s="210" t="s">
        <v>113</v>
      </c>
      <c r="G130" s="603"/>
      <c r="H130" s="603"/>
      <c r="I130" s="603"/>
      <c r="J130" s="603"/>
      <c r="K130" s="603"/>
      <c r="L130" s="603"/>
      <c r="M130" s="603"/>
      <c r="N130" s="533" t="s">
        <v>506</v>
      </c>
      <c r="O130" s="533" t="s">
        <v>506</v>
      </c>
      <c r="P130" s="603"/>
      <c r="Q130" s="603"/>
      <c r="R130" s="441">
        <f>ROUNDUP((Tabelle139[[#This Row],[Spalte1]]*1.05)/0.25,0)*0.25</f>
        <v>314</v>
      </c>
      <c r="S130" s="533" t="s">
        <v>506</v>
      </c>
      <c r="T130" s="533" t="s">
        <v>506</v>
      </c>
      <c r="U130" s="603"/>
      <c r="V130" s="603"/>
      <c r="W130" s="247">
        <f>SUM(Tabelle139[[#This Row],[Spalte2]:[Spalte113]],Tabelle139[[#This Row],[Spalte115]:[Spalte118]])</f>
        <v>0</v>
      </c>
      <c r="X130" s="248">
        <f>SUM(Tabelle139[[#This Row],[Spalte2]:[Spalte113]])*Tabelle139[[#This Row],[Spalte1]]+SUM(Tabelle139[[#This Row],[Spalte115]:[Spalte118]])*Tabelle139[[#This Row],[Spalte114]]</f>
        <v>0</v>
      </c>
      <c r="Y130" s="291" t="s">
        <v>705</v>
      </c>
      <c r="Z130" s="250">
        <v>3.35384992</v>
      </c>
    </row>
    <row r="131" spans="2:26" s="191" customFormat="1" ht="55.5" customHeight="1">
      <c r="B131" s="207"/>
      <c r="C131" s="638" t="s">
        <v>672</v>
      </c>
      <c r="D131" s="290">
        <v>224</v>
      </c>
      <c r="E131" s="19"/>
      <c r="F131" s="210" t="s">
        <v>113</v>
      </c>
      <c r="G131" s="604"/>
      <c r="H131" s="604"/>
      <c r="I131" s="604"/>
      <c r="J131" s="604"/>
      <c r="K131" s="604"/>
      <c r="L131" s="604"/>
      <c r="M131" s="604"/>
      <c r="N131" s="533" t="s">
        <v>506</v>
      </c>
      <c r="O131" s="533" t="s">
        <v>506</v>
      </c>
      <c r="P131" s="604"/>
      <c r="Q131" s="604"/>
      <c r="R131" s="441">
        <f>ROUNDUP((Tabelle139[[#This Row],[Spalte1]]*1.05)/0.25,0)*0.25</f>
        <v>235.25</v>
      </c>
      <c r="S131" s="533" t="s">
        <v>506</v>
      </c>
      <c r="T131" s="533" t="s">
        <v>506</v>
      </c>
      <c r="U131" s="604"/>
      <c r="V131" s="604"/>
      <c r="W131" s="247">
        <f>SUM(Tabelle139[[#This Row],[Spalte2]:[Spalte113]],Tabelle139[[#This Row],[Spalte115]:[Spalte118]])</f>
        <v>0</v>
      </c>
      <c r="X131" s="248">
        <f>SUM(Tabelle139[[#This Row],[Spalte2]:[Spalte113]])*Tabelle139[[#This Row],[Spalte1]]+SUM(Tabelle139[[#This Row],[Spalte115]:[Spalte118]])*Tabelle139[[#This Row],[Spalte114]]</f>
        <v>0</v>
      </c>
      <c r="Y131" s="291" t="s">
        <v>706</v>
      </c>
      <c r="Z131" s="250">
        <v>2.2037499999999999</v>
      </c>
    </row>
    <row r="132" spans="2:26" s="191" customFormat="1" ht="55.5" customHeight="1">
      <c r="B132" s="207"/>
      <c r="C132" s="638" t="s">
        <v>674</v>
      </c>
      <c r="D132" s="290">
        <v>222</v>
      </c>
      <c r="E132" s="19"/>
      <c r="F132" s="210" t="s">
        <v>113</v>
      </c>
      <c r="G132" s="603"/>
      <c r="H132" s="603"/>
      <c r="I132" s="603"/>
      <c r="J132" s="603"/>
      <c r="K132" s="603"/>
      <c r="L132" s="603"/>
      <c r="M132" s="603"/>
      <c r="N132" s="533" t="s">
        <v>506</v>
      </c>
      <c r="O132" s="533" t="s">
        <v>506</v>
      </c>
      <c r="P132" s="603"/>
      <c r="Q132" s="603"/>
      <c r="R132" s="441">
        <f>ROUNDUP((Tabelle139[[#This Row],[Spalte1]]*1.05)/0.25,0)*0.25</f>
        <v>233.25</v>
      </c>
      <c r="S132" s="533" t="s">
        <v>506</v>
      </c>
      <c r="T132" s="533" t="s">
        <v>506</v>
      </c>
      <c r="U132" s="603"/>
      <c r="V132" s="603"/>
      <c r="W132" s="247">
        <f>SUM(Tabelle139[[#This Row],[Spalte2]:[Spalte113]],Tabelle139[[#This Row],[Spalte115]:[Spalte118]])</f>
        <v>0</v>
      </c>
      <c r="X132" s="248">
        <f>SUM(Tabelle139[[#This Row],[Spalte2]:[Spalte113]])*Tabelle139[[#This Row],[Spalte1]]+SUM(Tabelle139[[#This Row],[Spalte115]:[Spalte118]])*Tabelle139[[#This Row],[Spalte114]]</f>
        <v>0</v>
      </c>
      <c r="Y132" s="291" t="s">
        <v>707</v>
      </c>
      <c r="Z132" s="250">
        <v>2.0578500000000002</v>
      </c>
    </row>
    <row r="133" spans="2:26" s="191" customFormat="1" ht="55.5" customHeight="1">
      <c r="B133" s="207"/>
      <c r="C133" s="638" t="s">
        <v>676</v>
      </c>
      <c r="D133" s="290">
        <v>225</v>
      </c>
      <c r="E133" s="19"/>
      <c r="F133" s="210" t="s">
        <v>113</v>
      </c>
      <c r="G133" s="604"/>
      <c r="H133" s="604"/>
      <c r="I133" s="604"/>
      <c r="J133" s="604"/>
      <c r="K133" s="604"/>
      <c r="L133" s="604"/>
      <c r="M133" s="604"/>
      <c r="N133" s="533" t="s">
        <v>506</v>
      </c>
      <c r="O133" s="533" t="s">
        <v>506</v>
      </c>
      <c r="P133" s="604"/>
      <c r="Q133" s="604"/>
      <c r="R133" s="441">
        <f>ROUNDUP((Tabelle139[[#This Row],[Spalte1]]*1.05)/0.25,0)*0.25</f>
        <v>236.25</v>
      </c>
      <c r="S133" s="533" t="s">
        <v>506</v>
      </c>
      <c r="T133" s="533" t="s">
        <v>506</v>
      </c>
      <c r="U133" s="604"/>
      <c r="V133" s="604"/>
      <c r="W133" s="247">
        <f>SUM(Tabelle139[[#This Row],[Spalte2]:[Spalte113]],Tabelle139[[#This Row],[Spalte115]:[Spalte118]])</f>
        <v>0</v>
      </c>
      <c r="X133" s="248">
        <f>SUM(Tabelle139[[#This Row],[Spalte2]:[Spalte113]])*Tabelle139[[#This Row],[Spalte1]]+SUM(Tabelle139[[#This Row],[Spalte115]:[Spalte118]])*Tabelle139[[#This Row],[Spalte114]]</f>
        <v>0</v>
      </c>
      <c r="Y133" s="291" t="s">
        <v>708</v>
      </c>
      <c r="Z133" s="250">
        <v>2.1103999999999998</v>
      </c>
    </row>
    <row r="134" spans="2:26" s="191" customFormat="1" ht="55.5" customHeight="1">
      <c r="B134" s="207" t="s">
        <v>101</v>
      </c>
      <c r="C134" s="638" t="s">
        <v>678</v>
      </c>
      <c r="D134" s="290">
        <v>162</v>
      </c>
      <c r="E134" s="122"/>
      <c r="F134" s="210" t="s">
        <v>113</v>
      </c>
      <c r="G134" s="603"/>
      <c r="H134" s="603"/>
      <c r="I134" s="603"/>
      <c r="J134" s="603"/>
      <c r="K134" s="603"/>
      <c r="L134" s="603"/>
      <c r="M134" s="603"/>
      <c r="N134" s="533" t="s">
        <v>506</v>
      </c>
      <c r="O134" s="533" t="s">
        <v>506</v>
      </c>
      <c r="P134" s="603"/>
      <c r="Q134" s="603"/>
      <c r="R134" s="441">
        <f>ROUNDUP((Tabelle139[[#This Row],[Spalte1]]*1.05)/0.25,0)*0.25</f>
        <v>170.25</v>
      </c>
      <c r="S134" s="533" t="s">
        <v>506</v>
      </c>
      <c r="T134" s="533" t="s">
        <v>506</v>
      </c>
      <c r="U134" s="603"/>
      <c r="V134" s="603"/>
      <c r="W134" s="247">
        <f>SUM(Tabelle139[[#This Row],[Spalte2]:[Spalte113]],Tabelle139[[#This Row],[Spalte115]:[Spalte118]])</f>
        <v>0</v>
      </c>
      <c r="X134" s="248">
        <f>SUM(Tabelle139[[#This Row],[Spalte2]:[Spalte113]])*Tabelle139[[#This Row],[Spalte1]]+SUM(Tabelle139[[#This Row],[Spalte115]:[Spalte118]])*Tabelle139[[#This Row],[Spalte114]]</f>
        <v>0</v>
      </c>
      <c r="Y134" s="291" t="s">
        <v>709</v>
      </c>
      <c r="Z134" s="250">
        <v>1.4341127333333334</v>
      </c>
    </row>
    <row r="135" spans="2:26" s="191" customFormat="1" ht="55.5" customHeight="1">
      <c r="B135" s="207" t="s">
        <v>101</v>
      </c>
      <c r="C135" s="638" t="s">
        <v>680</v>
      </c>
      <c r="D135" s="290">
        <v>160</v>
      </c>
      <c r="E135" s="122"/>
      <c r="F135" s="210" t="s">
        <v>113</v>
      </c>
      <c r="G135" s="604"/>
      <c r="H135" s="604"/>
      <c r="I135" s="604"/>
      <c r="J135" s="604"/>
      <c r="K135" s="604"/>
      <c r="L135" s="604"/>
      <c r="M135" s="604"/>
      <c r="N135" s="533" t="s">
        <v>506</v>
      </c>
      <c r="O135" s="533" t="s">
        <v>506</v>
      </c>
      <c r="P135" s="604"/>
      <c r="Q135" s="604"/>
      <c r="R135" s="441">
        <f>ROUNDUP((Tabelle139[[#This Row],[Spalte1]]*1.05)/0.25,0)*0.25</f>
        <v>168</v>
      </c>
      <c r="S135" s="533" t="s">
        <v>506</v>
      </c>
      <c r="T135" s="533" t="s">
        <v>506</v>
      </c>
      <c r="U135" s="604"/>
      <c r="V135" s="604"/>
      <c r="W135" s="247">
        <f>SUM(Tabelle139[[#This Row],[Spalte2]:[Spalte113]],Tabelle139[[#This Row],[Spalte115]:[Spalte118]])</f>
        <v>0</v>
      </c>
      <c r="X135" s="248">
        <f>SUM(Tabelle139[[#This Row],[Spalte2]:[Spalte113]])*Tabelle139[[#This Row],[Spalte1]]+SUM(Tabelle139[[#This Row],[Spalte115]:[Spalte118]])*Tabelle139[[#This Row],[Spalte114]]</f>
        <v>0</v>
      </c>
      <c r="Y135" s="291" t="s">
        <v>710</v>
      </c>
      <c r="Z135" s="250">
        <v>1.5619941000000002</v>
      </c>
    </row>
    <row r="136" spans="2:26" s="191" customFormat="1" ht="55.5" customHeight="1">
      <c r="B136" s="207" t="s">
        <v>101</v>
      </c>
      <c r="C136" s="638" t="s">
        <v>682</v>
      </c>
      <c r="D136" s="290">
        <v>187</v>
      </c>
      <c r="E136" s="122"/>
      <c r="F136" s="210" t="s">
        <v>113</v>
      </c>
      <c r="G136" s="603"/>
      <c r="H136" s="603"/>
      <c r="I136" s="603"/>
      <c r="J136" s="603"/>
      <c r="K136" s="603"/>
      <c r="L136" s="603"/>
      <c r="M136" s="603"/>
      <c r="N136" s="533" t="s">
        <v>506</v>
      </c>
      <c r="O136" s="533" t="s">
        <v>506</v>
      </c>
      <c r="P136" s="603"/>
      <c r="Q136" s="603"/>
      <c r="R136" s="441">
        <f>ROUNDUP((Tabelle139[[#This Row],[Spalte1]]*1.05)/0.25,0)*0.25</f>
        <v>196.5</v>
      </c>
      <c r="S136" s="533" t="s">
        <v>506</v>
      </c>
      <c r="T136" s="533" t="s">
        <v>506</v>
      </c>
      <c r="U136" s="603"/>
      <c r="V136" s="603"/>
      <c r="W136" s="247">
        <f>SUM(Tabelle139[[#This Row],[Spalte2]:[Spalte113]],Tabelle139[[#This Row],[Spalte115]:[Spalte118]])</f>
        <v>0</v>
      </c>
      <c r="X136" s="248">
        <f>SUM(Tabelle139[[#This Row],[Spalte2]:[Spalte113]])*Tabelle139[[#This Row],[Spalte1]]+SUM(Tabelle139[[#This Row],[Spalte115]:[Spalte118]])*Tabelle139[[#This Row],[Spalte114]]</f>
        <v>0</v>
      </c>
      <c r="Y136" s="291" t="s">
        <v>711</v>
      </c>
      <c r="Z136" s="250">
        <v>1.8660744</v>
      </c>
    </row>
    <row r="137" spans="2:26" s="191" customFormat="1" ht="55.5" customHeight="1">
      <c r="B137" s="207" t="s">
        <v>101</v>
      </c>
      <c r="C137" s="638" t="s">
        <v>684</v>
      </c>
      <c r="D137" s="290">
        <v>209</v>
      </c>
      <c r="E137" s="122"/>
      <c r="F137" s="210" t="s">
        <v>113</v>
      </c>
      <c r="G137" s="604"/>
      <c r="H137" s="604"/>
      <c r="I137" s="604"/>
      <c r="J137" s="604"/>
      <c r="K137" s="604"/>
      <c r="L137" s="604"/>
      <c r="M137" s="604"/>
      <c r="N137" s="533" t="s">
        <v>506</v>
      </c>
      <c r="O137" s="533" t="s">
        <v>506</v>
      </c>
      <c r="P137" s="604"/>
      <c r="Q137" s="604"/>
      <c r="R137" s="441">
        <f>ROUNDUP((Tabelle139[[#This Row],[Spalte1]]*1.05)/0.25,0)*0.25</f>
        <v>219.5</v>
      </c>
      <c r="S137" s="533" t="s">
        <v>506</v>
      </c>
      <c r="T137" s="533" t="s">
        <v>506</v>
      </c>
      <c r="U137" s="604"/>
      <c r="V137" s="604"/>
      <c r="W137" s="247">
        <f>SUM(Tabelle139[[#This Row],[Spalte2]:[Spalte113]],Tabelle139[[#This Row],[Spalte115]:[Spalte118]])</f>
        <v>0</v>
      </c>
      <c r="X137" s="248">
        <f>SUM(Tabelle139[[#This Row],[Spalte2]:[Spalte113]])*Tabelle139[[#This Row],[Spalte1]]+SUM(Tabelle139[[#This Row],[Spalte115]:[Spalte118]])*Tabelle139[[#This Row],[Spalte114]]</f>
        <v>0</v>
      </c>
      <c r="Y137" s="291" t="s">
        <v>712</v>
      </c>
      <c r="Z137" s="250">
        <v>2.3037610333333332</v>
      </c>
    </row>
    <row r="138" spans="2:26" s="191" customFormat="1" ht="55.5" customHeight="1">
      <c r="B138" s="207" t="s">
        <v>101</v>
      </c>
      <c r="C138" s="638" t="s">
        <v>686</v>
      </c>
      <c r="D138" s="290">
        <v>162</v>
      </c>
      <c r="E138" s="122"/>
      <c r="F138" s="210" t="s">
        <v>113</v>
      </c>
      <c r="G138" s="603"/>
      <c r="H138" s="603"/>
      <c r="I138" s="603"/>
      <c r="J138" s="603"/>
      <c r="K138" s="603"/>
      <c r="L138" s="603"/>
      <c r="M138" s="603"/>
      <c r="N138" s="533" t="s">
        <v>506</v>
      </c>
      <c r="O138" s="533" t="s">
        <v>506</v>
      </c>
      <c r="P138" s="603"/>
      <c r="Q138" s="603"/>
      <c r="R138" s="441">
        <f>ROUNDUP((Tabelle139[[#This Row],[Spalte1]]*1.05)/0.25,0)*0.25</f>
        <v>170.25</v>
      </c>
      <c r="S138" s="533" t="s">
        <v>506</v>
      </c>
      <c r="T138" s="533" t="s">
        <v>506</v>
      </c>
      <c r="U138" s="603"/>
      <c r="V138" s="603"/>
      <c r="W138" s="247">
        <f>SUM(Tabelle139[[#This Row],[Spalte2]:[Spalte113]],Tabelle139[[#This Row],[Spalte115]:[Spalte118]])</f>
        <v>0</v>
      </c>
      <c r="X138" s="248">
        <f>SUM(Tabelle139[[#This Row],[Spalte2]:[Spalte113]])*Tabelle139[[#This Row],[Spalte1]]+SUM(Tabelle139[[#This Row],[Spalte115]:[Spalte118]])*Tabelle139[[#This Row],[Spalte114]]</f>
        <v>0</v>
      </c>
      <c r="Y138" s="291" t="s">
        <v>713</v>
      </c>
      <c r="Z138" s="250">
        <v>1.4225592333333335</v>
      </c>
    </row>
    <row r="139" spans="2:26" s="191" customFormat="1" ht="55.5" customHeight="1">
      <c r="B139" s="207" t="s">
        <v>101</v>
      </c>
      <c r="C139" s="638" t="s">
        <v>688</v>
      </c>
      <c r="D139" s="290">
        <v>172</v>
      </c>
      <c r="E139" s="122"/>
      <c r="F139" s="210" t="s">
        <v>113</v>
      </c>
      <c r="G139" s="604"/>
      <c r="H139" s="604"/>
      <c r="I139" s="604"/>
      <c r="J139" s="604"/>
      <c r="K139" s="604"/>
      <c r="L139" s="604"/>
      <c r="M139" s="604"/>
      <c r="N139" s="533" t="s">
        <v>506</v>
      </c>
      <c r="O139" s="533" t="s">
        <v>506</v>
      </c>
      <c r="P139" s="604"/>
      <c r="Q139" s="604"/>
      <c r="R139" s="441">
        <f>ROUNDUP((Tabelle139[[#This Row],[Spalte1]]*1.05)/0.25,0)*0.25</f>
        <v>180.75</v>
      </c>
      <c r="S139" s="533" t="s">
        <v>506</v>
      </c>
      <c r="T139" s="533" t="s">
        <v>506</v>
      </c>
      <c r="U139" s="604"/>
      <c r="V139" s="604"/>
      <c r="W139" s="247">
        <f>SUM(Tabelle139[[#This Row],[Spalte2]:[Spalte113]],Tabelle139[[#This Row],[Spalte115]:[Spalte118]])</f>
        <v>0</v>
      </c>
      <c r="X139" s="248">
        <f>SUM(Tabelle139[[#This Row],[Spalte2]:[Spalte113]])*Tabelle139[[#This Row],[Spalte1]]+SUM(Tabelle139[[#This Row],[Spalte115]:[Spalte118]])*Tabelle139[[#This Row],[Spalte114]]</f>
        <v>0</v>
      </c>
      <c r="Y139" s="291" t="s">
        <v>714</v>
      </c>
      <c r="Z139" s="250">
        <v>1.7405037333333333</v>
      </c>
    </row>
    <row r="140" spans="2:26" s="191" customFormat="1" ht="55.5" customHeight="1">
      <c r="B140" s="207" t="s">
        <v>101</v>
      </c>
      <c r="C140" s="638" t="s">
        <v>690</v>
      </c>
      <c r="D140" s="290">
        <v>181</v>
      </c>
      <c r="E140" s="122"/>
      <c r="F140" s="210" t="s">
        <v>113</v>
      </c>
      <c r="G140" s="603"/>
      <c r="H140" s="603"/>
      <c r="I140" s="603"/>
      <c r="J140" s="603"/>
      <c r="K140" s="603"/>
      <c r="L140" s="603"/>
      <c r="M140" s="603"/>
      <c r="N140" s="533" t="s">
        <v>506</v>
      </c>
      <c r="O140" s="533" t="s">
        <v>506</v>
      </c>
      <c r="P140" s="603"/>
      <c r="Q140" s="603"/>
      <c r="R140" s="441">
        <f>ROUNDUP((Tabelle139[[#This Row],[Spalte1]]*1.05)/0.25,0)*0.25</f>
        <v>190.25</v>
      </c>
      <c r="S140" s="533" t="s">
        <v>506</v>
      </c>
      <c r="T140" s="533" t="s">
        <v>506</v>
      </c>
      <c r="U140" s="603"/>
      <c r="V140" s="603"/>
      <c r="W140" s="247">
        <f>SUM(Tabelle139[[#This Row],[Spalte2]:[Spalte113]],Tabelle139[[#This Row],[Spalte115]:[Spalte118]])</f>
        <v>0</v>
      </c>
      <c r="X140" s="248">
        <f>SUM(Tabelle139[[#This Row],[Spalte2]:[Spalte113]])*Tabelle139[[#This Row],[Spalte1]]+SUM(Tabelle139[[#This Row],[Spalte115]:[Spalte118]])*Tabelle139[[#This Row],[Spalte114]]</f>
        <v>0</v>
      </c>
      <c r="Y140" s="291" t="s">
        <v>715</v>
      </c>
      <c r="Z140" s="250">
        <v>1.9351882666666667</v>
      </c>
    </row>
    <row r="141" spans="2:26" s="191" customFormat="1" ht="55.5" customHeight="1">
      <c r="B141" s="207" t="s">
        <v>101</v>
      </c>
      <c r="C141" s="638" t="s">
        <v>692</v>
      </c>
      <c r="D141" s="290">
        <v>191</v>
      </c>
      <c r="E141" s="122"/>
      <c r="F141" s="210" t="s">
        <v>113</v>
      </c>
      <c r="G141" s="604"/>
      <c r="H141" s="604"/>
      <c r="I141" s="604"/>
      <c r="J141" s="604"/>
      <c r="K141" s="604"/>
      <c r="L141" s="604"/>
      <c r="M141" s="604"/>
      <c r="N141" s="533" t="s">
        <v>506</v>
      </c>
      <c r="O141" s="533" t="s">
        <v>506</v>
      </c>
      <c r="P141" s="604"/>
      <c r="Q141" s="604"/>
      <c r="R141" s="441">
        <f>ROUNDUP((Tabelle139[[#This Row],[Spalte1]]*1.05)/0.25,0)*0.25</f>
        <v>200.75</v>
      </c>
      <c r="S141" s="533" t="s">
        <v>506</v>
      </c>
      <c r="T141" s="533" t="s">
        <v>506</v>
      </c>
      <c r="U141" s="604"/>
      <c r="V141" s="604"/>
      <c r="W141" s="247">
        <f>SUM(Tabelle139[[#This Row],[Spalte2]:[Spalte113]],Tabelle139[[#This Row],[Spalte115]:[Spalte118]])</f>
        <v>0</v>
      </c>
      <c r="X141" s="248">
        <f>SUM(Tabelle139[[#This Row],[Spalte2]:[Spalte113]])*Tabelle139[[#This Row],[Spalte1]]+SUM(Tabelle139[[#This Row],[Spalte115]:[Spalte118]])*Tabelle139[[#This Row],[Spalte114]]</f>
        <v>0</v>
      </c>
      <c r="Y141" s="291" t="s">
        <v>716</v>
      </c>
      <c r="Z141" s="250">
        <v>1.9386025333333334</v>
      </c>
    </row>
    <row r="142" spans="2:26" s="292" customFormat="1" ht="75.95" customHeight="1">
      <c r="C142" s="293"/>
      <c r="D142" s="294"/>
      <c r="R142" s="295"/>
      <c r="T142" s="292" t="s">
        <v>506</v>
      </c>
      <c r="W142" s="296">
        <f>SUM(Tabelle139[[#This Row],[Spalte2]:[Spalte113]],Tabelle139[[#This Row],[Spalte115]:[Spalte118]])</f>
        <v>0</v>
      </c>
      <c r="X142" s="297">
        <f>SUM(Tabelle139[[#This Row],[Spalte2]:[Spalte113]])*Tabelle139[[#This Row],[Spalte1]]+SUM(Tabelle139[[#This Row],[Spalte115]:[Spalte118]])*Tabelle139[[#This Row],[Spalte114]]</f>
        <v>0</v>
      </c>
      <c r="Y142" s="298"/>
    </row>
    <row r="143" spans="2:26" s="215" customFormat="1" ht="60" customHeight="1">
      <c r="C143" s="573" t="s">
        <v>717</v>
      </c>
      <c r="D143" s="321"/>
      <c r="E143" s="322"/>
      <c r="F143" s="322"/>
      <c r="G143" s="221" t="s">
        <v>718</v>
      </c>
      <c r="H143" s="222" t="s">
        <v>719</v>
      </c>
      <c r="I143" s="223" t="s">
        <v>720</v>
      </c>
      <c r="J143" s="224" t="s">
        <v>57</v>
      </c>
      <c r="K143" s="225" t="s">
        <v>58</v>
      </c>
      <c r="L143" s="226" t="s">
        <v>59</v>
      </c>
      <c r="M143" s="227" t="s">
        <v>721</v>
      </c>
      <c r="N143" s="334" t="s">
        <v>506</v>
      </c>
      <c r="O143" s="229" t="s">
        <v>722</v>
      </c>
      <c r="P143" s="230" t="s">
        <v>63</v>
      </c>
      <c r="Q143" s="231" t="s">
        <v>64</v>
      </c>
      <c r="R143" s="321"/>
      <c r="S143" s="322"/>
      <c r="T143" s="322"/>
      <c r="U143" s="323"/>
      <c r="V143" s="324"/>
      <c r="W143" s="325"/>
      <c r="X143" s="325"/>
      <c r="Y143" s="326"/>
      <c r="Z143" s="321"/>
    </row>
    <row r="144" spans="2:26" s="327" customFormat="1" ht="12">
      <c r="C144" s="328" t="s">
        <v>73</v>
      </c>
      <c r="D144" s="329"/>
      <c r="I144" s="330"/>
      <c r="N144" s="327" t="s">
        <v>506</v>
      </c>
      <c r="R144" s="329"/>
      <c r="S144" s="331"/>
      <c r="T144" s="331" t="s">
        <v>506</v>
      </c>
      <c r="U144" s="331"/>
      <c r="V144" s="331"/>
      <c r="W144" s="327">
        <f>SUM(Tabelle139[[#This Row],[Spalte2]:[Spalte113]],Tabelle139[[#This Row],[Spalte115]:[Spalte118]])</f>
        <v>0</v>
      </c>
      <c r="X144" s="328">
        <f>SUM(Tabelle139[[#This Row],[Spalte2]:[Spalte113]])*Tabelle139[[#This Row],[Spalte1]]+SUM(Tabelle139[[#This Row],[Spalte115]:[Spalte118]])*Tabelle139[[#This Row],[Spalte114]]</f>
        <v>0</v>
      </c>
      <c r="Y144" s="332"/>
    </row>
    <row r="145" spans="2:26" s="191" customFormat="1" ht="56.1" customHeight="1">
      <c r="B145" s="207"/>
      <c r="C145" s="638" t="s">
        <v>723</v>
      </c>
      <c r="D145" s="290">
        <v>172</v>
      </c>
      <c r="E145" s="19"/>
      <c r="F145" s="333" t="s">
        <v>158</v>
      </c>
      <c r="G145" s="603"/>
      <c r="H145" s="603"/>
      <c r="I145" s="603"/>
      <c r="J145" s="603"/>
      <c r="K145" s="603"/>
      <c r="L145" s="603"/>
      <c r="M145" s="603"/>
      <c r="N145" s="605" t="s">
        <v>506</v>
      </c>
      <c r="O145" s="603"/>
      <c r="P145" s="603"/>
      <c r="Q145" s="603"/>
      <c r="R145" s="246"/>
      <c r="S145" s="334" t="s">
        <v>506</v>
      </c>
      <c r="T145" s="334" t="s">
        <v>506</v>
      </c>
      <c r="U145" s="334" t="s">
        <v>506</v>
      </c>
      <c r="V145" s="334" t="s">
        <v>506</v>
      </c>
      <c r="W145" s="247">
        <f>SUM(Tabelle139[[#This Row],[Spalte2]:[Spalte113]],Tabelle139[[#This Row],[Spalte115]:[Spalte118]])</f>
        <v>0</v>
      </c>
      <c r="X145" s="248">
        <f>SUM(Tabelle139[[#This Row],[Spalte2]:[Spalte113]])*Tabelle139[[#This Row],[Spalte1]]+SUM(Tabelle139[[#This Row],[Spalte115]:[Spalte118]])*Tabelle139[[#This Row],[Spalte114]]</f>
        <v>0</v>
      </c>
      <c r="Y145" s="291" t="s">
        <v>724</v>
      </c>
      <c r="Z145" s="250">
        <v>1.98</v>
      </c>
    </row>
    <row r="146" spans="2:26" s="191" customFormat="1" ht="56.1" customHeight="1">
      <c r="B146" s="207"/>
      <c r="C146" s="638" t="s">
        <v>725</v>
      </c>
      <c r="D146" s="290">
        <v>198</v>
      </c>
      <c r="E146" s="19"/>
      <c r="F146" s="333" t="s">
        <v>158</v>
      </c>
      <c r="G146" s="604"/>
      <c r="H146" s="604"/>
      <c r="I146" s="604"/>
      <c r="J146" s="604"/>
      <c r="K146" s="604"/>
      <c r="L146" s="604"/>
      <c r="M146" s="604"/>
      <c r="N146" s="605" t="s">
        <v>506</v>
      </c>
      <c r="O146" s="604"/>
      <c r="P146" s="604"/>
      <c r="Q146" s="604"/>
      <c r="R146" s="246"/>
      <c r="S146" s="334" t="s">
        <v>506</v>
      </c>
      <c r="T146" s="334" t="s">
        <v>506</v>
      </c>
      <c r="U146" s="334" t="s">
        <v>506</v>
      </c>
      <c r="V146" s="334" t="s">
        <v>506</v>
      </c>
      <c r="W146" s="247">
        <f>SUM(Tabelle139[[#This Row],[Spalte2]:[Spalte113]],Tabelle139[[#This Row],[Spalte115]:[Spalte118]])</f>
        <v>0</v>
      </c>
      <c r="X146" s="248">
        <f>SUM(Tabelle139[[#This Row],[Spalte2]:[Spalte113]])*Tabelle139[[#This Row],[Spalte1]]+SUM(Tabelle139[[#This Row],[Spalte115]:[Spalte118]])*Tabelle139[[#This Row],[Spalte114]]</f>
        <v>0</v>
      </c>
      <c r="Y146" s="291" t="s">
        <v>726</v>
      </c>
      <c r="Z146" s="250">
        <v>2.2400000000000002</v>
      </c>
    </row>
    <row r="147" spans="2:26" s="191" customFormat="1" ht="56.1" customHeight="1">
      <c r="B147" s="207"/>
      <c r="C147" s="638" t="s">
        <v>727</v>
      </c>
      <c r="D147" s="290">
        <v>246</v>
      </c>
      <c r="E147" s="19"/>
      <c r="F147" s="333" t="s">
        <v>158</v>
      </c>
      <c r="G147" s="603"/>
      <c r="H147" s="603"/>
      <c r="I147" s="603"/>
      <c r="J147" s="603"/>
      <c r="K147" s="603"/>
      <c r="L147" s="603"/>
      <c r="M147" s="603"/>
      <c r="N147" s="605" t="s">
        <v>506</v>
      </c>
      <c r="O147" s="603"/>
      <c r="P147" s="603"/>
      <c r="Q147" s="603"/>
      <c r="R147" s="246"/>
      <c r="S147" s="334" t="s">
        <v>506</v>
      </c>
      <c r="T147" s="334" t="s">
        <v>506</v>
      </c>
      <c r="U147" s="334" t="s">
        <v>506</v>
      </c>
      <c r="V147" s="334" t="s">
        <v>506</v>
      </c>
      <c r="W147" s="247">
        <f>SUM(Tabelle139[[#This Row],[Spalte2]:[Spalte113]],Tabelle139[[#This Row],[Spalte115]:[Spalte118]])</f>
        <v>0</v>
      </c>
      <c r="X147" s="248">
        <f>SUM(Tabelle139[[#This Row],[Spalte2]:[Spalte113]])*Tabelle139[[#This Row],[Spalte1]]+SUM(Tabelle139[[#This Row],[Spalte115]:[Spalte118]])*Tabelle139[[#This Row],[Spalte114]]</f>
        <v>0</v>
      </c>
      <c r="Y147" s="291" t="s">
        <v>728</v>
      </c>
      <c r="Z147" s="250">
        <v>3.2</v>
      </c>
    </row>
    <row r="148" spans="2:26" s="191" customFormat="1" ht="56.1" customHeight="1">
      <c r="B148" s="207"/>
      <c r="C148" s="638" t="s">
        <v>729</v>
      </c>
      <c r="D148" s="290">
        <v>258</v>
      </c>
      <c r="E148" s="19"/>
      <c r="F148" s="333" t="s">
        <v>158</v>
      </c>
      <c r="G148" s="604"/>
      <c r="H148" s="604"/>
      <c r="I148" s="604"/>
      <c r="J148" s="604"/>
      <c r="K148" s="604"/>
      <c r="L148" s="604"/>
      <c r="M148" s="604"/>
      <c r="N148" s="605" t="s">
        <v>506</v>
      </c>
      <c r="O148" s="604"/>
      <c r="P148" s="604"/>
      <c r="Q148" s="604"/>
      <c r="R148" s="246"/>
      <c r="S148" s="334" t="s">
        <v>506</v>
      </c>
      <c r="T148" s="334" t="s">
        <v>506</v>
      </c>
      <c r="U148" s="334" t="s">
        <v>506</v>
      </c>
      <c r="V148" s="334" t="s">
        <v>506</v>
      </c>
      <c r="W148" s="247">
        <f>SUM(Tabelle139[[#This Row],[Spalte2]:[Spalte113]],Tabelle139[[#This Row],[Spalte115]:[Spalte118]])</f>
        <v>0</v>
      </c>
      <c r="X148" s="248">
        <f>SUM(Tabelle139[[#This Row],[Spalte2]:[Spalte113]])*Tabelle139[[#This Row],[Spalte1]]+SUM(Tabelle139[[#This Row],[Spalte115]:[Spalte118]])*Tabelle139[[#This Row],[Spalte114]]</f>
        <v>0</v>
      </c>
      <c r="Y148" s="291" t="s">
        <v>730</v>
      </c>
      <c r="Z148" s="250">
        <v>4</v>
      </c>
    </row>
    <row r="149" spans="2:26" s="191" customFormat="1" ht="56.1" customHeight="1">
      <c r="B149" s="207"/>
      <c r="C149" s="638" t="s">
        <v>731</v>
      </c>
      <c r="D149" s="290">
        <v>209</v>
      </c>
      <c r="E149" s="19"/>
      <c r="F149" s="333" t="s">
        <v>158</v>
      </c>
      <c r="G149" s="603"/>
      <c r="H149" s="603"/>
      <c r="I149" s="603"/>
      <c r="J149" s="603"/>
      <c r="K149" s="603"/>
      <c r="L149" s="603"/>
      <c r="M149" s="603"/>
      <c r="N149" s="605" t="s">
        <v>506</v>
      </c>
      <c r="O149" s="603"/>
      <c r="P149" s="603"/>
      <c r="Q149" s="603"/>
      <c r="R149" s="246"/>
      <c r="S149" s="334" t="s">
        <v>506</v>
      </c>
      <c r="T149" s="334" t="s">
        <v>506</v>
      </c>
      <c r="U149" s="334" t="s">
        <v>506</v>
      </c>
      <c r="V149" s="334" t="s">
        <v>506</v>
      </c>
      <c r="W149" s="247">
        <f>SUM(Tabelle139[[#This Row],[Spalte2]:[Spalte113]],Tabelle139[[#This Row],[Spalte115]:[Spalte118]])</f>
        <v>0</v>
      </c>
      <c r="X149" s="248">
        <f>SUM(Tabelle139[[#This Row],[Spalte2]:[Spalte113]])*Tabelle139[[#This Row],[Spalte1]]+SUM(Tabelle139[[#This Row],[Spalte115]:[Spalte118]])*Tabelle139[[#This Row],[Spalte114]]</f>
        <v>0</v>
      </c>
      <c r="Y149" s="291" t="s">
        <v>732</v>
      </c>
      <c r="Z149" s="250">
        <v>5.15</v>
      </c>
    </row>
    <row r="150" spans="2:26" s="191" customFormat="1" ht="56.1" customHeight="1">
      <c r="B150" s="207"/>
      <c r="C150" s="638" t="s">
        <v>733</v>
      </c>
      <c r="D150" s="290">
        <v>179</v>
      </c>
      <c r="E150" s="19"/>
      <c r="F150" s="333" t="s">
        <v>158</v>
      </c>
      <c r="G150" s="604"/>
      <c r="H150" s="604"/>
      <c r="I150" s="604"/>
      <c r="J150" s="604"/>
      <c r="K150" s="604"/>
      <c r="L150" s="604"/>
      <c r="M150" s="604"/>
      <c r="N150" s="605" t="s">
        <v>506</v>
      </c>
      <c r="O150" s="604"/>
      <c r="P150" s="604"/>
      <c r="Q150" s="604"/>
      <c r="R150" s="246"/>
      <c r="S150" s="334" t="s">
        <v>506</v>
      </c>
      <c r="T150" s="334" t="s">
        <v>506</v>
      </c>
      <c r="U150" s="334" t="s">
        <v>506</v>
      </c>
      <c r="V150" s="334" t="s">
        <v>506</v>
      </c>
      <c r="W150" s="247">
        <f>SUM(Tabelle139[[#This Row],[Spalte2]:[Spalte113]],Tabelle139[[#This Row],[Spalte115]:[Spalte118]])</f>
        <v>0</v>
      </c>
      <c r="X150" s="248">
        <f>SUM(Tabelle139[[#This Row],[Spalte2]:[Spalte113]])*Tabelle139[[#This Row],[Spalte1]]+SUM(Tabelle139[[#This Row],[Spalte115]:[Spalte118]])*Tabelle139[[#This Row],[Spalte114]]</f>
        <v>0</v>
      </c>
      <c r="Y150" s="291" t="s">
        <v>734</v>
      </c>
      <c r="Z150" s="250">
        <v>3.94</v>
      </c>
    </row>
    <row r="151" spans="2:26" s="191" customFormat="1" ht="56.1" customHeight="1">
      <c r="B151" s="207"/>
      <c r="C151" s="638" t="s">
        <v>735</v>
      </c>
      <c r="D151" s="290">
        <v>196</v>
      </c>
      <c r="E151" s="19"/>
      <c r="F151" s="333" t="s">
        <v>158</v>
      </c>
      <c r="G151" s="603"/>
      <c r="H151" s="603"/>
      <c r="I151" s="603"/>
      <c r="J151" s="603"/>
      <c r="K151" s="603"/>
      <c r="L151" s="603"/>
      <c r="M151" s="603"/>
      <c r="N151" s="605" t="s">
        <v>506</v>
      </c>
      <c r="O151" s="603"/>
      <c r="P151" s="603"/>
      <c r="Q151" s="603"/>
      <c r="R151" s="246"/>
      <c r="S151" s="334" t="s">
        <v>506</v>
      </c>
      <c r="T151" s="334" t="s">
        <v>506</v>
      </c>
      <c r="U151" s="334" t="s">
        <v>506</v>
      </c>
      <c r="V151" s="334" t="s">
        <v>506</v>
      </c>
      <c r="W151" s="247">
        <f>SUM(Tabelle139[[#This Row],[Spalte2]:[Spalte113]],Tabelle139[[#This Row],[Spalte115]:[Spalte118]])</f>
        <v>0</v>
      </c>
      <c r="X151" s="248">
        <f>SUM(Tabelle139[[#This Row],[Spalte2]:[Spalte113]])*Tabelle139[[#This Row],[Spalte1]]+SUM(Tabelle139[[#This Row],[Spalte115]:[Spalte118]])*Tabelle139[[#This Row],[Spalte114]]</f>
        <v>0</v>
      </c>
      <c r="Y151" s="291" t="s">
        <v>736</v>
      </c>
      <c r="Z151" s="250">
        <v>5</v>
      </c>
    </row>
    <row r="152" spans="2:26" s="191" customFormat="1" ht="56.1" customHeight="1">
      <c r="B152" s="207"/>
      <c r="C152" s="638" t="s">
        <v>737</v>
      </c>
      <c r="D152" s="290">
        <v>205</v>
      </c>
      <c r="E152" s="19"/>
      <c r="F152" s="333" t="s">
        <v>158</v>
      </c>
      <c r="G152" s="604"/>
      <c r="H152" s="604"/>
      <c r="I152" s="604"/>
      <c r="J152" s="604"/>
      <c r="K152" s="604"/>
      <c r="L152" s="604"/>
      <c r="M152" s="604"/>
      <c r="N152" s="605" t="s">
        <v>506</v>
      </c>
      <c r="O152" s="604"/>
      <c r="P152" s="604"/>
      <c r="Q152" s="604"/>
      <c r="R152" s="246"/>
      <c r="S152" s="334" t="s">
        <v>506</v>
      </c>
      <c r="T152" s="334" t="s">
        <v>506</v>
      </c>
      <c r="U152" s="334" t="s">
        <v>506</v>
      </c>
      <c r="V152" s="334" t="s">
        <v>506</v>
      </c>
      <c r="W152" s="247">
        <f>SUM(Tabelle139[[#This Row],[Spalte2]:[Spalte113]],Tabelle139[[#This Row],[Spalte115]:[Spalte118]])</f>
        <v>0</v>
      </c>
      <c r="X152" s="248">
        <f>SUM(Tabelle139[[#This Row],[Spalte2]:[Spalte113]])*Tabelle139[[#This Row],[Spalte1]]+SUM(Tabelle139[[#This Row],[Spalte115]:[Spalte118]])*Tabelle139[[#This Row],[Spalte114]]</f>
        <v>0</v>
      </c>
      <c r="Y152" s="291" t="s">
        <v>738</v>
      </c>
      <c r="Z152" s="250">
        <v>5</v>
      </c>
    </row>
    <row r="153" spans="2:26" s="191" customFormat="1" ht="56.1" customHeight="1">
      <c r="B153" s="207"/>
      <c r="C153" s="639" t="s">
        <v>739</v>
      </c>
      <c r="D153" s="335">
        <v>224</v>
      </c>
      <c r="E153" s="19"/>
      <c r="F153" s="336" t="s">
        <v>158</v>
      </c>
      <c r="G153" s="603"/>
      <c r="H153" s="603"/>
      <c r="I153" s="603"/>
      <c r="J153" s="603"/>
      <c r="K153" s="603"/>
      <c r="L153" s="603"/>
      <c r="M153" s="603"/>
      <c r="N153" s="605" t="s">
        <v>506</v>
      </c>
      <c r="O153" s="603"/>
      <c r="P153" s="603"/>
      <c r="Q153" s="603"/>
      <c r="R153" s="246"/>
      <c r="S153" s="334" t="s">
        <v>506</v>
      </c>
      <c r="T153" s="334" t="s">
        <v>506</v>
      </c>
      <c r="U153" s="334" t="s">
        <v>506</v>
      </c>
      <c r="V153" s="334" t="s">
        <v>506</v>
      </c>
      <c r="W153" s="247">
        <f>SUM(Tabelle139[[#This Row],[Spalte2]:[Spalte113]],Tabelle139[[#This Row],[Spalte115]:[Spalte118]])</f>
        <v>0</v>
      </c>
      <c r="X153" s="248">
        <f>SUM(Tabelle139[[#This Row],[Spalte2]:[Spalte113]])*Tabelle139[[#This Row],[Spalte1]]+SUM(Tabelle139[[#This Row],[Spalte115]:[Spalte118]])*Tabelle139[[#This Row],[Spalte114]]</f>
        <v>0</v>
      </c>
      <c r="Y153" s="291" t="s">
        <v>740</v>
      </c>
      <c r="Z153" s="250">
        <v>5</v>
      </c>
    </row>
    <row r="154" spans="2:26" s="191" customFormat="1" ht="56.1" customHeight="1">
      <c r="B154" s="207"/>
      <c r="C154" s="639" t="s">
        <v>741</v>
      </c>
      <c r="D154" s="335">
        <v>234</v>
      </c>
      <c r="E154" s="19"/>
      <c r="F154" s="336" t="s">
        <v>158</v>
      </c>
      <c r="G154" s="604"/>
      <c r="H154" s="604"/>
      <c r="I154" s="604"/>
      <c r="J154" s="604"/>
      <c r="K154" s="604"/>
      <c r="L154" s="604"/>
      <c r="M154" s="604"/>
      <c r="N154" s="605" t="s">
        <v>506</v>
      </c>
      <c r="O154" s="604"/>
      <c r="P154" s="604"/>
      <c r="Q154" s="604"/>
      <c r="R154" s="246"/>
      <c r="S154" s="334" t="s">
        <v>506</v>
      </c>
      <c r="T154" s="334" t="s">
        <v>506</v>
      </c>
      <c r="U154" s="334" t="s">
        <v>506</v>
      </c>
      <c r="V154" s="334" t="s">
        <v>506</v>
      </c>
      <c r="W154" s="247">
        <f>SUM(Tabelle139[[#This Row],[Spalte2]:[Spalte113]],Tabelle139[[#This Row],[Spalte115]:[Spalte118]])</f>
        <v>0</v>
      </c>
      <c r="X154" s="248">
        <f>SUM(Tabelle139[[#This Row],[Spalte2]:[Spalte113]])*Tabelle139[[#This Row],[Spalte1]]+SUM(Tabelle139[[#This Row],[Spalte115]:[Spalte118]])*Tabelle139[[#This Row],[Spalte114]]</f>
        <v>0</v>
      </c>
      <c r="Y154" s="291" t="s">
        <v>742</v>
      </c>
      <c r="Z154" s="250">
        <v>5</v>
      </c>
    </row>
    <row r="155" spans="2:26" s="191" customFormat="1" ht="56.1" customHeight="1">
      <c r="B155" s="207"/>
      <c r="C155" s="639" t="s">
        <v>743</v>
      </c>
      <c r="D155" s="335">
        <v>149</v>
      </c>
      <c r="E155" s="19"/>
      <c r="F155" s="336" t="s">
        <v>158</v>
      </c>
      <c r="G155" s="603"/>
      <c r="H155" s="603"/>
      <c r="I155" s="603"/>
      <c r="J155" s="603"/>
      <c r="K155" s="603"/>
      <c r="L155" s="603"/>
      <c r="M155" s="603"/>
      <c r="N155" s="605" t="s">
        <v>506</v>
      </c>
      <c r="O155" s="603"/>
      <c r="P155" s="603"/>
      <c r="Q155" s="603"/>
      <c r="R155" s="246"/>
      <c r="S155" s="334" t="s">
        <v>506</v>
      </c>
      <c r="T155" s="334" t="s">
        <v>506</v>
      </c>
      <c r="U155" s="334" t="s">
        <v>506</v>
      </c>
      <c r="V155" s="334" t="s">
        <v>506</v>
      </c>
      <c r="W155" s="247">
        <f>SUM(Tabelle139[[#This Row],[Spalte2]:[Spalte113]],Tabelle139[[#This Row],[Spalte115]:[Spalte118]])</f>
        <v>0</v>
      </c>
      <c r="X155" s="248">
        <f>SUM(Tabelle139[[#This Row],[Spalte2]:[Spalte113]])*Tabelle139[[#This Row],[Spalte1]]+SUM(Tabelle139[[#This Row],[Spalte115]:[Spalte118]])*Tabelle139[[#This Row],[Spalte114]]</f>
        <v>0</v>
      </c>
      <c r="Y155" s="291" t="s">
        <v>744</v>
      </c>
      <c r="Z155" s="250">
        <v>5</v>
      </c>
    </row>
    <row r="156" spans="2:26" ht="56.1" customHeight="1">
      <c r="C156" s="639" t="s">
        <v>745</v>
      </c>
      <c r="D156" s="335">
        <v>155</v>
      </c>
      <c r="E156" s="19"/>
      <c r="F156" s="336" t="s">
        <v>158</v>
      </c>
      <c r="G156" s="604"/>
      <c r="H156" s="604"/>
      <c r="I156" s="604"/>
      <c r="J156" s="604"/>
      <c r="K156" s="604"/>
      <c r="L156" s="604"/>
      <c r="M156" s="604"/>
      <c r="N156" s="605" t="s">
        <v>506</v>
      </c>
      <c r="O156" s="604"/>
      <c r="P156" s="604"/>
      <c r="Q156" s="604"/>
      <c r="R156" s="246"/>
      <c r="S156" s="334" t="s">
        <v>506</v>
      </c>
      <c r="T156" s="334" t="s">
        <v>506</v>
      </c>
      <c r="U156" s="334" t="s">
        <v>506</v>
      </c>
      <c r="V156" s="334" t="s">
        <v>506</v>
      </c>
      <c r="W156" s="247">
        <f>SUM(Tabelle139[[#This Row],[Spalte2]:[Spalte113]],Tabelle139[[#This Row],[Spalte115]:[Spalte118]])</f>
        <v>0</v>
      </c>
      <c r="X156" s="248">
        <f>SUM(Tabelle139[[#This Row],[Spalte2]:[Spalte113]])*Tabelle139[[#This Row],[Spalte1]]+SUM(Tabelle139[[#This Row],[Spalte115]:[Spalte118]])*Tabelle139[[#This Row],[Spalte114]]</f>
        <v>0</v>
      </c>
      <c r="Y156" s="291" t="s">
        <v>746</v>
      </c>
      <c r="Z156" s="250">
        <v>5</v>
      </c>
    </row>
    <row r="157" spans="2:26" ht="15">
      <c r="C157" s="191"/>
      <c r="D157" s="191"/>
      <c r="R157" s="191"/>
      <c r="W157" s="191"/>
      <c r="X157" s="191"/>
      <c r="Z157" s="191"/>
    </row>
    <row r="158" spans="2:26" ht="15">
      <c r="C158" s="191"/>
      <c r="D158" s="191"/>
      <c r="R158" s="191"/>
      <c r="W158" s="191"/>
      <c r="X158" s="191"/>
      <c r="Z158" s="191"/>
    </row>
    <row r="159" spans="2:26" ht="15">
      <c r="C159" s="191"/>
      <c r="D159" s="191"/>
      <c r="R159" s="191"/>
      <c r="W159" s="191"/>
      <c r="X159" s="191"/>
      <c r="Z159" s="191"/>
    </row>
    <row r="160" spans="2:26" ht="15">
      <c r="C160" s="191"/>
      <c r="D160" s="191"/>
      <c r="R160" s="191"/>
      <c r="W160" s="191"/>
      <c r="X160" s="191"/>
      <c r="Z160" s="191"/>
    </row>
    <row r="161" spans="3:26" ht="15">
      <c r="C161" s="191"/>
      <c r="D161" s="191"/>
      <c r="R161" s="191"/>
      <c r="W161" s="191"/>
      <c r="X161" s="191"/>
      <c r="Z161" s="191"/>
    </row>
    <row r="162" spans="3:26" ht="15">
      <c r="C162" s="191"/>
      <c r="D162" s="191"/>
      <c r="R162" s="191"/>
      <c r="W162" s="191"/>
      <c r="X162" s="191"/>
      <c r="Z162" s="191"/>
    </row>
    <row r="163" spans="3:26" ht="15">
      <c r="C163" s="191"/>
      <c r="D163" s="191"/>
      <c r="R163" s="191"/>
      <c r="W163" s="191"/>
      <c r="X163" s="191"/>
      <c r="Z163" s="191"/>
    </row>
    <row r="164" spans="3:26" ht="15">
      <c r="C164" s="191"/>
      <c r="D164" s="191"/>
      <c r="R164" s="191"/>
      <c r="W164" s="191"/>
      <c r="X164" s="191"/>
      <c r="Z164" s="191"/>
    </row>
  </sheetData>
  <sheetProtection algorithmName="SHA-512" hashValue="lt6o2AwdaoQEi67V6nepTTU+wgXAF/CdEkQWJoqw1kwbLkinT0GExm+JjPEe0qXNeuEA7AJIVFJs21cP3PeYBw==" saltValue="H+a3cVqARgH1O/DkvvfYeA==" spinCount="100000" sheet="1" objects="1" scenarios="1"/>
  <phoneticPr fontId="4" type="noConversion"/>
  <conditionalFormatting sqref="G10:G38">
    <cfRule type="notContainsBlanks" dxfId="352" priority="90">
      <formula>LEN(TRIM(G10))&gt;0</formula>
    </cfRule>
    <cfRule type="notContainsBlanks" dxfId="351" priority="89">
      <formula>LEN(TRIM(G10))&gt;0</formula>
    </cfRule>
    <cfRule type="notContainsBlanks" dxfId="350" priority="88">
      <formula>LEN(TRIM(G10))&gt;0</formula>
    </cfRule>
  </conditionalFormatting>
  <conditionalFormatting sqref="G41:G69">
    <cfRule type="notContainsBlanks" dxfId="349" priority="79">
      <formula>LEN(TRIM(G41))&gt;0</formula>
    </cfRule>
    <cfRule type="notContainsBlanks" dxfId="348" priority="77">
      <formula>LEN(TRIM(G41))&gt;0</formula>
    </cfRule>
    <cfRule type="notContainsBlanks" dxfId="347" priority="78">
      <formula>LEN(TRIM(G41))&gt;0</formula>
    </cfRule>
  </conditionalFormatting>
  <conditionalFormatting sqref="G72:G73">
    <cfRule type="notContainsBlanks" dxfId="346" priority="57">
      <formula>LEN(TRIM(G72))&gt;0</formula>
    </cfRule>
    <cfRule type="notContainsBlanks" dxfId="345" priority="56">
      <formula>LEN(TRIM(G72))&gt;0</formula>
    </cfRule>
    <cfRule type="notContainsBlanks" dxfId="344" priority="55">
      <formula>LEN(TRIM(G72))&gt;0</formula>
    </cfRule>
  </conditionalFormatting>
  <conditionalFormatting sqref="G76:G83">
    <cfRule type="notContainsBlanks" dxfId="343" priority="46">
      <formula>LEN(TRIM(G76))&gt;0</formula>
    </cfRule>
    <cfRule type="notContainsBlanks" dxfId="342" priority="45">
      <formula>LEN(TRIM(G76))&gt;0</formula>
    </cfRule>
    <cfRule type="notContainsBlanks" dxfId="341" priority="44">
      <formula>LEN(TRIM(G76))&gt;0</formula>
    </cfRule>
  </conditionalFormatting>
  <conditionalFormatting sqref="G86:G93">
    <cfRule type="notContainsBlanks" dxfId="340" priority="34">
      <formula>LEN(TRIM(G86))&gt;0</formula>
    </cfRule>
    <cfRule type="notContainsBlanks" dxfId="339" priority="33">
      <formula>LEN(TRIM(G86))&gt;0</formula>
    </cfRule>
    <cfRule type="notContainsBlanks" dxfId="338" priority="35">
      <formula>LEN(TRIM(G86))&gt;0</formula>
    </cfRule>
  </conditionalFormatting>
  <conditionalFormatting sqref="G96:G117 G120:G141 G145:G156">
    <cfRule type="notContainsBlanks" dxfId="337" priority="298">
      <formula>LEN(TRIM(G96))&gt;0</formula>
    </cfRule>
  </conditionalFormatting>
  <conditionalFormatting sqref="G96:G117 G120:G141">
    <cfRule type="notContainsBlanks" dxfId="336" priority="300">
      <formula>LEN(TRIM(G96))&gt;0</formula>
    </cfRule>
    <cfRule type="notContainsBlanks" dxfId="335" priority="299">
      <formula>LEN(TRIM(G96))&gt;0</formula>
    </cfRule>
  </conditionalFormatting>
  <conditionalFormatting sqref="H10:H38">
    <cfRule type="notContainsBlanks" dxfId="334" priority="87">
      <formula>LEN(TRIM(H10))&gt;0</formula>
    </cfRule>
  </conditionalFormatting>
  <conditionalFormatting sqref="H41:H69">
    <cfRule type="notContainsBlanks" dxfId="333" priority="76">
      <formula>LEN(TRIM(H41))&gt;0</formula>
    </cfRule>
  </conditionalFormatting>
  <conditionalFormatting sqref="H72:H73">
    <cfRule type="notContainsBlanks" dxfId="332" priority="54">
      <formula>LEN(TRIM(H72))&gt;0</formula>
    </cfRule>
  </conditionalFormatting>
  <conditionalFormatting sqref="H76:H83">
    <cfRule type="notContainsBlanks" dxfId="331" priority="43">
      <formula>LEN(TRIM(H76))&gt;0</formula>
    </cfRule>
  </conditionalFormatting>
  <conditionalFormatting sqref="H86:H93">
    <cfRule type="notContainsBlanks" dxfId="330" priority="32">
      <formula>LEN(TRIM(H86))&gt;0</formula>
    </cfRule>
  </conditionalFormatting>
  <conditionalFormatting sqref="H96:H117 H120:H141 H145:H156">
    <cfRule type="notContainsBlanks" dxfId="329" priority="297">
      <formula>LEN(TRIM(H96))&gt;0</formula>
    </cfRule>
  </conditionalFormatting>
  <conditionalFormatting sqref="I10:I38">
    <cfRule type="notContainsBlanks" dxfId="328" priority="86">
      <formula>LEN(TRIM(I10))&gt;0</formula>
    </cfRule>
  </conditionalFormatting>
  <conditionalFormatting sqref="I41:I69">
    <cfRule type="notContainsBlanks" dxfId="327" priority="75">
      <formula>LEN(TRIM(I41))&gt;0</formula>
    </cfRule>
  </conditionalFormatting>
  <conditionalFormatting sqref="I72:I73">
    <cfRule type="notContainsBlanks" dxfId="326" priority="53">
      <formula>LEN(TRIM(I72))&gt;0</formula>
    </cfRule>
  </conditionalFormatting>
  <conditionalFormatting sqref="I76:I83">
    <cfRule type="notContainsBlanks" dxfId="325" priority="42">
      <formula>LEN(TRIM(I76))&gt;0</formula>
    </cfRule>
  </conditionalFormatting>
  <conditionalFormatting sqref="I86:I93">
    <cfRule type="notContainsBlanks" dxfId="324" priority="31">
      <formula>LEN(TRIM(I86))&gt;0</formula>
    </cfRule>
  </conditionalFormatting>
  <conditionalFormatting sqref="I96:I117 I120:I141 I145:I156">
    <cfRule type="notContainsBlanks" dxfId="323" priority="296">
      <formula>LEN(TRIM(I96))&gt;0</formula>
    </cfRule>
  </conditionalFormatting>
  <conditionalFormatting sqref="J10:J38">
    <cfRule type="notContainsBlanks" dxfId="322" priority="85">
      <formula>LEN(TRIM(J10))&gt;0</formula>
    </cfRule>
  </conditionalFormatting>
  <conditionalFormatting sqref="J41:J69">
    <cfRule type="notContainsBlanks" dxfId="321" priority="74">
      <formula>LEN(TRIM(J41))&gt;0</formula>
    </cfRule>
  </conditionalFormatting>
  <conditionalFormatting sqref="J72:J73">
    <cfRule type="notContainsBlanks" dxfId="320" priority="52">
      <formula>LEN(TRIM(J72))&gt;0</formula>
    </cfRule>
  </conditionalFormatting>
  <conditionalFormatting sqref="J76:J83">
    <cfRule type="notContainsBlanks" dxfId="319" priority="41">
      <formula>LEN(TRIM(J76))&gt;0</formula>
    </cfRule>
  </conditionalFormatting>
  <conditionalFormatting sqref="J86:J93">
    <cfRule type="notContainsBlanks" dxfId="318" priority="30">
      <formula>LEN(TRIM(J86))&gt;0</formula>
    </cfRule>
  </conditionalFormatting>
  <conditionalFormatting sqref="J96:J117 J120:J141 J145:J156">
    <cfRule type="notContainsBlanks" dxfId="317" priority="295">
      <formula>LEN(TRIM(J96))&gt;0</formula>
    </cfRule>
  </conditionalFormatting>
  <conditionalFormatting sqref="K10:K38">
    <cfRule type="notContainsBlanks" dxfId="316" priority="84">
      <formula>LEN(TRIM(K10))&gt;0</formula>
    </cfRule>
  </conditionalFormatting>
  <conditionalFormatting sqref="K41:K69">
    <cfRule type="notContainsBlanks" dxfId="315" priority="73">
      <formula>LEN(TRIM(K41))&gt;0</formula>
    </cfRule>
  </conditionalFormatting>
  <conditionalFormatting sqref="K72:K73">
    <cfRule type="notContainsBlanks" dxfId="314" priority="51">
      <formula>LEN(TRIM(K72))&gt;0</formula>
    </cfRule>
  </conditionalFormatting>
  <conditionalFormatting sqref="K76:K83">
    <cfRule type="notContainsBlanks" dxfId="313" priority="40">
      <formula>LEN(TRIM(K76))&gt;0</formula>
    </cfRule>
  </conditionalFormatting>
  <conditionalFormatting sqref="K86:K93">
    <cfRule type="notContainsBlanks" dxfId="312" priority="29">
      <formula>LEN(TRIM(K86))&gt;0</formula>
    </cfRule>
  </conditionalFormatting>
  <conditionalFormatting sqref="K96:K117 K120:K141 K145:K156">
    <cfRule type="notContainsBlanks" dxfId="311" priority="294">
      <formula>LEN(TRIM(K96))&gt;0</formula>
    </cfRule>
  </conditionalFormatting>
  <conditionalFormatting sqref="L10:L38">
    <cfRule type="notContainsBlanks" dxfId="310" priority="83">
      <formula>LEN(TRIM(L10))&gt;0</formula>
    </cfRule>
  </conditionalFormatting>
  <conditionalFormatting sqref="L41:L69">
    <cfRule type="notContainsBlanks" dxfId="309" priority="72">
      <formula>LEN(TRIM(L41))&gt;0</formula>
    </cfRule>
  </conditionalFormatting>
  <conditionalFormatting sqref="L72:L73">
    <cfRule type="notContainsBlanks" dxfId="308" priority="50">
      <formula>LEN(TRIM(L72))&gt;0</formula>
    </cfRule>
  </conditionalFormatting>
  <conditionalFormatting sqref="L76:L83">
    <cfRule type="notContainsBlanks" dxfId="307" priority="39">
      <formula>LEN(TRIM(L76))&gt;0</formula>
    </cfRule>
  </conditionalFormatting>
  <conditionalFormatting sqref="L86:L93">
    <cfRule type="notContainsBlanks" dxfId="306" priority="28">
      <formula>LEN(TRIM(L86))&gt;0</formula>
    </cfRule>
  </conditionalFormatting>
  <conditionalFormatting sqref="L96:L117 L120:L141 L145:L156">
    <cfRule type="notContainsBlanks" dxfId="305" priority="293">
      <formula>LEN(TRIM(L96))&gt;0</formula>
    </cfRule>
  </conditionalFormatting>
  <conditionalFormatting sqref="M10:M38">
    <cfRule type="notContainsBlanks" dxfId="304" priority="82">
      <formula>LEN(TRIM(M10))&gt;0</formula>
    </cfRule>
  </conditionalFormatting>
  <conditionalFormatting sqref="M41:M69">
    <cfRule type="notContainsBlanks" dxfId="303" priority="71">
      <formula>LEN(TRIM(M41))&gt;0</formula>
    </cfRule>
  </conditionalFormatting>
  <conditionalFormatting sqref="M72:M73">
    <cfRule type="notContainsBlanks" dxfId="302" priority="49">
      <formula>LEN(TRIM(M72))&gt;0</formula>
    </cfRule>
  </conditionalFormatting>
  <conditionalFormatting sqref="M76:M83">
    <cfRule type="notContainsBlanks" dxfId="301" priority="38">
      <formula>LEN(TRIM(M76))&gt;0</formula>
    </cfRule>
  </conditionalFormatting>
  <conditionalFormatting sqref="M86:M93">
    <cfRule type="notContainsBlanks" dxfId="300" priority="27">
      <formula>LEN(TRIM(M86))&gt;0</formula>
    </cfRule>
  </conditionalFormatting>
  <conditionalFormatting sqref="M96:M117 M120:M141 M145:M156">
    <cfRule type="notContainsBlanks" dxfId="299" priority="292">
      <formula>LEN(TRIM(M96))&gt;0</formula>
    </cfRule>
  </conditionalFormatting>
  <conditionalFormatting sqref="O145:O156">
    <cfRule type="notContainsBlanks" dxfId="298" priority="290">
      <formula>LEN(TRIM(O145))&gt;0</formula>
    </cfRule>
  </conditionalFormatting>
  <conditionalFormatting sqref="P10:P38">
    <cfRule type="notContainsBlanks" dxfId="297" priority="80">
      <formula>LEN(TRIM(P10))&gt;0</formula>
    </cfRule>
    <cfRule type="notContainsBlanks" dxfId="296" priority="81">
      <formula>LEN(TRIM(P10))&gt;0</formula>
    </cfRule>
  </conditionalFormatting>
  <conditionalFormatting sqref="P41:P69">
    <cfRule type="notContainsBlanks" dxfId="295" priority="70">
      <formula>LEN(TRIM(P41))&gt;0</formula>
    </cfRule>
    <cfRule type="notContainsBlanks" dxfId="294" priority="69">
      <formula>LEN(TRIM(P41))&gt;0</formula>
    </cfRule>
  </conditionalFormatting>
  <conditionalFormatting sqref="P72:P73">
    <cfRule type="notContainsBlanks" dxfId="293" priority="48">
      <formula>LEN(TRIM(P72))&gt;0</formula>
    </cfRule>
    <cfRule type="notContainsBlanks" dxfId="292" priority="47">
      <formula>LEN(TRIM(P72))&gt;0</formula>
    </cfRule>
  </conditionalFormatting>
  <conditionalFormatting sqref="P76:P83">
    <cfRule type="notContainsBlanks" dxfId="291" priority="37">
      <formula>LEN(TRIM(P76))&gt;0</formula>
    </cfRule>
    <cfRule type="notContainsBlanks" dxfId="290" priority="36">
      <formula>LEN(TRIM(P76))&gt;0</formula>
    </cfRule>
  </conditionalFormatting>
  <conditionalFormatting sqref="P86:P93">
    <cfRule type="notContainsBlanks" dxfId="289" priority="26">
      <formula>LEN(TRIM(P86))&gt;0</formula>
    </cfRule>
    <cfRule type="notContainsBlanks" dxfId="288" priority="25">
      <formula>LEN(TRIM(P86))&gt;0</formula>
    </cfRule>
  </conditionalFormatting>
  <conditionalFormatting sqref="P96:P117 P120:P141 P145:P156">
    <cfRule type="notContainsBlanks" dxfId="287" priority="288">
      <formula>LEN(TRIM(P96))&gt;0</formula>
    </cfRule>
    <cfRule type="notContainsBlanks" dxfId="286" priority="289">
      <formula>LEN(TRIM(P96))&gt;0</formula>
    </cfRule>
  </conditionalFormatting>
  <conditionalFormatting sqref="U10:U38">
    <cfRule type="notContainsBlanks" dxfId="285" priority="24">
      <formula>LEN(TRIM(U10))&gt;0</formula>
    </cfRule>
    <cfRule type="notContainsBlanks" dxfId="284" priority="22">
      <formula>LEN(TRIM(U10))&gt;0</formula>
    </cfRule>
  </conditionalFormatting>
  <conditionalFormatting sqref="U41:U69">
    <cfRule type="notContainsBlanks" dxfId="283" priority="20">
      <formula>LEN(TRIM(U41))&gt;0</formula>
    </cfRule>
    <cfRule type="notContainsBlanks" dxfId="282" priority="18">
      <formula>LEN(TRIM(U41))&gt;0</formula>
    </cfRule>
  </conditionalFormatting>
  <conditionalFormatting sqref="U72:U73">
    <cfRule type="notContainsBlanks" dxfId="281" priority="12">
      <formula>LEN(TRIM(U72))&gt;0</formula>
    </cfRule>
    <cfRule type="notContainsBlanks" dxfId="280" priority="10">
      <formula>LEN(TRIM(U72))&gt;0</formula>
    </cfRule>
  </conditionalFormatting>
  <conditionalFormatting sqref="U76:U83">
    <cfRule type="notContainsBlanks" dxfId="279" priority="8">
      <formula>LEN(TRIM(U76))&gt;0</formula>
    </cfRule>
    <cfRule type="notContainsBlanks" dxfId="278" priority="6">
      <formula>LEN(TRIM(U76))&gt;0</formula>
    </cfRule>
  </conditionalFormatting>
  <conditionalFormatting sqref="U86:U93">
    <cfRule type="notContainsBlanks" dxfId="277" priority="4">
      <formula>LEN(TRIM(U86))&gt;0</formula>
    </cfRule>
    <cfRule type="notContainsBlanks" dxfId="276" priority="2">
      <formula>LEN(TRIM(U86))&gt;0</formula>
    </cfRule>
  </conditionalFormatting>
  <conditionalFormatting sqref="U96:U117 U120:U141">
    <cfRule type="notContainsBlanks" dxfId="275" priority="304">
      <formula>LEN(TRIM(U96))&gt;0</formula>
    </cfRule>
    <cfRule type="notContainsBlanks" dxfId="274" priority="302">
      <formula>LEN(TRIM(U96))&gt;0</formula>
    </cfRule>
  </conditionalFormatting>
  <conditionalFormatting sqref="V10:V38">
    <cfRule type="notContainsBlanks" dxfId="273" priority="23">
      <formula>LEN(TRIM(V10))&gt;0</formula>
    </cfRule>
    <cfRule type="notContainsBlanks" dxfId="272" priority="21">
      <formula>LEN(TRIM(V10))&gt;0</formula>
    </cfRule>
  </conditionalFormatting>
  <conditionalFormatting sqref="V41:V69">
    <cfRule type="notContainsBlanks" dxfId="271" priority="19">
      <formula>LEN(TRIM(V41))&gt;0</formula>
    </cfRule>
    <cfRule type="notContainsBlanks" dxfId="270" priority="17">
      <formula>LEN(TRIM(V41))&gt;0</formula>
    </cfRule>
  </conditionalFormatting>
  <conditionalFormatting sqref="V72:V73">
    <cfRule type="notContainsBlanks" dxfId="269" priority="11">
      <formula>LEN(TRIM(V72))&gt;0</formula>
    </cfRule>
    <cfRule type="notContainsBlanks" dxfId="268" priority="9">
      <formula>LEN(TRIM(V72))&gt;0</formula>
    </cfRule>
  </conditionalFormatting>
  <conditionalFormatting sqref="V76:V83">
    <cfRule type="notContainsBlanks" dxfId="267" priority="7">
      <formula>LEN(TRIM(V76))&gt;0</formula>
    </cfRule>
    <cfRule type="notContainsBlanks" dxfId="266" priority="5">
      <formula>LEN(TRIM(V76))&gt;0</formula>
    </cfRule>
  </conditionalFormatting>
  <conditionalFormatting sqref="V86:V93">
    <cfRule type="notContainsBlanks" dxfId="265" priority="3">
      <formula>LEN(TRIM(V86))&gt;0</formula>
    </cfRule>
    <cfRule type="notContainsBlanks" dxfId="264" priority="1">
      <formula>LEN(TRIM(V86))&gt;0</formula>
    </cfRule>
  </conditionalFormatting>
  <conditionalFormatting sqref="V96:V117 V120:V141">
    <cfRule type="notContainsBlanks" dxfId="263" priority="301">
      <formula>LEN(TRIM(V96))&gt;0</formula>
    </cfRule>
    <cfRule type="notContainsBlanks" dxfId="262" priority="303">
      <formula>LEN(TRIM(V96))&gt;0</formula>
    </cfRule>
  </conditionalFormatting>
  <hyperlinks>
    <hyperlink ref="D4:E4" location="'sets &amp; selections - upto10%more'!A1" display="more discount on some set" xr:uid="{2FB2D6FB-9776-5C4B-A3B1-9BDB2FD780D8}"/>
    <hyperlink ref="C10" r:id="rId1" xr:uid="{1D547FB1-5DD1-4DDF-806D-9D80C6CA838D}"/>
    <hyperlink ref="C11" r:id="rId2" xr:uid="{FC865D86-8BB1-470A-91BB-F064FCCFC546}"/>
    <hyperlink ref="C12" r:id="rId3" xr:uid="{AE8F2D04-6C91-404F-9BA6-0C3E03E55E20}"/>
    <hyperlink ref="C13" r:id="rId4" xr:uid="{EE7C1946-48D3-4B6D-82B0-4A96AC826CD1}"/>
    <hyperlink ref="C14" r:id="rId5" xr:uid="{A766C98D-E950-4D5E-AB9D-6627CC402CA7}"/>
    <hyperlink ref="C15" r:id="rId6" xr:uid="{7D6943BA-D352-400E-8DDF-1F4ECA98D3BE}"/>
    <hyperlink ref="C16" r:id="rId7" xr:uid="{331D6DDD-8504-45E9-9CF4-6AAD507676EF}"/>
    <hyperlink ref="C17" r:id="rId8" xr:uid="{FCEC32C7-1D57-40D6-97D2-80C4DAD8103B}"/>
    <hyperlink ref="C18" r:id="rId9" xr:uid="{E6AC1F39-EF5F-4830-8669-3A32D5F867E4}"/>
    <hyperlink ref="C19" r:id="rId10" xr:uid="{4A688188-CDD6-479B-8AB5-A6A4D204C628}"/>
    <hyperlink ref="C20" r:id="rId11" xr:uid="{E64871FE-A682-4913-AC87-863B08BD51C7}"/>
    <hyperlink ref="C21" r:id="rId12" xr:uid="{79947B69-2FBD-45F2-B798-529444BC9CA1}"/>
    <hyperlink ref="C22" r:id="rId13" xr:uid="{7EFF2313-077D-48DE-AD39-4C5161F8E497}"/>
    <hyperlink ref="C23" r:id="rId14" xr:uid="{B1BE0D80-4F57-4AA9-B248-84A847F09490}"/>
    <hyperlink ref="C24" r:id="rId15" xr:uid="{440F5103-1BA3-48BA-A073-701AA057E700}"/>
    <hyperlink ref="C25" r:id="rId16" xr:uid="{6D933935-67F3-4717-A1E1-887191B28AB7}"/>
    <hyperlink ref="C26" r:id="rId17" xr:uid="{F51BC1B4-E16B-4BFD-924F-8D5B6ADE2BD9}"/>
    <hyperlink ref="C27" r:id="rId18" xr:uid="{F2568B50-5697-4C1E-9A70-B8BF933BB6A7}"/>
    <hyperlink ref="C28" r:id="rId19" xr:uid="{CDD40F42-E437-4A88-A6CA-CD2E2C4FCB69}"/>
    <hyperlink ref="C29" r:id="rId20" xr:uid="{74EFA7B4-177D-4ACE-8109-87482D7DEFD7}"/>
    <hyperlink ref="C30" r:id="rId21" xr:uid="{2212D23E-45AC-4BC1-9A5F-B0D5C00352B4}"/>
    <hyperlink ref="C31" r:id="rId22" xr:uid="{78782BA4-B4B7-436F-B409-59C004778CBA}"/>
    <hyperlink ref="C32" r:id="rId23" xr:uid="{81081E01-FD2F-44BE-B166-C6E9CBD4B68E}"/>
    <hyperlink ref="C33" r:id="rId24" xr:uid="{E555811D-71DC-4EC8-8EDB-1B9FA1CDBD10}"/>
    <hyperlink ref="C34" r:id="rId25" xr:uid="{1ACA2485-DBA1-4DBF-A084-F49280F353A0}"/>
    <hyperlink ref="C35" r:id="rId26" xr:uid="{5410FA6B-D402-43EA-8D74-55CD1BEAD08A}"/>
    <hyperlink ref="C36" r:id="rId27" xr:uid="{93FA3D04-9BA8-481C-88E1-707EB88F8199}"/>
    <hyperlink ref="C37" r:id="rId28" xr:uid="{CC194AF6-0B33-47D0-A85F-2CB66C6E2CE6}"/>
    <hyperlink ref="C38" r:id="rId29" xr:uid="{848A02E5-03A1-4613-86BF-EFAD0341FC0A}"/>
    <hyperlink ref="C41" r:id="rId30" xr:uid="{4FD67F16-AE2D-4807-BFAD-824038E422F4}"/>
    <hyperlink ref="C42" r:id="rId31" xr:uid="{0E9AB417-7367-48AA-AF43-81DF34B55D1E}"/>
    <hyperlink ref="C43" r:id="rId32" xr:uid="{22C4E5C8-DEDE-46FD-9884-835720D1AF1A}"/>
    <hyperlink ref="C44" r:id="rId33" xr:uid="{6E8F116E-DCF2-49E4-B427-ECFCC301A337}"/>
    <hyperlink ref="C45" r:id="rId34" xr:uid="{6E61A41C-8852-4EE1-B3E9-2AF41DC5F699}"/>
    <hyperlink ref="C46" r:id="rId35" xr:uid="{EE016C48-6A4E-41C6-8D29-73B8B9C5E17D}"/>
    <hyperlink ref="C47" r:id="rId36" xr:uid="{C2523243-4998-4F18-8E07-30BB3B950EF5}"/>
    <hyperlink ref="C48" r:id="rId37" xr:uid="{F2A46C4F-8E97-4149-9246-D22A88EB063C}"/>
    <hyperlink ref="C49" r:id="rId38" xr:uid="{0CD90CA9-57A5-40EC-91AF-921CFCCE4C5B}"/>
    <hyperlink ref="C50" r:id="rId39" xr:uid="{86B6C8C8-B2B8-4E41-AEB4-23848BE87881}"/>
    <hyperlink ref="C51" r:id="rId40" xr:uid="{7586BF69-9602-46CF-A714-D7CC0F71DD9F}"/>
    <hyperlink ref="C52" r:id="rId41" xr:uid="{479FA527-6D68-48F4-8976-CBF16190A959}"/>
    <hyperlink ref="C53" r:id="rId42" xr:uid="{9C0BB5B0-8B82-4B62-B0A8-4737E56C30C8}"/>
    <hyperlink ref="C54" r:id="rId43" xr:uid="{433CF147-0105-4CEE-82EA-8673F8585A00}"/>
    <hyperlink ref="C55" r:id="rId44" xr:uid="{D78A00FF-6479-4416-8828-060003D052A0}"/>
    <hyperlink ref="C56" r:id="rId45" xr:uid="{B6567CC9-E4D6-4741-94F4-6C30D50E70B2}"/>
    <hyperlink ref="C57" r:id="rId46" xr:uid="{9E5E0725-2989-4B36-B82D-6EF10A7CEC65}"/>
    <hyperlink ref="C58" r:id="rId47" xr:uid="{F7A289C8-BFEE-424F-AA3B-31435DAAAB59}"/>
    <hyperlink ref="C59" r:id="rId48" xr:uid="{E70F2587-E404-468D-AC66-B8805710A04F}"/>
    <hyperlink ref="C60" r:id="rId49" xr:uid="{A1440C33-0E0B-4CC0-BE94-7DC2A087A587}"/>
    <hyperlink ref="C61" r:id="rId50" xr:uid="{7142C378-E28F-4390-A312-D09153D276E2}"/>
    <hyperlink ref="C62" r:id="rId51" xr:uid="{943037D9-FF5A-4484-A34F-ED5CE5DF059B}"/>
    <hyperlink ref="C63" r:id="rId52" xr:uid="{6256FA2C-5B1D-4C14-95EC-CF8D1A3EB62D}"/>
    <hyperlink ref="C64" r:id="rId53" xr:uid="{27AE9010-4B34-4431-9F14-5E23EEA52D00}"/>
    <hyperlink ref="C65" r:id="rId54" xr:uid="{EE435A12-FA24-4088-9F89-B46EE7B09E92}"/>
    <hyperlink ref="C66" r:id="rId55" xr:uid="{400CBDC2-ABA1-4537-8197-2C4690F9A59F}"/>
    <hyperlink ref="C67" r:id="rId56" xr:uid="{55585DCF-E97B-42E9-88AD-129B50F838DB}"/>
    <hyperlink ref="C68" r:id="rId57" xr:uid="{4B05708B-F9F9-48B2-8014-DFC803A7F5D1}"/>
    <hyperlink ref="C69" r:id="rId58" xr:uid="{0A736B06-840E-42D0-BB0D-C7E12312EC16}"/>
    <hyperlink ref="C76" r:id="rId59" xr:uid="{D31563C2-49BB-4185-80A9-0BA3E73F0487}"/>
    <hyperlink ref="C77" r:id="rId60" xr:uid="{85A2F2BA-C65D-440D-AE9B-9041D5EA28E0}"/>
    <hyperlink ref="C78" r:id="rId61" xr:uid="{8D25E51D-FDB2-44D6-9367-76FE6C4E768F}"/>
    <hyperlink ref="C79" r:id="rId62" xr:uid="{9E7F6165-1C61-4EE9-AD04-9A83F0956AAF}"/>
    <hyperlink ref="C80" r:id="rId63" xr:uid="{3E698F9B-3564-4166-B55C-EC3F33B6382C}"/>
    <hyperlink ref="C81" r:id="rId64" xr:uid="{9B199556-89C0-4D4B-975E-AD249D9C4A88}"/>
    <hyperlink ref="C82" r:id="rId65" xr:uid="{3D9BE2D9-1765-4C8D-992F-75B019B98AE1}"/>
    <hyperlink ref="C83" r:id="rId66" xr:uid="{39CBF5C8-F7BF-45DC-827D-21CD14FC6666}"/>
    <hyperlink ref="C86" r:id="rId67" xr:uid="{BDB72B85-4660-4793-86BB-2383EBCB2322}"/>
    <hyperlink ref="C87" r:id="rId68" xr:uid="{A0DA2271-0E0D-49F0-8CD1-37C915D9F773}"/>
    <hyperlink ref="C88" r:id="rId69" xr:uid="{1E1825E5-C0FC-4CD1-9AAC-3152C619BDD9}"/>
    <hyperlink ref="C89" r:id="rId70" xr:uid="{CF3B863A-0C52-4336-945A-416ABF7622A6}"/>
    <hyperlink ref="C90" r:id="rId71" xr:uid="{90131C1F-7040-4F7B-9DFE-B9C529002374}"/>
    <hyperlink ref="C91" r:id="rId72" xr:uid="{3375B789-9C27-42E1-A6DA-59F8F740E498}"/>
    <hyperlink ref="C92" r:id="rId73" xr:uid="{7F0F5B8E-01FA-4EAC-80EA-1CB46F26DFD2}"/>
    <hyperlink ref="C93" r:id="rId74" xr:uid="{CDC6BAD5-C5CB-45BB-8B37-796A1325BE5E}"/>
    <hyperlink ref="C120" r:id="rId75" xr:uid="{E2FBFFB3-BD54-43B0-90C9-6C46D7CA546B}"/>
    <hyperlink ref="C121" r:id="rId76" xr:uid="{0B2810DE-1F2B-4B64-9904-FEC6DE573AFE}"/>
    <hyperlink ref="C122" r:id="rId77" xr:uid="{CAD9F1ED-F23A-47A5-A19B-B338D2A01047}"/>
    <hyperlink ref="C123" r:id="rId78" xr:uid="{03301745-5456-4FAF-8B6F-C32805EF7DA6}"/>
    <hyperlink ref="C124" r:id="rId79" xr:uid="{575254D7-BD32-44B9-A553-A87481207BBA}"/>
    <hyperlink ref="C125" r:id="rId80" xr:uid="{83BB418C-8061-492C-9842-23405432391B}"/>
    <hyperlink ref="C126" r:id="rId81" xr:uid="{2FA4A844-8CB6-40EF-BF64-ED9CB30A1155}"/>
    <hyperlink ref="C127" r:id="rId82" xr:uid="{D2346C78-6FCF-47F2-ADED-AFE846239C24}"/>
    <hyperlink ref="C128" r:id="rId83" xr:uid="{C77F7228-FCB3-4CF7-8995-6D2C007C5F03}"/>
    <hyperlink ref="C129" r:id="rId84" xr:uid="{CDB96582-40B0-41E8-BF17-9616BDF74559}"/>
    <hyperlink ref="C130" r:id="rId85" xr:uid="{D413DC22-E6E9-476E-90DE-816C0D27A501}"/>
    <hyperlink ref="C131" r:id="rId86" xr:uid="{B62A42FA-7684-4AB9-9E22-C87689CC89FB}"/>
    <hyperlink ref="C132" r:id="rId87" xr:uid="{341E2117-5CC1-4D9E-B05C-1C85DCFCB5A9}"/>
    <hyperlink ref="C133" r:id="rId88" xr:uid="{AE602DB2-2F4E-4892-A3AF-A32895E3B337}"/>
    <hyperlink ref="C134" r:id="rId89" xr:uid="{A57C5189-4E5F-4E89-AD03-F33E2A0394EF}"/>
    <hyperlink ref="C135" r:id="rId90" xr:uid="{A8334DB0-C134-402D-9749-167CBB87266D}"/>
    <hyperlink ref="C136" r:id="rId91" xr:uid="{9CA0510E-6249-438C-BE75-DD2115376FF2}"/>
    <hyperlink ref="C137" r:id="rId92" xr:uid="{386762AB-CFA8-4812-A111-3CE261EB4395}"/>
    <hyperlink ref="C138" r:id="rId93" xr:uid="{6F865D0E-AEDF-47AD-AD2F-87201B490636}"/>
    <hyperlink ref="C139" r:id="rId94" xr:uid="{2D617DD4-A196-4859-B9FD-805394869C7C}"/>
    <hyperlink ref="C140" r:id="rId95" xr:uid="{91AD394E-06A0-4113-9C78-2F770C29D85B}"/>
    <hyperlink ref="C141" r:id="rId96" xr:uid="{6C3E4CBD-742C-41F4-B7F6-56EA87B557E8}"/>
    <hyperlink ref="C96" r:id="rId97" xr:uid="{FBDCDA16-B6F7-4FA3-BE4D-55D55E1522C8}"/>
    <hyperlink ref="C97" r:id="rId98" xr:uid="{2F22B199-25FC-4DFE-925F-F3521C89D6CC}"/>
    <hyperlink ref="C98" r:id="rId99" xr:uid="{45018E7E-8576-4CBF-9A3E-22E014AB2DCA}"/>
    <hyperlink ref="C99" r:id="rId100" xr:uid="{02144E14-22E3-4025-80AF-F328615B0EFF}"/>
    <hyperlink ref="C100" r:id="rId101" xr:uid="{A320ED14-FA36-4346-9B36-4C08478588C2}"/>
    <hyperlink ref="C101" r:id="rId102" xr:uid="{84E3829C-68B9-4C9E-8007-94D36DCA269F}"/>
    <hyperlink ref="C102" r:id="rId103" xr:uid="{9EACE449-433C-43AC-9959-57012987F6F4}"/>
    <hyperlink ref="C103" r:id="rId104" xr:uid="{6AF2B15F-427F-4636-9257-78101069B082}"/>
    <hyperlink ref="C104" r:id="rId105" xr:uid="{06F79C95-3F6A-492B-AEE3-9238B0208916}"/>
    <hyperlink ref="C105" r:id="rId106" xr:uid="{8752015A-27D5-4A19-91F9-BBE326228764}"/>
    <hyperlink ref="C106" r:id="rId107" xr:uid="{4C6137D9-B857-4CC6-BDBA-9032A7F4BF50}"/>
    <hyperlink ref="C107" r:id="rId108" xr:uid="{30707619-0118-4FA9-9F7D-F08662257C9D}"/>
    <hyperlink ref="C108" r:id="rId109" xr:uid="{D7453DC8-6F82-4A80-A88D-7EE567DEB449}"/>
    <hyperlink ref="C109" r:id="rId110" xr:uid="{E5210EAE-034B-4D65-89A6-8B3E6BC26A2C}"/>
    <hyperlink ref="C110" r:id="rId111" xr:uid="{6A5F3B11-60B3-4A9F-B401-ADE9AE2B4B6D}"/>
    <hyperlink ref="C111" r:id="rId112" xr:uid="{A8A20E75-2685-454D-91F1-01093EB97CF6}"/>
    <hyperlink ref="C112" r:id="rId113" xr:uid="{429558F7-10C8-4BDC-AAD3-737D36893DD8}"/>
    <hyperlink ref="C113" r:id="rId114" xr:uid="{34BA5B63-BCFE-4280-9C6E-A9A938F15C5F}"/>
    <hyperlink ref="C114" r:id="rId115" xr:uid="{040D4AE4-5976-44B8-B4A7-AFBFAFE92ECA}"/>
    <hyperlink ref="C115" r:id="rId116" xr:uid="{B42E971D-2E83-48D0-8009-56A1F3B1FEEC}"/>
    <hyperlink ref="C116" r:id="rId117" xr:uid="{E4E3F767-1479-4CAC-B20C-7247143514D1}"/>
    <hyperlink ref="C117" r:id="rId118" xr:uid="{B9B591FD-7153-4BFE-9B6A-2FD76C8AE098}"/>
    <hyperlink ref="C145" r:id="rId119" xr:uid="{E04BE9F1-1AF4-40A7-8B7E-CDF989DBEAEA}"/>
    <hyperlink ref="C146" r:id="rId120" xr:uid="{16377983-471B-447F-BF48-30628A14AE1F}"/>
    <hyperlink ref="C147" r:id="rId121" xr:uid="{5F8FC086-7F17-4A0D-BC4E-998A24DB8CBC}"/>
    <hyperlink ref="C148" r:id="rId122" xr:uid="{7DA2B281-4FAB-44A0-B1B5-4A652974DE1B}"/>
    <hyperlink ref="C149" r:id="rId123" xr:uid="{28B4A38C-185D-40E0-9BC9-928C6CB06F09}"/>
    <hyperlink ref="C150" r:id="rId124" xr:uid="{F522D348-0F6B-4E7D-BDBA-6A2221826F74}"/>
    <hyperlink ref="C151" r:id="rId125" xr:uid="{9D4AAB86-2CF6-46FE-A012-68D787E377E9}"/>
    <hyperlink ref="C152" r:id="rId126" xr:uid="{0B674CDA-6328-4BBA-8346-5FD3DFD4109F}"/>
    <hyperlink ref="C153" r:id="rId127" xr:uid="{4EE967A1-49DE-48CF-8AD0-898010004030}"/>
    <hyperlink ref="C154" r:id="rId128" xr:uid="{34DB1338-4620-4E4C-B7DB-82E4E5EB9A59}"/>
    <hyperlink ref="C155" r:id="rId129" xr:uid="{8C531A24-9BE3-4D5D-AC74-A9BA038BB8E3}"/>
    <hyperlink ref="C156" r:id="rId130" xr:uid="{AA3A0209-ECE4-4133-8B09-DA2457B65173}"/>
  </hyperlinks>
  <pageMargins left="0.7" right="0.7" top="0.78740157499999996" bottom="0.78740157499999996" header="0.3" footer="0.3"/>
  <pageSetup paperSize="9" orientation="portrait" r:id="rId131"/>
  <drawing r:id="rId132"/>
  <tableParts count="1">
    <tablePart r:id="rId13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00C46-9F5B-8244-970D-8D005FC65FCE}">
  <sheetPr codeName="Tabelle6">
    <tabColor theme="4" tint="0.79998168889431442"/>
    <pageSetUpPr fitToPage="1"/>
  </sheetPr>
  <dimension ref="A3:AH139"/>
  <sheetViews>
    <sheetView showGridLines="0" zoomScaleNormal="48" workbookViewId="0">
      <pane xSplit="3" ySplit="8" topLeftCell="D9" activePane="bottomRight" state="frozen"/>
      <selection pane="bottomRight" activeCell="G10" sqref="G10:M18"/>
      <selection pane="bottomLeft" activeCell="A6" sqref="A6"/>
      <selection pane="topRight" activeCell="C1" sqref="C1"/>
    </sheetView>
  </sheetViews>
  <sheetFormatPr defaultColWidth="10.85546875" defaultRowHeight="18.95"/>
  <cols>
    <col min="1" max="1" width="2.85546875" style="623" customWidth="1"/>
    <col min="2" max="2" width="7" style="623" customWidth="1"/>
    <col min="3" max="3" width="38.7109375" style="624" bestFit="1" customWidth="1"/>
    <col min="4" max="4" width="13.7109375" style="381" bestFit="1" customWidth="1"/>
    <col min="5" max="5" width="18.140625" style="194" customWidth="1"/>
    <col min="6" max="6" width="9.28515625" style="191" customWidth="1"/>
    <col min="7" max="17" width="8.85546875" style="191" customWidth="1"/>
    <col min="18" max="18" width="11.42578125" style="218" customWidth="1"/>
    <col min="19" max="22" width="8.85546875" style="191" customWidth="1"/>
    <col min="23" max="23" width="10.140625" style="382" customWidth="1"/>
    <col min="24" max="24" width="16.85546875" style="267" customWidth="1"/>
    <col min="25" max="25" width="11.7109375" style="268" bestFit="1" customWidth="1"/>
    <col min="26" max="26" width="11" style="269" customWidth="1"/>
    <col min="27" max="27" width="11.42578125" style="269" customWidth="1"/>
    <col min="28" max="16384" width="10.85546875" style="191"/>
  </cols>
  <sheetData>
    <row r="3" spans="1:27" ht="20.100000000000001" thickBot="1"/>
    <row r="4" spans="1:27" s="194" customFormat="1" ht="87.95">
      <c r="A4" s="625"/>
      <c r="B4" s="625"/>
      <c r="C4" s="626"/>
      <c r="D4" s="526" t="s">
        <v>747</v>
      </c>
      <c r="E4" s="559">
        <v>0.1</v>
      </c>
      <c r="F4" s="197" t="s">
        <v>53</v>
      </c>
      <c r="G4" s="7" t="s">
        <v>54</v>
      </c>
      <c r="H4" s="8" t="s">
        <v>55</v>
      </c>
      <c r="I4" s="9" t="s">
        <v>56</v>
      </c>
      <c r="J4" s="10" t="s">
        <v>57</v>
      </c>
      <c r="K4" s="11" t="s">
        <v>58</v>
      </c>
      <c r="L4" s="12" t="s">
        <v>59</v>
      </c>
      <c r="M4" s="13" t="s">
        <v>60</v>
      </c>
      <c r="N4" s="14" t="s">
        <v>61</v>
      </c>
      <c r="O4" s="15" t="s">
        <v>62</v>
      </c>
      <c r="P4" s="16" t="s">
        <v>63</v>
      </c>
      <c r="Q4" s="17" t="s">
        <v>64</v>
      </c>
      <c r="R4" s="232" t="s">
        <v>65</v>
      </c>
      <c r="S4" s="33" t="s">
        <v>66</v>
      </c>
      <c r="T4" s="34" t="s">
        <v>67</v>
      </c>
      <c r="U4" s="121" t="s">
        <v>68</v>
      </c>
      <c r="V4" s="271" t="s">
        <v>69</v>
      </c>
      <c r="W4" s="238" t="s">
        <v>70</v>
      </c>
      <c r="X4" s="237" t="s">
        <v>71</v>
      </c>
      <c r="Y4" s="384"/>
      <c r="Z4" s="385" t="s">
        <v>748</v>
      </c>
      <c r="AA4" s="250" t="s">
        <v>72</v>
      </c>
    </row>
    <row r="5" spans="1:27" s="198" customFormat="1" ht="12.95">
      <c r="A5" s="627"/>
      <c r="B5" s="627"/>
      <c r="C5" s="628" t="s">
        <v>73</v>
      </c>
      <c r="D5" s="386"/>
      <c r="E5" s="360"/>
      <c r="G5" s="276">
        <v>10084</v>
      </c>
      <c r="H5" s="276">
        <v>10085</v>
      </c>
      <c r="I5" s="276">
        <v>10086</v>
      </c>
      <c r="J5" s="276">
        <v>10088</v>
      </c>
      <c r="K5" s="276">
        <v>10089</v>
      </c>
      <c r="L5" s="276">
        <v>10090</v>
      </c>
      <c r="M5" s="276">
        <v>10091</v>
      </c>
      <c r="N5" s="276">
        <v>10093</v>
      </c>
      <c r="O5" s="276">
        <v>10092</v>
      </c>
      <c r="P5" s="276">
        <v>10094</v>
      </c>
      <c r="Q5" s="276">
        <v>10095</v>
      </c>
      <c r="R5" s="239"/>
      <c r="S5" s="276">
        <v>10081</v>
      </c>
      <c r="T5" s="276">
        <v>10097</v>
      </c>
      <c r="U5" s="276">
        <v>10083</v>
      </c>
      <c r="V5" s="387">
        <v>10082</v>
      </c>
      <c r="W5" s="273"/>
      <c r="X5" s="277"/>
      <c r="Y5" s="278"/>
      <c r="Z5" s="273"/>
      <c r="AA5" s="273"/>
    </row>
    <row r="6" spans="1:27" s="273" customFormat="1" ht="12.95" customHeight="1">
      <c r="C6" s="429" t="s">
        <v>74</v>
      </c>
      <c r="D6" s="637"/>
      <c r="E6" s="239"/>
      <c r="G6" s="273">
        <v>10124</v>
      </c>
      <c r="H6" s="273">
        <v>10125</v>
      </c>
      <c r="I6" s="273">
        <v>10127</v>
      </c>
      <c r="J6" s="273">
        <v>10129</v>
      </c>
      <c r="K6" s="273">
        <v>10130</v>
      </c>
      <c r="L6" s="273">
        <v>10139</v>
      </c>
      <c r="M6" s="273">
        <v>10131</v>
      </c>
      <c r="N6" s="273">
        <v>10140</v>
      </c>
      <c r="O6" s="273">
        <v>10132</v>
      </c>
      <c r="P6" s="273">
        <v>10133</v>
      </c>
      <c r="Q6" s="273">
        <v>10134</v>
      </c>
      <c r="R6" s="239"/>
      <c r="S6" s="273">
        <v>10135</v>
      </c>
      <c r="T6" s="273">
        <v>10136</v>
      </c>
      <c r="U6" s="273">
        <v>10137</v>
      </c>
      <c r="V6" s="273">
        <v>10138</v>
      </c>
      <c r="Y6" s="277"/>
    </row>
    <row r="7" spans="1:27">
      <c r="C7" s="629" t="s">
        <v>75</v>
      </c>
      <c r="G7" s="388">
        <f>SUM(Tabelle13910[Spalte13])</f>
        <v>0</v>
      </c>
      <c r="H7" s="388">
        <f>SUM(Tabelle13910[Spalte14])</f>
        <v>0</v>
      </c>
      <c r="I7" s="388">
        <f>SUM(Tabelle13910[1])</f>
        <v>0</v>
      </c>
      <c r="J7" s="388">
        <f>SUM(Tabelle13910[Spalte16])</f>
        <v>0</v>
      </c>
      <c r="K7" s="388">
        <f>SUM(Tabelle13910[Spalte17])</f>
        <v>0</v>
      </c>
      <c r="L7" s="388">
        <f>SUM(Tabelle13910[Spalte18])</f>
        <v>0</v>
      </c>
      <c r="M7" s="388">
        <f>SUM(Tabelle13910[Spalte19])</f>
        <v>0</v>
      </c>
      <c r="N7" s="388">
        <f>SUM(Tabelle13910[Spalte110])</f>
        <v>0</v>
      </c>
      <c r="O7" s="388">
        <f>SUM(Tabelle13910[Spalte111])</f>
        <v>0</v>
      </c>
      <c r="P7" s="388">
        <f>SUM(Tabelle13910[Spalte112])</f>
        <v>0</v>
      </c>
      <c r="Q7" s="389">
        <f>SUM(Tabelle13910[Spalte113])</f>
        <v>0</v>
      </c>
      <c r="R7" s="241"/>
      <c r="S7" s="390">
        <f>SUM(Tabelle13910[Spalte115])</f>
        <v>0</v>
      </c>
      <c r="T7" s="388">
        <f>SUM(Tabelle13910[Spalte116])</f>
        <v>0</v>
      </c>
      <c r="U7" s="388">
        <f>SUM(Tabelle13910[Spalte117])</f>
        <v>0</v>
      </c>
      <c r="V7" s="388">
        <f>SUM(Tabelle13910[Spalte118])</f>
        <v>0</v>
      </c>
      <c r="W7" s="391">
        <f>SUM(Tabelle13910[Spalte119])</f>
        <v>0</v>
      </c>
      <c r="X7" s="392">
        <f>SUM(Tabelle13910[Spalte120])</f>
        <v>0</v>
      </c>
      <c r="Y7" s="283"/>
      <c r="Z7" s="412">
        <f>SUMPRODUCT(W10:W97,Z10:Z97)</f>
        <v>0</v>
      </c>
      <c r="AA7" s="4">
        <f>SUMPRODUCT(Tabelle13910[Spalte119],Tabelle13910[Spalte122])</f>
        <v>0</v>
      </c>
    </row>
    <row r="8" spans="1:27"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S8" s="284"/>
      <c r="T8" s="284"/>
      <c r="U8" s="284"/>
      <c r="W8" s="393"/>
      <c r="X8" s="394"/>
    </row>
    <row r="9" spans="1:27" s="215" customFormat="1" ht="60" customHeight="1">
      <c r="A9" s="630"/>
      <c r="B9" s="630"/>
      <c r="C9" s="631" t="s">
        <v>623</v>
      </c>
      <c r="D9" s="395" t="s">
        <v>77</v>
      </c>
      <c r="E9" s="396" t="s">
        <v>79</v>
      </c>
      <c r="F9" s="396" t="s">
        <v>80</v>
      </c>
      <c r="G9" s="397" t="s">
        <v>81</v>
      </c>
      <c r="H9" s="397" t="s">
        <v>82</v>
      </c>
      <c r="I9" s="397" t="s">
        <v>420</v>
      </c>
      <c r="J9" s="397" t="s">
        <v>84</v>
      </c>
      <c r="K9" s="397" t="s">
        <v>85</v>
      </c>
      <c r="L9" s="397" t="s">
        <v>86</v>
      </c>
      <c r="M9" s="397" t="s">
        <v>87</v>
      </c>
      <c r="N9" s="397" t="s">
        <v>88</v>
      </c>
      <c r="O9" s="397" t="s">
        <v>89</v>
      </c>
      <c r="P9" s="397" t="s">
        <v>90</v>
      </c>
      <c r="Q9" s="397" t="s">
        <v>91</v>
      </c>
      <c r="R9" s="397" t="s">
        <v>92</v>
      </c>
      <c r="S9" s="397" t="s">
        <v>93</v>
      </c>
      <c r="T9" s="397" t="s">
        <v>94</v>
      </c>
      <c r="U9" s="397" t="s">
        <v>95</v>
      </c>
      <c r="V9" s="397" t="s">
        <v>96</v>
      </c>
      <c r="W9" s="397" t="s">
        <v>97</v>
      </c>
      <c r="X9" s="398" t="s">
        <v>98</v>
      </c>
      <c r="Y9" s="397" t="s">
        <v>99</v>
      </c>
      <c r="Z9" s="396" t="s">
        <v>749</v>
      </c>
      <c r="AA9" s="396" t="s">
        <v>78</v>
      </c>
    </row>
    <row r="10" spans="1:27" ht="57" customHeight="1">
      <c r="B10" s="207" t="s">
        <v>101</v>
      </c>
      <c r="C10" s="638" t="s">
        <v>750</v>
      </c>
      <c r="D10" s="399">
        <v>221</v>
      </c>
      <c r="E10" s="48"/>
      <c r="F10" s="210" t="s">
        <v>113</v>
      </c>
      <c r="G10" s="603"/>
      <c r="H10" s="603"/>
      <c r="I10" s="603"/>
      <c r="J10" s="603"/>
      <c r="K10" s="603"/>
      <c r="L10" s="603"/>
      <c r="M10" s="603"/>
      <c r="N10" s="606"/>
      <c r="O10" s="606"/>
      <c r="P10" s="603"/>
      <c r="Q10" s="603"/>
      <c r="R10" s="246">
        <f>ROUNDUP((Tabelle13910[[#This Row],[Spalte12]]*1.05)/0.25,0)*0.25</f>
        <v>232.25</v>
      </c>
      <c r="S10" s="560"/>
      <c r="T10" s="560"/>
      <c r="U10" s="603"/>
      <c r="V10" s="603"/>
      <c r="W10" s="247">
        <f>SUM(Tabelle13910[[#This Row],[Spalte13]:[Spalte113]],Tabelle13910[[#This Row],[Spalte115]:[Spalte118]])</f>
        <v>0</v>
      </c>
      <c r="X10" s="248">
        <f>SUM(Tabelle13910[[#This Row],[Spalte13]:[Spalte113]])*Tabelle13910[[#This Row],[Spalte12]]+SUM(Tabelle13910[[#This Row],[Spalte115]:[Spalte118]])*Tabelle13910[[#This Row],[Spalte114]]</f>
        <v>0</v>
      </c>
      <c r="Y10" s="291" t="s">
        <v>751</v>
      </c>
      <c r="Z10" s="249">
        <v>1</v>
      </c>
      <c r="AA10" s="250">
        <v>3.98</v>
      </c>
    </row>
    <row r="11" spans="1:27" ht="57" customHeight="1">
      <c r="B11" s="207" t="s">
        <v>101</v>
      </c>
      <c r="C11" s="638" t="s">
        <v>752</v>
      </c>
      <c r="D11" s="399">
        <v>168</v>
      </c>
      <c r="E11" s="48"/>
      <c r="F11" s="210" t="s">
        <v>113</v>
      </c>
      <c r="G11" s="604"/>
      <c r="H11" s="604"/>
      <c r="I11" s="604"/>
      <c r="J11" s="604"/>
      <c r="K11" s="604"/>
      <c r="L11" s="604"/>
      <c r="M11" s="604"/>
      <c r="N11" s="606"/>
      <c r="O11" s="606"/>
      <c r="P11" s="604"/>
      <c r="Q11" s="604"/>
      <c r="R11" s="246">
        <f>ROUNDUP((Tabelle13910[[#This Row],[Spalte12]]*1.05)/0.25,0)*0.25</f>
        <v>176.5</v>
      </c>
      <c r="S11" s="560"/>
      <c r="T11" s="560"/>
      <c r="U11" s="604"/>
      <c r="V11" s="604"/>
      <c r="W11" s="247">
        <f>SUM(Tabelle13910[[#This Row],[Spalte13]:[Spalte113]],Tabelle13910[[#This Row],[Spalte115]:[Spalte118]])</f>
        <v>0</v>
      </c>
      <c r="X11" s="248">
        <f>SUM(Tabelle13910[[#This Row],[Spalte13]:[Spalte113]])*Tabelle13910[[#This Row],[Spalte12]]+SUM(Tabelle13910[[#This Row],[Spalte115]:[Spalte118]])*Tabelle13910[[#This Row],[Spalte114]]</f>
        <v>0</v>
      </c>
      <c r="Y11" s="291" t="s">
        <v>753</v>
      </c>
      <c r="Z11" s="249">
        <v>1</v>
      </c>
      <c r="AA11" s="250">
        <v>2.42</v>
      </c>
    </row>
    <row r="12" spans="1:27" ht="57" customHeight="1">
      <c r="B12" s="207" t="s">
        <v>101</v>
      </c>
      <c r="C12" s="638" t="s">
        <v>754</v>
      </c>
      <c r="D12" s="399">
        <v>312</v>
      </c>
      <c r="E12" s="48"/>
      <c r="F12" s="210" t="s">
        <v>113</v>
      </c>
      <c r="G12" s="603"/>
      <c r="H12" s="603"/>
      <c r="I12" s="603"/>
      <c r="J12" s="603"/>
      <c r="K12" s="603"/>
      <c r="L12" s="603"/>
      <c r="M12" s="603"/>
      <c r="N12" s="606"/>
      <c r="O12" s="606"/>
      <c r="P12" s="603"/>
      <c r="Q12" s="603"/>
      <c r="R12" s="246">
        <f>ROUNDUP((Tabelle13910[[#This Row],[Spalte12]]*1.05)/0.25,0)*0.25</f>
        <v>327.75</v>
      </c>
      <c r="S12" s="560"/>
      <c r="T12" s="560"/>
      <c r="U12" s="603"/>
      <c r="V12" s="603"/>
      <c r="W12" s="247">
        <f>SUM(Tabelle13910[[#This Row],[Spalte13]:[Spalte113]],Tabelle13910[[#This Row],[Spalte115]:[Spalte118]])</f>
        <v>0</v>
      </c>
      <c r="X12" s="248">
        <f>SUM(Tabelle13910[[#This Row],[Spalte13]:[Spalte113]])*Tabelle13910[[#This Row],[Spalte12]]+SUM(Tabelle13910[[#This Row],[Spalte115]:[Spalte118]])*Tabelle13910[[#This Row],[Spalte114]]</f>
        <v>0</v>
      </c>
      <c r="Y12" s="291" t="s">
        <v>755</v>
      </c>
      <c r="Z12" s="249">
        <v>2</v>
      </c>
      <c r="AA12" s="250">
        <v>4.74</v>
      </c>
    </row>
    <row r="13" spans="1:27" ht="57" customHeight="1">
      <c r="B13" s="207" t="s">
        <v>101</v>
      </c>
      <c r="C13" s="638" t="s">
        <v>756</v>
      </c>
      <c r="D13" s="399">
        <v>202</v>
      </c>
      <c r="E13" s="48"/>
      <c r="F13" s="210" t="s">
        <v>113</v>
      </c>
      <c r="G13" s="604"/>
      <c r="H13" s="604"/>
      <c r="I13" s="604"/>
      <c r="J13" s="604"/>
      <c r="K13" s="604"/>
      <c r="L13" s="604"/>
      <c r="M13" s="604"/>
      <c r="N13" s="606"/>
      <c r="O13" s="606"/>
      <c r="P13" s="604"/>
      <c r="Q13" s="604"/>
      <c r="R13" s="246">
        <f>ROUNDUP((Tabelle13910[[#This Row],[Spalte12]]*1.05)/0.25,0)*0.25</f>
        <v>212.25</v>
      </c>
      <c r="S13" s="560"/>
      <c r="T13" s="560"/>
      <c r="U13" s="604"/>
      <c r="V13" s="604"/>
      <c r="W13" s="247">
        <f>SUM(Tabelle13910[[#This Row],[Spalte13]:[Spalte113]],Tabelle13910[[#This Row],[Spalte115]:[Spalte118]])</f>
        <v>0</v>
      </c>
      <c r="X13" s="248">
        <f>SUM(Tabelle13910[[#This Row],[Spalte13]:[Spalte113]])*Tabelle13910[[#This Row],[Spalte12]]+SUM(Tabelle13910[[#This Row],[Spalte115]:[Spalte118]])*Tabelle13910[[#This Row],[Spalte114]]</f>
        <v>0</v>
      </c>
      <c r="Y13" s="291" t="s">
        <v>757</v>
      </c>
      <c r="Z13" s="249">
        <v>2</v>
      </c>
      <c r="AA13" s="250">
        <v>3.25</v>
      </c>
    </row>
    <row r="14" spans="1:27" ht="57" customHeight="1">
      <c r="B14" s="207" t="s">
        <v>101</v>
      </c>
      <c r="C14" s="638" t="s">
        <v>758</v>
      </c>
      <c r="D14" s="399">
        <v>457</v>
      </c>
      <c r="E14" s="48"/>
      <c r="F14" s="210" t="s">
        <v>113</v>
      </c>
      <c r="G14" s="603"/>
      <c r="H14" s="603"/>
      <c r="I14" s="603"/>
      <c r="J14" s="603"/>
      <c r="K14" s="603"/>
      <c r="L14" s="603"/>
      <c r="M14" s="603"/>
      <c r="N14" s="606"/>
      <c r="O14" s="606"/>
      <c r="P14" s="603"/>
      <c r="Q14" s="603"/>
      <c r="R14" s="246">
        <f>ROUNDUP((Tabelle13910[[#This Row],[Spalte12]]*1.05)/0.25,0)*0.25</f>
        <v>480</v>
      </c>
      <c r="S14" s="560"/>
      <c r="T14" s="560"/>
      <c r="U14" s="603"/>
      <c r="V14" s="603"/>
      <c r="W14" s="247">
        <f>SUM(Tabelle13910[[#This Row],[Spalte13]:[Spalte113]],Tabelle13910[[#This Row],[Spalte115]:[Spalte118]])</f>
        <v>0</v>
      </c>
      <c r="X14" s="248">
        <f>SUM(Tabelle13910[[#This Row],[Spalte13]:[Spalte113]])*Tabelle13910[[#This Row],[Spalte12]]+SUM(Tabelle13910[[#This Row],[Spalte115]:[Spalte118]])*Tabelle13910[[#This Row],[Spalte114]]</f>
        <v>0</v>
      </c>
      <c r="Y14" s="291" t="s">
        <v>759</v>
      </c>
      <c r="Z14" s="249">
        <v>3</v>
      </c>
      <c r="AA14" s="250">
        <v>7.04</v>
      </c>
    </row>
    <row r="15" spans="1:27" ht="57" customHeight="1">
      <c r="B15" s="207" t="s">
        <v>101</v>
      </c>
      <c r="C15" s="638" t="s">
        <v>760</v>
      </c>
      <c r="D15" s="399">
        <v>175</v>
      </c>
      <c r="E15" s="48"/>
      <c r="F15" s="210" t="s">
        <v>113</v>
      </c>
      <c r="G15" s="604"/>
      <c r="H15" s="604"/>
      <c r="I15" s="604"/>
      <c r="J15" s="604"/>
      <c r="K15" s="604"/>
      <c r="L15" s="604"/>
      <c r="M15" s="604"/>
      <c r="N15" s="606"/>
      <c r="O15" s="606"/>
      <c r="P15" s="604"/>
      <c r="Q15" s="604"/>
      <c r="R15" s="246">
        <f>ROUNDUP((Tabelle13910[[#This Row],[Spalte12]]*1.05)/0.25,0)*0.25</f>
        <v>183.75</v>
      </c>
      <c r="S15" s="560"/>
      <c r="T15" s="560"/>
      <c r="U15" s="604"/>
      <c r="V15" s="604"/>
      <c r="W15" s="247">
        <f>SUM(Tabelle13910[[#This Row],[Spalte13]:[Spalte113]],Tabelle13910[[#This Row],[Spalte115]:[Spalte118]])</f>
        <v>0</v>
      </c>
      <c r="X15" s="248">
        <f>SUM(Tabelle13910[[#This Row],[Spalte13]:[Spalte113]])*Tabelle13910[[#This Row],[Spalte12]]+SUM(Tabelle13910[[#This Row],[Spalte115]:[Spalte118]])*Tabelle13910[[#This Row],[Spalte114]]</f>
        <v>0</v>
      </c>
      <c r="Y15" s="291" t="s">
        <v>761</v>
      </c>
      <c r="Z15" s="249">
        <v>2</v>
      </c>
      <c r="AA15" s="250">
        <v>2.48</v>
      </c>
    </row>
    <row r="16" spans="1:27" ht="57" customHeight="1">
      <c r="B16" s="207" t="s">
        <v>101</v>
      </c>
      <c r="C16" s="638" t="s">
        <v>762</v>
      </c>
      <c r="D16" s="399">
        <v>159</v>
      </c>
      <c r="E16" s="48"/>
      <c r="F16" s="210" t="s">
        <v>113</v>
      </c>
      <c r="G16" s="603"/>
      <c r="H16" s="603"/>
      <c r="I16" s="603"/>
      <c r="J16" s="603"/>
      <c r="K16" s="603"/>
      <c r="L16" s="603"/>
      <c r="M16" s="603"/>
      <c r="N16" s="606"/>
      <c r="O16" s="606"/>
      <c r="P16" s="603"/>
      <c r="Q16" s="603"/>
      <c r="R16" s="246">
        <f>ROUNDUP((Tabelle13910[[#This Row],[Spalte12]]*1.05)/0.25,0)*0.25</f>
        <v>167</v>
      </c>
      <c r="S16" s="560"/>
      <c r="T16" s="560"/>
      <c r="U16" s="603"/>
      <c r="V16" s="603"/>
      <c r="W16" s="247">
        <f>SUM(Tabelle13910[[#This Row],[Spalte13]:[Spalte113]],Tabelle13910[[#This Row],[Spalte115]:[Spalte118]])</f>
        <v>0</v>
      </c>
      <c r="X16" s="248">
        <f>SUM(Tabelle13910[[#This Row],[Spalte13]:[Spalte113]])*Tabelle13910[[#This Row],[Spalte12]]+SUM(Tabelle13910[[#This Row],[Spalte115]:[Spalte118]])*Tabelle13910[[#This Row],[Spalte114]]</f>
        <v>0</v>
      </c>
      <c r="Y16" s="291" t="s">
        <v>763</v>
      </c>
      <c r="Z16" s="249">
        <v>2</v>
      </c>
      <c r="AA16" s="250">
        <v>1.96</v>
      </c>
    </row>
    <row r="17" spans="2:27" ht="57" customHeight="1">
      <c r="B17" s="207" t="s">
        <v>101</v>
      </c>
      <c r="C17" s="638" t="s">
        <v>764</v>
      </c>
      <c r="D17" s="399">
        <v>408</v>
      </c>
      <c r="E17" s="554"/>
      <c r="F17" s="210" t="s">
        <v>113</v>
      </c>
      <c r="G17" s="604"/>
      <c r="H17" s="604"/>
      <c r="I17" s="604"/>
      <c r="J17" s="604"/>
      <c r="K17" s="604"/>
      <c r="L17" s="604"/>
      <c r="M17" s="604"/>
      <c r="N17" s="606"/>
      <c r="O17" s="606"/>
      <c r="P17" s="604"/>
      <c r="Q17" s="604"/>
      <c r="R17" s="246">
        <f>ROUNDUP((Tabelle13910[[#This Row],[Spalte12]]*1.05)/0.25,0)*0.25</f>
        <v>428.5</v>
      </c>
      <c r="S17" s="560"/>
      <c r="T17" s="560"/>
      <c r="U17" s="604"/>
      <c r="V17" s="604"/>
      <c r="W17" s="247">
        <f>SUM(Tabelle13910[[#This Row],[Spalte13]:[Spalte113]],Tabelle13910[[#This Row],[Spalte115]:[Spalte118]])</f>
        <v>0</v>
      </c>
      <c r="X17" s="248">
        <f>SUM(Tabelle13910[[#This Row],[Spalte13]:[Spalte113]])*Tabelle13910[[#This Row],[Spalte12]]+SUM(Tabelle13910[[#This Row],[Spalte115]:[Spalte118]])*Tabelle13910[[#This Row],[Spalte114]]</f>
        <v>0</v>
      </c>
      <c r="Y17" s="291" t="s">
        <v>765</v>
      </c>
      <c r="Z17" s="249">
        <v>3</v>
      </c>
      <c r="AA17" s="250">
        <v>5.57</v>
      </c>
    </row>
    <row r="18" spans="2:27" ht="57" customHeight="1">
      <c r="B18" s="207" t="s">
        <v>101</v>
      </c>
      <c r="C18" s="638" t="s">
        <v>766</v>
      </c>
      <c r="D18" s="399">
        <v>296</v>
      </c>
      <c r="E18" s="554"/>
      <c r="F18" s="210" t="s">
        <v>113</v>
      </c>
      <c r="G18" s="603"/>
      <c r="H18" s="603"/>
      <c r="I18" s="603"/>
      <c r="J18" s="603"/>
      <c r="K18" s="603"/>
      <c r="L18" s="603"/>
      <c r="M18" s="603"/>
      <c r="N18" s="606"/>
      <c r="O18" s="606"/>
      <c r="P18" s="603"/>
      <c r="Q18" s="603"/>
      <c r="R18" s="246">
        <f>ROUNDUP((Tabelle13910[[#This Row],[Spalte12]]*1.05)/0.25,0)*0.25</f>
        <v>311</v>
      </c>
      <c r="S18" s="560"/>
      <c r="T18" s="560"/>
      <c r="U18" s="603"/>
      <c r="V18" s="603"/>
      <c r="W18" s="247">
        <f>SUM(Tabelle13910[[#This Row],[Spalte13]:[Spalte113]],Tabelle13910[[#This Row],[Spalte115]:[Spalte118]])</f>
        <v>0</v>
      </c>
      <c r="X18" s="248">
        <f>SUM(Tabelle13910[[#This Row],[Spalte13]:[Spalte113]])*Tabelle13910[[#This Row],[Spalte12]]+SUM(Tabelle13910[[#This Row],[Spalte115]:[Spalte118]])*Tabelle13910[[#This Row],[Spalte114]]</f>
        <v>0</v>
      </c>
      <c r="Y18" s="291" t="s">
        <v>767</v>
      </c>
      <c r="Z18" s="249">
        <v>2</v>
      </c>
      <c r="AA18" s="250">
        <v>4.29</v>
      </c>
    </row>
    <row r="19" spans="2:27" ht="57" customHeight="1">
      <c r="B19" s="207" t="s">
        <v>101</v>
      </c>
      <c r="C19" s="638" t="s">
        <v>768</v>
      </c>
      <c r="D19" s="399">
        <v>117</v>
      </c>
      <c r="E19" s="554"/>
      <c r="F19" s="210" t="s">
        <v>113</v>
      </c>
      <c r="G19" s="604"/>
      <c r="H19" s="604"/>
      <c r="I19" s="604"/>
      <c r="J19" s="604"/>
      <c r="K19" s="604"/>
      <c r="L19" s="604"/>
      <c r="M19" s="604"/>
      <c r="N19" s="606"/>
      <c r="O19" s="606"/>
      <c r="P19" s="604"/>
      <c r="Q19" s="604"/>
      <c r="R19" s="246">
        <f>ROUNDUP((Tabelle13910[[#This Row],[Spalte12]]*1.05)/0.25,0)*0.25</f>
        <v>123</v>
      </c>
      <c r="S19" s="560"/>
      <c r="T19" s="560"/>
      <c r="U19" s="604"/>
      <c r="V19" s="604"/>
      <c r="W19" s="247">
        <f>SUM(Tabelle13910[[#This Row],[Spalte13]:[Spalte113]],Tabelle13910[[#This Row],[Spalte115]:[Spalte118]])</f>
        <v>0</v>
      </c>
      <c r="X19" s="248">
        <f>SUM(Tabelle13910[[#This Row],[Spalte13]:[Spalte113]])*Tabelle13910[[#This Row],[Spalte12]]+SUM(Tabelle13910[[#This Row],[Spalte115]:[Spalte118]])*Tabelle13910[[#This Row],[Spalte114]]</f>
        <v>0</v>
      </c>
      <c r="Y19" s="291" t="s">
        <v>769</v>
      </c>
      <c r="Z19" s="249">
        <v>3</v>
      </c>
      <c r="AA19" s="250">
        <v>2.36</v>
      </c>
    </row>
    <row r="20" spans="2:27" ht="57" customHeight="1">
      <c r="B20" s="207" t="s">
        <v>101</v>
      </c>
      <c r="C20" s="638" t="s">
        <v>770</v>
      </c>
      <c r="D20" s="399">
        <v>297</v>
      </c>
      <c r="E20" s="554"/>
      <c r="F20" s="210" t="s">
        <v>113</v>
      </c>
      <c r="G20" s="603"/>
      <c r="H20" s="603"/>
      <c r="I20" s="603"/>
      <c r="J20" s="603"/>
      <c r="K20" s="603"/>
      <c r="L20" s="603"/>
      <c r="M20" s="603"/>
      <c r="N20" s="606"/>
      <c r="O20" s="606"/>
      <c r="P20" s="603"/>
      <c r="Q20" s="603"/>
      <c r="R20" s="246">
        <f>ROUNDUP((Tabelle13910[[#This Row],[Spalte12]]*1.05)/0.25,0)*0.25</f>
        <v>312</v>
      </c>
      <c r="S20" s="560"/>
      <c r="T20" s="560"/>
      <c r="U20" s="603"/>
      <c r="V20" s="603"/>
      <c r="W20" s="247">
        <f>SUM(Tabelle13910[[#This Row],[Spalte13]:[Spalte113]],Tabelle13910[[#This Row],[Spalte115]:[Spalte118]])</f>
        <v>0</v>
      </c>
      <c r="X20" s="248">
        <f>SUM(Tabelle13910[[#This Row],[Spalte13]:[Spalte113]])*Tabelle13910[[#This Row],[Spalte12]]+SUM(Tabelle13910[[#This Row],[Spalte115]:[Spalte118]])*Tabelle13910[[#This Row],[Spalte114]]</f>
        <v>0</v>
      </c>
      <c r="Y20" s="291" t="s">
        <v>771</v>
      </c>
      <c r="Z20" s="249">
        <v>6</v>
      </c>
      <c r="AA20" s="250">
        <v>3.4</v>
      </c>
    </row>
    <row r="21" spans="2:27" ht="57" customHeight="1">
      <c r="B21" s="207" t="s">
        <v>101</v>
      </c>
      <c r="C21" s="638" t="s">
        <v>772</v>
      </c>
      <c r="D21" s="399">
        <v>295</v>
      </c>
      <c r="E21" s="554"/>
      <c r="F21" s="210" t="s">
        <v>113</v>
      </c>
      <c r="G21" s="604"/>
      <c r="H21" s="604"/>
      <c r="I21" s="604"/>
      <c r="J21" s="604"/>
      <c r="K21" s="604"/>
      <c r="L21" s="604"/>
      <c r="M21" s="604"/>
      <c r="N21" s="606"/>
      <c r="O21" s="606"/>
      <c r="P21" s="604"/>
      <c r="Q21" s="604"/>
      <c r="R21" s="246">
        <f>ROUNDUP((Tabelle13910[[#This Row],[Spalte12]]*1.05)/0.25,0)*0.25</f>
        <v>309.75</v>
      </c>
      <c r="S21" s="560"/>
      <c r="T21" s="560"/>
      <c r="U21" s="604"/>
      <c r="V21" s="604"/>
      <c r="W21" s="247">
        <f>SUM(Tabelle13910[[#This Row],[Spalte13]:[Spalte113]],Tabelle13910[[#This Row],[Spalte115]:[Spalte118]])</f>
        <v>0</v>
      </c>
      <c r="X21" s="248">
        <f>SUM(Tabelle13910[[#This Row],[Spalte13]:[Spalte113]])*Tabelle13910[[#This Row],[Spalte12]]+SUM(Tabelle13910[[#This Row],[Spalte115]:[Spalte118]])*Tabelle13910[[#This Row],[Spalte114]]</f>
        <v>0</v>
      </c>
      <c r="Y21" s="291" t="s">
        <v>773</v>
      </c>
      <c r="Z21" s="249">
        <v>6</v>
      </c>
      <c r="AA21" s="250">
        <v>3.35</v>
      </c>
    </row>
    <row r="22" spans="2:27" ht="57" customHeight="1">
      <c r="B22" s="207" t="s">
        <v>101</v>
      </c>
      <c r="C22" s="638" t="s">
        <v>774</v>
      </c>
      <c r="D22" s="399">
        <v>266</v>
      </c>
      <c r="E22" s="554"/>
      <c r="F22" s="210" t="s">
        <v>113</v>
      </c>
      <c r="G22" s="603"/>
      <c r="H22" s="603"/>
      <c r="I22" s="603"/>
      <c r="J22" s="603"/>
      <c r="K22" s="603"/>
      <c r="L22" s="603"/>
      <c r="M22" s="603"/>
      <c r="N22" s="606"/>
      <c r="O22" s="606"/>
      <c r="P22" s="603"/>
      <c r="Q22" s="603"/>
      <c r="R22" s="246">
        <f>ROUNDUP((Tabelle13910[[#This Row],[Spalte12]]*1.05)/0.25,0)*0.25</f>
        <v>279.5</v>
      </c>
      <c r="S22" s="560"/>
      <c r="T22" s="560"/>
      <c r="U22" s="603"/>
      <c r="V22" s="603"/>
      <c r="W22" s="247">
        <f>SUM(Tabelle13910[[#This Row],[Spalte13]:[Spalte113]],Tabelle13910[[#This Row],[Spalte115]:[Spalte118]])</f>
        <v>0</v>
      </c>
      <c r="X22" s="248">
        <f>SUM(Tabelle13910[[#This Row],[Spalte13]:[Spalte113]])*Tabelle13910[[#This Row],[Spalte12]]+SUM(Tabelle13910[[#This Row],[Spalte115]:[Spalte118]])*Tabelle13910[[#This Row],[Spalte114]]</f>
        <v>0</v>
      </c>
      <c r="Y22" s="291" t="s">
        <v>775</v>
      </c>
      <c r="Z22" s="249">
        <v>2</v>
      </c>
      <c r="AA22" s="250">
        <v>3.39</v>
      </c>
    </row>
    <row r="23" spans="2:27" ht="57" customHeight="1">
      <c r="B23" s="207" t="s">
        <v>101</v>
      </c>
      <c r="C23" s="638" t="s">
        <v>776</v>
      </c>
      <c r="D23" s="399">
        <v>211</v>
      </c>
      <c r="E23" s="554"/>
      <c r="F23" s="210" t="s">
        <v>113</v>
      </c>
      <c r="G23" s="604"/>
      <c r="H23" s="604"/>
      <c r="I23" s="604"/>
      <c r="J23" s="604"/>
      <c r="K23" s="604"/>
      <c r="L23" s="604"/>
      <c r="M23" s="604"/>
      <c r="N23" s="606"/>
      <c r="O23" s="606"/>
      <c r="P23" s="604"/>
      <c r="Q23" s="604"/>
      <c r="R23" s="246">
        <f>ROUNDUP((Tabelle13910[[#This Row],[Spalte12]]*1.05)/0.25,0)*0.25</f>
        <v>221.75</v>
      </c>
      <c r="S23" s="560"/>
      <c r="T23" s="560"/>
      <c r="U23" s="604"/>
      <c r="V23" s="604"/>
      <c r="W23" s="247">
        <f>SUM(Tabelle13910[[#This Row],[Spalte13]:[Spalte113]],Tabelle13910[[#This Row],[Spalte115]:[Spalte118]])</f>
        <v>0</v>
      </c>
      <c r="X23" s="248">
        <f>SUM(Tabelle13910[[#This Row],[Spalte13]:[Spalte113]])*Tabelle13910[[#This Row],[Spalte12]]+SUM(Tabelle13910[[#This Row],[Spalte115]:[Spalte118]])*Tabelle13910[[#This Row],[Spalte114]]</f>
        <v>0</v>
      </c>
      <c r="Y23" s="291" t="s">
        <v>777</v>
      </c>
      <c r="Z23" s="249">
        <v>4</v>
      </c>
      <c r="AA23" s="250">
        <v>5</v>
      </c>
    </row>
    <row r="24" spans="2:27" ht="57" customHeight="1">
      <c r="B24" s="207" t="s">
        <v>101</v>
      </c>
      <c r="C24" s="638" t="s">
        <v>778</v>
      </c>
      <c r="D24" s="399">
        <v>93</v>
      </c>
      <c r="E24" s="554"/>
      <c r="F24" s="210" t="s">
        <v>113</v>
      </c>
      <c r="G24" s="603"/>
      <c r="H24" s="603"/>
      <c r="I24" s="603"/>
      <c r="J24" s="603"/>
      <c r="K24" s="603"/>
      <c r="L24" s="603"/>
      <c r="M24" s="603"/>
      <c r="N24" s="606"/>
      <c r="O24" s="606"/>
      <c r="P24" s="603"/>
      <c r="Q24" s="603"/>
      <c r="R24" s="246">
        <f>ROUNDUP((Tabelle13910[[#This Row],[Spalte12]]*1.05)/0.25,0)*0.25</f>
        <v>97.75</v>
      </c>
      <c r="S24" s="560"/>
      <c r="T24" s="560"/>
      <c r="U24" s="603"/>
      <c r="V24" s="603"/>
      <c r="W24" s="247">
        <f>SUM(Tabelle13910[[#This Row],[Spalte13]:[Spalte113]],Tabelle13910[[#This Row],[Spalte115]:[Spalte118]])</f>
        <v>0</v>
      </c>
      <c r="X24" s="248">
        <f>SUM(Tabelle13910[[#This Row],[Spalte13]:[Spalte113]])*Tabelle13910[[#This Row],[Spalte12]]+SUM(Tabelle13910[[#This Row],[Spalte115]:[Spalte118]])*Tabelle13910[[#This Row],[Spalte114]]</f>
        <v>0</v>
      </c>
      <c r="Y24" s="291" t="s">
        <v>779</v>
      </c>
      <c r="Z24" s="249">
        <v>2</v>
      </c>
      <c r="AA24" s="250">
        <v>1.81</v>
      </c>
    </row>
    <row r="25" spans="2:27" ht="57" customHeight="1">
      <c r="B25" s="207" t="s">
        <v>101</v>
      </c>
      <c r="C25" s="638" t="s">
        <v>780</v>
      </c>
      <c r="D25" s="399">
        <v>216</v>
      </c>
      <c r="E25" s="554"/>
      <c r="F25" s="210" t="s">
        <v>113</v>
      </c>
      <c r="G25" s="604"/>
      <c r="H25" s="604"/>
      <c r="I25" s="604"/>
      <c r="J25" s="604"/>
      <c r="K25" s="604"/>
      <c r="L25" s="604"/>
      <c r="M25" s="604"/>
      <c r="N25" s="606"/>
      <c r="O25" s="606"/>
      <c r="P25" s="604"/>
      <c r="Q25" s="604"/>
      <c r="R25" s="246">
        <f>ROUNDUP((Tabelle13910[[#This Row],[Spalte12]]*1.05)/0.25,0)*0.25</f>
        <v>227</v>
      </c>
      <c r="S25" s="560"/>
      <c r="T25" s="560"/>
      <c r="U25" s="604"/>
      <c r="V25" s="604"/>
      <c r="W25" s="247">
        <f>SUM(Tabelle13910[[#This Row],[Spalte13]:[Spalte113]],Tabelle13910[[#This Row],[Spalte115]:[Spalte118]])</f>
        <v>0</v>
      </c>
      <c r="X25" s="248">
        <f>SUM(Tabelle13910[[#This Row],[Spalte13]:[Spalte113]])*Tabelle13910[[#This Row],[Spalte12]]+SUM(Tabelle13910[[#This Row],[Spalte115]:[Spalte118]])*Tabelle13910[[#This Row],[Spalte114]]</f>
        <v>0</v>
      </c>
      <c r="Y25" s="291" t="s">
        <v>781</v>
      </c>
      <c r="Z25" s="249">
        <v>7</v>
      </c>
      <c r="AA25" s="250">
        <v>4.43</v>
      </c>
    </row>
    <row r="26" spans="2:27" ht="57" customHeight="1">
      <c r="B26" s="207" t="s">
        <v>101</v>
      </c>
      <c r="C26" s="638" t="s">
        <v>782</v>
      </c>
      <c r="D26" s="399">
        <v>153</v>
      </c>
      <c r="E26" s="554"/>
      <c r="F26" s="210" t="s">
        <v>113</v>
      </c>
      <c r="G26" s="603"/>
      <c r="H26" s="603"/>
      <c r="I26" s="603"/>
      <c r="J26" s="603"/>
      <c r="K26" s="603"/>
      <c r="L26" s="603"/>
      <c r="M26" s="603"/>
      <c r="N26" s="606"/>
      <c r="O26" s="606"/>
      <c r="P26" s="603"/>
      <c r="Q26" s="603"/>
      <c r="R26" s="246">
        <f>ROUNDUP((Tabelle13910[[#This Row],[Spalte12]]*1.05)/0.25,0)*0.25</f>
        <v>160.75</v>
      </c>
      <c r="S26" s="560"/>
      <c r="T26" s="560"/>
      <c r="U26" s="603"/>
      <c r="V26" s="603"/>
      <c r="W26" s="247">
        <f>SUM(Tabelle13910[[#This Row],[Spalte13]:[Spalte113]],Tabelle13910[[#This Row],[Spalte115]:[Spalte118]])</f>
        <v>0</v>
      </c>
      <c r="X26" s="248">
        <f>SUM(Tabelle13910[[#This Row],[Spalte13]:[Spalte113]])*Tabelle13910[[#This Row],[Spalte12]]+SUM(Tabelle13910[[#This Row],[Spalte115]:[Spalte118]])*Tabelle13910[[#This Row],[Spalte114]]</f>
        <v>0</v>
      </c>
      <c r="Y26" s="291" t="s">
        <v>783</v>
      </c>
      <c r="Z26" s="249">
        <v>8</v>
      </c>
      <c r="AA26" s="250">
        <v>2.2999999999999998</v>
      </c>
    </row>
    <row r="27" spans="2:27" ht="57" customHeight="1">
      <c r="B27" s="207" t="s">
        <v>101</v>
      </c>
      <c r="C27" s="638" t="s">
        <v>784</v>
      </c>
      <c r="D27" s="399">
        <v>168</v>
      </c>
      <c r="E27" s="554"/>
      <c r="F27" s="210" t="s">
        <v>113</v>
      </c>
      <c r="G27" s="604"/>
      <c r="H27" s="604"/>
      <c r="I27" s="604"/>
      <c r="J27" s="604"/>
      <c r="K27" s="604"/>
      <c r="L27" s="604"/>
      <c r="M27" s="604"/>
      <c r="N27" s="606"/>
      <c r="O27" s="606"/>
      <c r="P27" s="604"/>
      <c r="Q27" s="604"/>
      <c r="R27" s="246">
        <f>ROUNDUP((Tabelle13910[[#This Row],[Spalte12]]*1.05)/0.25,0)*0.25</f>
        <v>176.5</v>
      </c>
      <c r="S27" s="560"/>
      <c r="T27" s="560"/>
      <c r="U27" s="604"/>
      <c r="V27" s="604"/>
      <c r="W27" s="247">
        <f>SUM(Tabelle13910[[#This Row],[Spalte13]:[Spalte113]],Tabelle13910[[#This Row],[Spalte115]:[Spalte118]])</f>
        <v>0</v>
      </c>
      <c r="X27" s="248">
        <f>SUM(Tabelle13910[[#This Row],[Spalte13]:[Spalte113]])*Tabelle13910[[#This Row],[Spalte12]]+SUM(Tabelle13910[[#This Row],[Spalte115]:[Spalte118]])*Tabelle13910[[#This Row],[Spalte114]]</f>
        <v>0</v>
      </c>
      <c r="Y27" s="291" t="s">
        <v>785</v>
      </c>
      <c r="Z27" s="249">
        <v>10</v>
      </c>
      <c r="AA27" s="250">
        <v>2.36</v>
      </c>
    </row>
    <row r="28" spans="2:27" ht="57" customHeight="1">
      <c r="B28" s="207" t="s">
        <v>101</v>
      </c>
      <c r="C28" s="638" t="s">
        <v>786</v>
      </c>
      <c r="D28" s="399">
        <v>192</v>
      </c>
      <c r="E28" s="48"/>
      <c r="F28" s="210" t="s">
        <v>113</v>
      </c>
      <c r="G28" s="603"/>
      <c r="H28" s="603"/>
      <c r="I28" s="603"/>
      <c r="J28" s="603"/>
      <c r="K28" s="603"/>
      <c r="L28" s="603"/>
      <c r="M28" s="603"/>
      <c r="N28" s="606"/>
      <c r="O28" s="606"/>
      <c r="P28" s="603"/>
      <c r="Q28" s="603"/>
      <c r="R28" s="246">
        <f>ROUNDUP((Tabelle13910[[#This Row],[Spalte12]]*1.05)/0.25,0)*0.25</f>
        <v>201.75</v>
      </c>
      <c r="S28" s="560"/>
      <c r="T28" s="560"/>
      <c r="U28" s="603"/>
      <c r="V28" s="603"/>
      <c r="W28" s="247">
        <f>SUM(Tabelle13910[[#This Row],[Spalte13]:[Spalte113]],Tabelle13910[[#This Row],[Spalte115]:[Spalte118]])</f>
        <v>0</v>
      </c>
      <c r="X28" s="248">
        <f>SUM(Tabelle13910[[#This Row],[Spalte13]:[Spalte113]])*Tabelle13910[[#This Row],[Spalte12]]+SUM(Tabelle13910[[#This Row],[Spalte115]:[Spalte118]])*Tabelle13910[[#This Row],[Spalte114]]</f>
        <v>0</v>
      </c>
      <c r="Y28" s="291" t="s">
        <v>787</v>
      </c>
      <c r="Z28" s="249">
        <v>5</v>
      </c>
      <c r="AA28" s="250">
        <v>2.86</v>
      </c>
    </row>
    <row r="29" spans="2:27" ht="57" customHeight="1">
      <c r="B29" s="207" t="s">
        <v>101</v>
      </c>
      <c r="C29" s="638" t="s">
        <v>788</v>
      </c>
      <c r="D29" s="399">
        <v>196</v>
      </c>
      <c r="E29" s="48"/>
      <c r="F29" s="210" t="s">
        <v>113</v>
      </c>
      <c r="G29" s="604"/>
      <c r="H29" s="604"/>
      <c r="I29" s="604"/>
      <c r="J29" s="604"/>
      <c r="K29" s="604"/>
      <c r="L29" s="604"/>
      <c r="M29" s="604"/>
      <c r="N29" s="606"/>
      <c r="O29" s="606"/>
      <c r="P29" s="604"/>
      <c r="Q29" s="604"/>
      <c r="R29" s="246">
        <f>ROUNDUP((Tabelle13910[[#This Row],[Spalte12]]*1.05)/0.25,0)*0.25</f>
        <v>206</v>
      </c>
      <c r="S29" s="560"/>
      <c r="T29" s="560"/>
      <c r="U29" s="604"/>
      <c r="V29" s="604"/>
      <c r="W29" s="247">
        <f>SUM(Tabelle13910[[#This Row],[Spalte13]:[Spalte113]],Tabelle13910[[#This Row],[Spalte115]:[Spalte118]])</f>
        <v>0</v>
      </c>
      <c r="X29" s="248">
        <f>SUM(Tabelle13910[[#This Row],[Spalte13]:[Spalte113]])*Tabelle13910[[#This Row],[Spalte12]]+SUM(Tabelle13910[[#This Row],[Spalte115]:[Spalte118]])*Tabelle13910[[#This Row],[Spalte114]]</f>
        <v>0</v>
      </c>
      <c r="Y29" s="291" t="s">
        <v>789</v>
      </c>
      <c r="Z29" s="249">
        <v>10</v>
      </c>
      <c r="AA29" s="250">
        <v>2.52</v>
      </c>
    </row>
    <row r="30" spans="2:27" ht="57" customHeight="1">
      <c r="B30" s="207" t="s">
        <v>101</v>
      </c>
      <c r="C30" s="638" t="s">
        <v>790</v>
      </c>
      <c r="D30" s="399">
        <v>186</v>
      </c>
      <c r="E30" s="48"/>
      <c r="F30" s="210" t="s">
        <v>113</v>
      </c>
      <c r="G30" s="603"/>
      <c r="H30" s="603"/>
      <c r="I30" s="603"/>
      <c r="J30" s="603"/>
      <c r="K30" s="603"/>
      <c r="L30" s="603"/>
      <c r="M30" s="603"/>
      <c r="N30" s="606"/>
      <c r="O30" s="606"/>
      <c r="P30" s="603"/>
      <c r="Q30" s="603"/>
      <c r="R30" s="246">
        <f>ROUNDUP((Tabelle13910[[#This Row],[Spalte12]]*1.05)/0.25,0)*0.25</f>
        <v>195.5</v>
      </c>
      <c r="S30" s="560"/>
      <c r="T30" s="560"/>
      <c r="U30" s="603"/>
      <c r="V30" s="603"/>
      <c r="W30" s="247">
        <f>SUM(Tabelle13910[[#This Row],[Spalte13]:[Spalte113]],Tabelle13910[[#This Row],[Spalte115]:[Spalte118]])</f>
        <v>0</v>
      </c>
      <c r="X30" s="248">
        <f>SUM(Tabelle13910[[#This Row],[Spalte13]:[Spalte113]])*Tabelle13910[[#This Row],[Spalte12]]+SUM(Tabelle13910[[#This Row],[Spalte115]:[Spalte118]])*Tabelle13910[[#This Row],[Spalte114]]</f>
        <v>0</v>
      </c>
      <c r="Y30" s="291" t="s">
        <v>791</v>
      </c>
      <c r="Z30" s="249">
        <v>10</v>
      </c>
      <c r="AA30" s="250">
        <v>2.2599999999999998</v>
      </c>
    </row>
    <row r="31" spans="2:27" ht="57" customHeight="1">
      <c r="B31" s="207" t="s">
        <v>101</v>
      </c>
      <c r="C31" s="638" t="s">
        <v>792</v>
      </c>
      <c r="D31" s="399">
        <v>171</v>
      </c>
      <c r="E31" s="48"/>
      <c r="F31" s="210" t="s">
        <v>113</v>
      </c>
      <c r="G31" s="604"/>
      <c r="H31" s="604"/>
      <c r="I31" s="604"/>
      <c r="J31" s="604"/>
      <c r="K31" s="604"/>
      <c r="L31" s="604"/>
      <c r="M31" s="604"/>
      <c r="N31" s="606"/>
      <c r="O31" s="606"/>
      <c r="P31" s="604"/>
      <c r="Q31" s="604"/>
      <c r="R31" s="246">
        <f>ROUNDUP((Tabelle13910[[#This Row],[Spalte12]]*1.05)/0.25,0)*0.25</f>
        <v>179.75</v>
      </c>
      <c r="S31" s="560"/>
      <c r="T31" s="560"/>
      <c r="U31" s="604"/>
      <c r="V31" s="604"/>
      <c r="W31" s="247">
        <f>SUM(Tabelle13910[[#This Row],[Spalte13]:[Spalte113]],Tabelle13910[[#This Row],[Spalte115]:[Spalte118]])</f>
        <v>0</v>
      </c>
      <c r="X31" s="248">
        <f>SUM(Tabelle13910[[#This Row],[Spalte13]:[Spalte113]])*Tabelle13910[[#This Row],[Spalte12]]+SUM(Tabelle13910[[#This Row],[Spalte115]:[Spalte118]])*Tabelle13910[[#This Row],[Spalte114]]</f>
        <v>0</v>
      </c>
      <c r="Y31" s="291" t="s">
        <v>793</v>
      </c>
      <c r="Z31" s="249">
        <v>12</v>
      </c>
      <c r="AA31" s="250">
        <v>1.68</v>
      </c>
    </row>
    <row r="32" spans="2:27" ht="57" customHeight="1">
      <c r="B32" s="207" t="s">
        <v>101</v>
      </c>
      <c r="C32" s="638" t="s">
        <v>794</v>
      </c>
      <c r="D32" s="399">
        <v>208</v>
      </c>
      <c r="E32" s="48"/>
      <c r="F32" s="210" t="s">
        <v>113</v>
      </c>
      <c r="G32" s="603"/>
      <c r="H32" s="603"/>
      <c r="I32" s="603"/>
      <c r="J32" s="603"/>
      <c r="K32" s="603"/>
      <c r="L32" s="603"/>
      <c r="M32" s="603"/>
      <c r="N32" s="606"/>
      <c r="O32" s="606"/>
      <c r="P32" s="603"/>
      <c r="Q32" s="603"/>
      <c r="R32" s="246">
        <f>ROUNDUP((Tabelle13910[[#This Row],[Spalte12]]*1.05)/0.25,0)*0.25</f>
        <v>218.5</v>
      </c>
      <c r="S32" s="560"/>
      <c r="T32" s="560"/>
      <c r="U32" s="603"/>
      <c r="V32" s="603"/>
      <c r="W32" s="247">
        <f>SUM(Tabelle13910[[#This Row],[Spalte13]:[Spalte113]],Tabelle13910[[#This Row],[Spalte115]:[Spalte118]])</f>
        <v>0</v>
      </c>
      <c r="X32" s="248">
        <f>SUM(Tabelle13910[[#This Row],[Spalte13]:[Spalte113]])*Tabelle13910[[#This Row],[Spalte12]]+SUM(Tabelle13910[[#This Row],[Spalte115]:[Spalte118]])*Tabelle13910[[#This Row],[Spalte114]]</f>
        <v>0</v>
      </c>
      <c r="Y32" s="291" t="s">
        <v>795</v>
      </c>
      <c r="Z32" s="249">
        <v>20</v>
      </c>
      <c r="AA32" s="250">
        <v>2.1</v>
      </c>
    </row>
    <row r="33" spans="1:27" ht="57" customHeight="1">
      <c r="B33" s="207" t="s">
        <v>101</v>
      </c>
      <c r="C33" s="638" t="s">
        <v>796</v>
      </c>
      <c r="D33" s="399">
        <v>205</v>
      </c>
      <c r="E33" s="554"/>
      <c r="F33" s="210" t="s">
        <v>113</v>
      </c>
      <c r="G33" s="604"/>
      <c r="H33" s="604"/>
      <c r="I33" s="604"/>
      <c r="J33" s="604"/>
      <c r="K33" s="604"/>
      <c r="L33" s="604"/>
      <c r="M33" s="604"/>
      <c r="N33" s="606"/>
      <c r="O33" s="606"/>
      <c r="P33" s="604"/>
      <c r="Q33" s="604"/>
      <c r="R33" s="246">
        <f>ROUNDUP((Tabelle13910[[#This Row],[Spalte12]]*1.05)/0.25,0)*0.25</f>
        <v>215.25</v>
      </c>
      <c r="S33" s="560"/>
      <c r="T33" s="560"/>
      <c r="U33" s="603"/>
      <c r="V33" s="603"/>
      <c r="W33" s="247">
        <f>SUM(Tabelle13910[[#This Row],[Spalte13]:[Spalte113]],Tabelle13910[[#This Row],[Spalte115]:[Spalte118]])</f>
        <v>0</v>
      </c>
      <c r="X33" s="248">
        <f>SUM(Tabelle13910[[#This Row],[Spalte13]:[Spalte113]])*Tabelle13910[[#This Row],[Spalte12]]+SUM(Tabelle13910[[#This Row],[Spalte115]:[Spalte118]])*Tabelle13910[[#This Row],[Spalte114]]</f>
        <v>0</v>
      </c>
      <c r="Y33" s="291" t="s">
        <v>797</v>
      </c>
      <c r="Z33" s="249">
        <v>30</v>
      </c>
      <c r="AA33" s="250">
        <v>1.57</v>
      </c>
    </row>
    <row r="34" spans="1:27" ht="57" customHeight="1">
      <c r="B34" s="207" t="s">
        <v>101</v>
      </c>
      <c r="C34" s="638" t="s">
        <v>798</v>
      </c>
      <c r="D34" s="399">
        <v>181</v>
      </c>
      <c r="E34" s="554"/>
      <c r="F34" s="210" t="s">
        <v>113</v>
      </c>
      <c r="G34" s="603"/>
      <c r="H34" s="603"/>
      <c r="I34" s="603"/>
      <c r="J34" s="603"/>
      <c r="K34" s="603"/>
      <c r="L34" s="603"/>
      <c r="M34" s="603"/>
      <c r="N34" s="606"/>
      <c r="O34" s="606"/>
      <c r="P34" s="603"/>
      <c r="Q34" s="603"/>
      <c r="R34" s="246">
        <f>ROUNDUP((Tabelle13910[[#This Row],[Spalte12]]*1.05)/0.25,0)*0.25</f>
        <v>190.25</v>
      </c>
      <c r="S34" s="560"/>
      <c r="T34" s="560"/>
      <c r="U34" s="604"/>
      <c r="V34" s="604"/>
      <c r="W34" s="247">
        <f>SUM(Tabelle13910[[#This Row],[Spalte13]:[Spalte113]],Tabelle13910[[#This Row],[Spalte115]:[Spalte118]])</f>
        <v>0</v>
      </c>
      <c r="X34" s="248">
        <f>SUM(Tabelle13910[[#This Row],[Spalte13]:[Spalte113]])*Tabelle13910[[#This Row],[Spalte12]]+SUM(Tabelle13910[[#This Row],[Spalte115]:[Spalte118]])*Tabelle13910[[#This Row],[Spalte114]]</f>
        <v>0</v>
      </c>
      <c r="Y34" s="291" t="s">
        <v>799</v>
      </c>
      <c r="Z34" s="249">
        <v>20</v>
      </c>
      <c r="AA34" s="250">
        <v>1.58</v>
      </c>
    </row>
    <row r="35" spans="1:27" ht="57" customHeight="1">
      <c r="B35" s="207" t="s">
        <v>101</v>
      </c>
      <c r="C35" s="638" t="s">
        <v>800</v>
      </c>
      <c r="D35" s="399">
        <v>181</v>
      </c>
      <c r="E35" s="554"/>
      <c r="F35" s="210" t="s">
        <v>113</v>
      </c>
      <c r="G35" s="604"/>
      <c r="H35" s="604"/>
      <c r="I35" s="604"/>
      <c r="J35" s="604"/>
      <c r="K35" s="604"/>
      <c r="L35" s="604"/>
      <c r="M35" s="604"/>
      <c r="N35" s="606"/>
      <c r="O35" s="606"/>
      <c r="P35" s="604"/>
      <c r="Q35" s="604"/>
      <c r="R35" s="246">
        <f>ROUNDUP((Tabelle13910[[#This Row],[Spalte12]]*1.05)/0.25,0)*0.25</f>
        <v>190.25</v>
      </c>
      <c r="S35" s="560"/>
      <c r="T35" s="560"/>
      <c r="U35" s="603"/>
      <c r="V35" s="603"/>
      <c r="W35" s="247">
        <f>SUM(Tabelle13910[[#This Row],[Spalte13]:[Spalte113]],Tabelle13910[[#This Row],[Spalte115]:[Spalte118]])</f>
        <v>0</v>
      </c>
      <c r="X35" s="248">
        <f>SUM(Tabelle13910[[#This Row],[Spalte13]:[Spalte113]])*Tabelle13910[[#This Row],[Spalte12]]+SUM(Tabelle13910[[#This Row],[Spalte115]:[Spalte118]])*Tabelle13910[[#This Row],[Spalte114]]</f>
        <v>0</v>
      </c>
      <c r="Y35" s="291" t="s">
        <v>801</v>
      </c>
      <c r="Z35" s="249">
        <v>25</v>
      </c>
      <c r="AA35" s="250">
        <v>1.24</v>
      </c>
    </row>
    <row r="36" spans="1:27" ht="57" customHeight="1">
      <c r="B36" s="207" t="s">
        <v>101</v>
      </c>
      <c r="C36" s="638" t="s">
        <v>802</v>
      </c>
      <c r="D36" s="399">
        <v>199</v>
      </c>
      <c r="E36" s="554"/>
      <c r="F36" s="210" t="s">
        <v>113</v>
      </c>
      <c r="G36" s="604"/>
      <c r="H36" s="604"/>
      <c r="I36" s="604"/>
      <c r="J36" s="604"/>
      <c r="K36" s="604"/>
      <c r="L36" s="604"/>
      <c r="M36" s="604"/>
      <c r="N36" s="606"/>
      <c r="O36" s="606"/>
      <c r="P36" s="604"/>
      <c r="Q36" s="604"/>
      <c r="R36" s="246">
        <f>ROUNDUP((Tabelle13910[[#This Row],[Spalte12]]*1.05)/0.25,0)*0.25</f>
        <v>209</v>
      </c>
      <c r="S36" s="560"/>
      <c r="T36" s="560"/>
      <c r="U36" s="604"/>
      <c r="V36" s="608"/>
      <c r="W36" s="247">
        <f>SUM(Tabelle13910[[#This Row],[Spalte13]:[Spalte113]],Tabelle13910[[#This Row],[Spalte115]:[Spalte118]])</f>
        <v>0</v>
      </c>
      <c r="X36" s="248">
        <f>SUM(Tabelle13910[[#This Row],[Spalte13]:[Spalte113]])*Tabelle13910[[#This Row],[Spalte12]]+SUM(Tabelle13910[[#This Row],[Spalte115]:[Spalte118]])*Tabelle13910[[#This Row],[Spalte114]]</f>
        <v>0</v>
      </c>
      <c r="Y36" s="291" t="s">
        <v>803</v>
      </c>
      <c r="Z36" s="249">
        <v>30</v>
      </c>
      <c r="AA36" s="250">
        <v>1.4</v>
      </c>
    </row>
    <row r="37" spans="1:27" ht="78" customHeight="1">
      <c r="W37" s="400"/>
      <c r="X37" s="297">
        <f>SUM(Tabelle13910[[#This Row],[Spalte13]:[Spalte113]])*Tabelle13910[[#This Row],[Spalte12]]+SUM(Tabelle13910[[#This Row],[Spalte115]:[Spalte118]])*Tabelle13910[[#This Row],[Spalte114]]</f>
        <v>0</v>
      </c>
    </row>
    <row r="38" spans="1:27" s="215" customFormat="1" ht="60" customHeight="1">
      <c r="A38" s="630"/>
      <c r="B38" s="630"/>
      <c r="C38" s="632" t="s">
        <v>419</v>
      </c>
      <c r="D38" s="401" t="s">
        <v>77</v>
      </c>
      <c r="E38" s="364" t="s">
        <v>79</v>
      </c>
      <c r="F38" s="364" t="s">
        <v>80</v>
      </c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2"/>
      <c r="R38" s="403" t="e">
        <f>ROUNDUP((Tabelle13910[[#This Row],[Spalte12]]*1.05)/0.25,0)*0.25</f>
        <v>#VALUE!</v>
      </c>
      <c r="S38" s="402"/>
      <c r="T38" s="402"/>
      <c r="U38" s="402"/>
      <c r="V38" s="402"/>
      <c r="W38" s="403">
        <f>SUM(Tabelle13910[[#This Row],[Spalte13]:[Spalte113]],Tabelle13910[[#This Row],[Spalte115]:[Spalte118]])</f>
        <v>0</v>
      </c>
      <c r="X38" s="403"/>
      <c r="Y38" s="403" t="s">
        <v>99</v>
      </c>
      <c r="Z38" s="364"/>
      <c r="AA38" s="364" t="s">
        <v>78</v>
      </c>
    </row>
    <row r="39" spans="1:27" ht="56.25" customHeight="1">
      <c r="B39" s="207" t="s">
        <v>101</v>
      </c>
      <c r="C39" s="638" t="s">
        <v>804</v>
      </c>
      <c r="D39" s="404">
        <v>149</v>
      </c>
      <c r="E39" s="48"/>
      <c r="F39" s="210" t="s">
        <v>113</v>
      </c>
      <c r="G39" s="603"/>
      <c r="H39" s="603"/>
      <c r="I39" s="603"/>
      <c r="J39" s="603"/>
      <c r="K39" s="603"/>
      <c r="L39" s="603"/>
      <c r="M39" s="603"/>
      <c r="N39" s="606"/>
      <c r="O39" s="606"/>
      <c r="P39" s="603"/>
      <c r="Q39" s="603"/>
      <c r="R39" s="246">
        <f>ROUNDUP((Tabelle13910[[#This Row],[Spalte12]]*1.05)/0.25,0)*0.25</f>
        <v>156.5</v>
      </c>
      <c r="S39" s="560"/>
      <c r="T39" s="560"/>
      <c r="U39" s="607"/>
      <c r="V39" s="607"/>
      <c r="W39" s="247">
        <f>SUM(Tabelle13910[[#This Row],[Spalte13]:[Spalte113]],Tabelle13910[[#This Row],[Spalte115]:[Spalte118]])</f>
        <v>0</v>
      </c>
      <c r="X39" s="248">
        <f>SUM(Tabelle13910[[#This Row],[Spalte13]:[Spalte113]])*Tabelle13910[[#This Row],[Spalte12]]+SUM(Tabelle13910[[#This Row],[Spalte115]:[Spalte118]])*Tabelle13910[[#This Row],[Spalte114]]</f>
        <v>0</v>
      </c>
      <c r="Y39" s="291" t="s">
        <v>805</v>
      </c>
      <c r="Z39" s="249">
        <v>4</v>
      </c>
      <c r="AA39" s="250">
        <v>2</v>
      </c>
    </row>
    <row r="40" spans="1:27" ht="56.25" customHeight="1">
      <c r="B40" s="207" t="s">
        <v>101</v>
      </c>
      <c r="C40" s="638" t="s">
        <v>806</v>
      </c>
      <c r="D40" s="404">
        <v>126</v>
      </c>
      <c r="E40" s="48"/>
      <c r="F40" s="210" t="s">
        <v>113</v>
      </c>
      <c r="G40" s="604"/>
      <c r="H40" s="604"/>
      <c r="I40" s="604"/>
      <c r="J40" s="604"/>
      <c r="K40" s="604"/>
      <c r="L40" s="604"/>
      <c r="M40" s="604"/>
      <c r="N40" s="606"/>
      <c r="O40" s="606"/>
      <c r="P40" s="604"/>
      <c r="Q40" s="604"/>
      <c r="R40" s="246">
        <f>ROUNDUP((Tabelle13910[[#This Row],[Spalte12]]*1.05)/0.25,0)*0.25</f>
        <v>132.5</v>
      </c>
      <c r="S40" s="560"/>
      <c r="T40" s="560"/>
      <c r="U40" s="604"/>
      <c r="V40" s="604"/>
      <c r="W40" s="247">
        <f>SUM(Tabelle13910[[#This Row],[Spalte13]:[Spalte113]],Tabelle13910[[#This Row],[Spalte115]:[Spalte118]])</f>
        <v>0</v>
      </c>
      <c r="X40" s="248">
        <f>SUM(Tabelle13910[[#This Row],[Spalte13]:[Spalte113]])*Tabelle13910[[#This Row],[Spalte12]]+SUM(Tabelle13910[[#This Row],[Spalte115]:[Spalte118]])*Tabelle13910[[#This Row],[Spalte114]]</f>
        <v>0</v>
      </c>
      <c r="Y40" s="291" t="s">
        <v>807</v>
      </c>
      <c r="Z40" s="249">
        <v>4</v>
      </c>
      <c r="AA40" s="250">
        <v>1.1000000000000001</v>
      </c>
    </row>
    <row r="41" spans="1:27" ht="56.25" customHeight="1">
      <c r="B41" s="207" t="s">
        <v>101</v>
      </c>
      <c r="C41" s="638" t="s">
        <v>808</v>
      </c>
      <c r="D41" s="404">
        <v>148</v>
      </c>
      <c r="E41" s="48"/>
      <c r="F41" s="210" t="s">
        <v>113</v>
      </c>
      <c r="G41" s="603"/>
      <c r="H41" s="603"/>
      <c r="I41" s="603"/>
      <c r="J41" s="603"/>
      <c r="K41" s="603"/>
      <c r="L41" s="603"/>
      <c r="M41" s="603"/>
      <c r="N41" s="606"/>
      <c r="O41" s="606"/>
      <c r="P41" s="603"/>
      <c r="Q41" s="603"/>
      <c r="R41" s="246">
        <f>ROUNDUP((Tabelle13910[[#This Row],[Spalte12]]*1.05)/0.25,0)*0.25</f>
        <v>155.5</v>
      </c>
      <c r="S41" s="560"/>
      <c r="T41" s="560"/>
      <c r="U41" s="603"/>
      <c r="V41" s="603"/>
      <c r="W41" s="247">
        <f>SUM(Tabelle13910[[#This Row],[Spalte13]:[Spalte113]],Tabelle13910[[#This Row],[Spalte115]:[Spalte118]])</f>
        <v>0</v>
      </c>
      <c r="X41" s="248">
        <f>SUM(Tabelle13910[[#This Row],[Spalte13]:[Spalte113]])*Tabelle13910[[#This Row],[Spalte12]]+SUM(Tabelle13910[[#This Row],[Spalte115]:[Spalte118]])*Tabelle13910[[#This Row],[Spalte114]]</f>
        <v>0</v>
      </c>
      <c r="Y41" s="291" t="s">
        <v>809</v>
      </c>
      <c r="Z41" s="249">
        <v>12</v>
      </c>
      <c r="AA41" s="250">
        <v>0.8</v>
      </c>
    </row>
    <row r="42" spans="1:27" ht="75" customHeight="1"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S42" s="284"/>
      <c r="T42" s="284"/>
      <c r="U42" s="284"/>
      <c r="V42" s="284"/>
      <c r="W42" s="400">
        <f>SUM(Tabelle13910[[#This Row],[Spalte13]:[Spalte113]],Tabelle13910[[#This Row],[Spalte115]:[Spalte118]])</f>
        <v>0</v>
      </c>
      <c r="X42" s="405">
        <f>SUM(Tabelle13910[[#This Row],[Spalte13]:[Spalte113]])*Tabelle13910[[#This Row],[Spalte12]]+SUM(Tabelle13910[[#This Row],[Spalte115]:[Spalte118]])*Tabelle13910[[#This Row],[Spalte114]]</f>
        <v>0</v>
      </c>
    </row>
    <row r="43" spans="1:27" s="215" customFormat="1" ht="60" customHeight="1">
      <c r="A43" s="630"/>
      <c r="B43" s="630"/>
      <c r="C43" s="632" t="s">
        <v>446</v>
      </c>
      <c r="D43" s="401" t="s">
        <v>77</v>
      </c>
      <c r="E43" s="364" t="s">
        <v>79</v>
      </c>
      <c r="F43" s="364" t="s">
        <v>80</v>
      </c>
      <c r="G43" s="402"/>
      <c r="H43" s="402"/>
      <c r="I43" s="402"/>
      <c r="J43" s="402"/>
      <c r="K43" s="402"/>
      <c r="L43" s="402"/>
      <c r="M43" s="402"/>
      <c r="N43" s="402"/>
      <c r="O43" s="402"/>
      <c r="P43" s="402"/>
      <c r="Q43" s="402"/>
      <c r="R43" s="403" t="e">
        <f>ROUNDUP((Tabelle13910[[#This Row],[Spalte12]]*1.05)/0.25,0)*0.25</f>
        <v>#VALUE!</v>
      </c>
      <c r="S43" s="402"/>
      <c r="T43" s="402"/>
      <c r="U43" s="402"/>
      <c r="V43" s="402"/>
      <c r="W43" s="403">
        <f>SUM(Tabelle13910[[#This Row],[Spalte13]:[Spalte113]],Tabelle13910[[#This Row],[Spalte115]:[Spalte118]])</f>
        <v>0</v>
      </c>
      <c r="X43" s="403"/>
      <c r="Y43" s="403" t="s">
        <v>99</v>
      </c>
      <c r="Z43" s="364"/>
      <c r="AA43" s="364" t="s">
        <v>78</v>
      </c>
    </row>
    <row r="44" spans="1:27" ht="56.25" customHeight="1">
      <c r="B44" s="207" t="s">
        <v>101</v>
      </c>
      <c r="C44" s="638" t="s">
        <v>810</v>
      </c>
      <c r="D44" s="404">
        <v>332</v>
      </c>
      <c r="E44" s="48"/>
      <c r="F44" s="210" t="s">
        <v>113</v>
      </c>
      <c r="G44" s="603"/>
      <c r="H44" s="603"/>
      <c r="I44" s="603"/>
      <c r="J44" s="603"/>
      <c r="K44" s="603"/>
      <c r="L44" s="603"/>
      <c r="M44" s="603"/>
      <c r="N44" s="606"/>
      <c r="O44" s="606"/>
      <c r="P44" s="603"/>
      <c r="Q44" s="603"/>
      <c r="R44" s="246">
        <f>ROUNDUP((Tabelle13910[[#This Row],[Spalte12]]*1.05)/0.25,0)*0.25</f>
        <v>348.75</v>
      </c>
      <c r="S44" s="560"/>
      <c r="T44" s="560"/>
      <c r="U44" s="603"/>
      <c r="V44" s="603"/>
      <c r="W44" s="247">
        <f>SUM(Tabelle13910[[#This Row],[Spalte13]:[Spalte113]],Tabelle13910[[#This Row],[Spalte115]:[Spalte118]])</f>
        <v>0</v>
      </c>
      <c r="X44" s="248">
        <f>SUM(Tabelle13910[[#This Row],[Spalte13]:[Spalte113]])*Tabelle13910[[#This Row],[Spalte12]]+SUM(Tabelle13910[[#This Row],[Spalte115]:[Spalte118]])*Tabelle13910[[#This Row],[Spalte114]]</f>
        <v>0</v>
      </c>
      <c r="Y44" s="291" t="s">
        <v>811</v>
      </c>
      <c r="Z44" s="249">
        <v>8</v>
      </c>
      <c r="AA44" s="250">
        <v>2</v>
      </c>
    </row>
    <row r="45" spans="1:27" ht="56.25" customHeight="1">
      <c r="B45" s="207" t="s">
        <v>101</v>
      </c>
      <c r="C45" s="638" t="s">
        <v>812</v>
      </c>
      <c r="D45" s="404">
        <v>208</v>
      </c>
      <c r="E45" s="48"/>
      <c r="F45" s="210" t="s">
        <v>113</v>
      </c>
      <c r="G45" s="604"/>
      <c r="H45" s="604"/>
      <c r="I45" s="604"/>
      <c r="J45" s="604"/>
      <c r="K45" s="604"/>
      <c r="L45" s="604"/>
      <c r="M45" s="604"/>
      <c r="N45" s="606"/>
      <c r="O45" s="606"/>
      <c r="P45" s="604"/>
      <c r="Q45" s="604"/>
      <c r="R45" s="246">
        <f>ROUNDUP((Tabelle13910[[#This Row],[Spalte12]]*1.05)/0.25,0)*0.25</f>
        <v>218.5</v>
      </c>
      <c r="S45" s="560"/>
      <c r="T45" s="560"/>
      <c r="U45" s="604"/>
      <c r="V45" s="604"/>
      <c r="W45" s="247">
        <f>SUM(Tabelle13910[[#This Row],[Spalte13]:[Spalte113]],Tabelle13910[[#This Row],[Spalte115]:[Spalte118]])</f>
        <v>0</v>
      </c>
      <c r="X45" s="248">
        <f>SUM(Tabelle13910[[#This Row],[Spalte13]:[Spalte113]])*Tabelle13910[[#This Row],[Spalte12]]+SUM(Tabelle13910[[#This Row],[Spalte115]:[Spalte118]])*Tabelle13910[[#This Row],[Spalte114]]</f>
        <v>0</v>
      </c>
      <c r="Y45" s="291" t="s">
        <v>813</v>
      </c>
      <c r="Z45" s="249">
        <v>6</v>
      </c>
      <c r="AA45" s="250">
        <v>1.5</v>
      </c>
    </row>
    <row r="46" spans="1:27" ht="56.25" customHeight="1">
      <c r="B46" s="207" t="s">
        <v>101</v>
      </c>
      <c r="C46" s="638" t="s">
        <v>814</v>
      </c>
      <c r="D46" s="404">
        <v>127</v>
      </c>
      <c r="E46" s="48"/>
      <c r="F46" s="210" t="s">
        <v>113</v>
      </c>
      <c r="G46" s="603"/>
      <c r="H46" s="603"/>
      <c r="I46" s="603"/>
      <c r="J46" s="603"/>
      <c r="K46" s="603"/>
      <c r="L46" s="603"/>
      <c r="M46" s="603"/>
      <c r="N46" s="606"/>
      <c r="O46" s="606"/>
      <c r="P46" s="603"/>
      <c r="Q46" s="603"/>
      <c r="R46" s="246">
        <f>ROUNDUP((Tabelle13910[[#This Row],[Spalte12]]*1.05)/0.25,0)*0.25</f>
        <v>133.5</v>
      </c>
      <c r="S46" s="560"/>
      <c r="T46" s="560"/>
      <c r="U46" s="603"/>
      <c r="V46" s="603"/>
      <c r="W46" s="247">
        <f>SUM(Tabelle13910[[#This Row],[Spalte13]:[Spalte113]],Tabelle13910[[#This Row],[Spalte115]:[Spalte118]])</f>
        <v>0</v>
      </c>
      <c r="X46" s="248">
        <f>SUM(Tabelle13910[[#This Row],[Spalte13]:[Spalte113]])*Tabelle13910[[#This Row],[Spalte12]]+SUM(Tabelle13910[[#This Row],[Spalte115]:[Spalte118]])*Tabelle13910[[#This Row],[Spalte114]]</f>
        <v>0</v>
      </c>
      <c r="Y46" s="291" t="s">
        <v>815</v>
      </c>
      <c r="Z46" s="249">
        <v>8</v>
      </c>
      <c r="AA46" s="250">
        <v>0.75</v>
      </c>
    </row>
    <row r="47" spans="1:27" ht="75" customHeight="1"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S47" s="284"/>
      <c r="T47" s="284"/>
      <c r="U47" s="284"/>
      <c r="V47" s="284"/>
      <c r="W47" s="400">
        <f>SUM(Tabelle13910[[#This Row],[Spalte13]:[Spalte113]],Tabelle13910[[#This Row],[Spalte115]:[Spalte118]])</f>
        <v>0</v>
      </c>
      <c r="X47" s="405">
        <f>SUM(Tabelle13910[[#This Row],[Spalte13]:[Spalte113]])*Tabelle13910[[#This Row],[Spalte12]]+SUM(Tabelle13910[[#This Row],[Spalte115]:[Spalte118]])*Tabelle13910[[#This Row],[Spalte114]]</f>
        <v>0</v>
      </c>
    </row>
    <row r="48" spans="1:27" s="215" customFormat="1" ht="59.1" customHeight="1">
      <c r="A48" s="630"/>
      <c r="B48" s="630"/>
      <c r="C48" s="632" t="s">
        <v>816</v>
      </c>
      <c r="D48" s="406"/>
      <c r="E48" s="318"/>
      <c r="F48" s="318"/>
      <c r="G48" s="407"/>
      <c r="H48" s="407"/>
      <c r="I48" s="407"/>
      <c r="J48" s="407"/>
      <c r="K48" s="407"/>
      <c r="L48" s="407"/>
      <c r="M48" s="407"/>
      <c r="N48" s="407"/>
      <c r="O48" s="407"/>
      <c r="P48" s="407"/>
      <c r="Q48" s="407"/>
      <c r="R48" s="320"/>
      <c r="S48" s="407"/>
      <c r="T48" s="407"/>
      <c r="U48" s="407"/>
      <c r="V48" s="407"/>
      <c r="W48" s="320"/>
      <c r="X48" s="320"/>
      <c r="Y48" s="320"/>
      <c r="Z48" s="317"/>
      <c r="AA48" s="317"/>
    </row>
    <row r="49" spans="1:34" ht="54" customHeight="1">
      <c r="B49" s="207" t="s">
        <v>101</v>
      </c>
      <c r="C49" s="354" t="s">
        <v>817</v>
      </c>
      <c r="D49" s="404">
        <v>141</v>
      </c>
      <c r="E49" s="532" t="s">
        <v>818</v>
      </c>
      <c r="F49" s="210" t="s">
        <v>113</v>
      </c>
      <c r="G49" s="606"/>
      <c r="H49" s="606"/>
      <c r="I49" s="606"/>
      <c r="J49" s="606"/>
      <c r="K49" s="606"/>
      <c r="L49" s="606"/>
      <c r="M49" s="606"/>
      <c r="N49" s="606"/>
      <c r="O49" s="606"/>
      <c r="P49" s="606"/>
      <c r="Q49" s="606"/>
      <c r="R49" s="246">
        <f>ROUNDUP((Tabelle13910[[#This Row],[Spalte12]]*1.05)/0.25,0)*0.25</f>
        <v>148.25</v>
      </c>
      <c r="S49" s="560"/>
      <c r="T49" s="560"/>
      <c r="U49" s="560"/>
      <c r="V49" s="560"/>
      <c r="W49" s="247">
        <f>SUM(Tabelle13910[[#This Row],[Spalte13]:[Spalte113]],Tabelle13910[[#This Row],[Spalte115]:[Spalte118]])</f>
        <v>0</v>
      </c>
      <c r="X49" s="248">
        <f>SUM(Tabelle13910[[#This Row],[Spalte13]:[Spalte113]])*Tabelle13910[[#This Row],[Spalte12]]+SUM(Tabelle13910[[#This Row],[Spalte115]:[Spalte118]])*Tabelle13910[[#This Row],[Spalte114]]</f>
        <v>0</v>
      </c>
      <c r="Y49" s="291" t="s">
        <v>819</v>
      </c>
      <c r="Z49" s="249">
        <v>6</v>
      </c>
      <c r="AA49" s="250"/>
    </row>
    <row r="50" spans="1:34" ht="54" customHeight="1">
      <c r="B50" s="207" t="s">
        <v>101</v>
      </c>
      <c r="C50" s="354" t="s">
        <v>820</v>
      </c>
      <c r="D50" s="404">
        <v>130</v>
      </c>
      <c r="E50" s="532" t="s">
        <v>818</v>
      </c>
      <c r="F50" s="210" t="s">
        <v>113</v>
      </c>
      <c r="G50" s="606"/>
      <c r="H50" s="606"/>
      <c r="I50" s="606"/>
      <c r="J50" s="606"/>
      <c r="K50" s="606"/>
      <c r="L50" s="606"/>
      <c r="M50" s="606"/>
      <c r="N50" s="606"/>
      <c r="O50" s="606"/>
      <c r="P50" s="606"/>
      <c r="Q50" s="606"/>
      <c r="R50" s="246">
        <f>ROUNDUP((Tabelle13910[[#This Row],[Spalte12]]*1.05)/0.25,0)*0.25</f>
        <v>136.5</v>
      </c>
      <c r="S50" s="560"/>
      <c r="T50" s="560"/>
      <c r="U50" s="560"/>
      <c r="V50" s="560"/>
      <c r="W50" s="247">
        <f>SUM(Tabelle13910[[#This Row],[Spalte13]:[Spalte113]],Tabelle13910[[#This Row],[Spalte115]:[Spalte118]])</f>
        <v>0</v>
      </c>
      <c r="X50" s="248">
        <f>SUM(Tabelle13910[[#This Row],[Spalte13]:[Spalte113]])*Tabelle13910[[#This Row],[Spalte12]]+SUM(Tabelle13910[[#This Row],[Spalte115]:[Spalte118]])*Tabelle13910[[#This Row],[Spalte114]]</f>
        <v>0</v>
      </c>
      <c r="Y50" s="291" t="s">
        <v>821</v>
      </c>
      <c r="Z50" s="249">
        <v>6</v>
      </c>
      <c r="AA50" s="250"/>
    </row>
    <row r="51" spans="1:34" ht="54" customHeight="1">
      <c r="B51" s="207" t="s">
        <v>101</v>
      </c>
      <c r="C51" s="354" t="s">
        <v>822</v>
      </c>
      <c r="D51" s="404">
        <v>185</v>
      </c>
      <c r="E51" s="532" t="s">
        <v>818</v>
      </c>
      <c r="F51" s="210" t="s">
        <v>113</v>
      </c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246">
        <f>ROUNDUP((Tabelle13910[[#This Row],[Spalte12]]*1.05)/0.25,0)*0.25</f>
        <v>194.25</v>
      </c>
      <c r="S51" s="560"/>
      <c r="T51" s="560"/>
      <c r="U51" s="560"/>
      <c r="V51" s="560"/>
      <c r="W51" s="247">
        <f>SUM(Tabelle13910[[#This Row],[Spalte13]:[Spalte113]],Tabelle13910[[#This Row],[Spalte115]:[Spalte118]])</f>
        <v>0</v>
      </c>
      <c r="X51" s="248">
        <f>SUM(Tabelle13910[[#This Row],[Spalte13]:[Spalte113]])*Tabelle13910[[#This Row],[Spalte12]]+SUM(Tabelle13910[[#This Row],[Spalte115]:[Spalte118]])*Tabelle13910[[#This Row],[Spalte114]]</f>
        <v>0</v>
      </c>
      <c r="Y51" s="291" t="s">
        <v>823</v>
      </c>
      <c r="Z51" s="249">
        <v>5</v>
      </c>
      <c r="AA51" s="250"/>
      <c r="AF51" s="251"/>
      <c r="AG51" s="251"/>
      <c r="AH51" s="251"/>
    </row>
    <row r="52" spans="1:34" ht="54" customHeight="1">
      <c r="B52" s="207" t="s">
        <v>101</v>
      </c>
      <c r="C52" s="354" t="s">
        <v>824</v>
      </c>
      <c r="D52" s="404">
        <v>141</v>
      </c>
      <c r="E52" s="532" t="s">
        <v>818</v>
      </c>
      <c r="F52" s="210" t="s">
        <v>113</v>
      </c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246">
        <f>ROUNDUP((Tabelle13910[[#This Row],[Spalte12]]*1.05)/0.25,0)*0.25</f>
        <v>148.25</v>
      </c>
      <c r="S52" s="560"/>
      <c r="T52" s="560"/>
      <c r="U52" s="560"/>
      <c r="V52" s="560"/>
      <c r="W52" s="247">
        <f>SUM(Tabelle13910[[#This Row],[Spalte13]:[Spalte113]],Tabelle13910[[#This Row],[Spalte115]:[Spalte118]])</f>
        <v>0</v>
      </c>
      <c r="X52" s="248">
        <f>SUM(Tabelle13910[[#This Row],[Spalte13]:[Spalte113]])*Tabelle13910[[#This Row],[Spalte12]]+SUM(Tabelle13910[[#This Row],[Spalte115]:[Spalte118]])*Tabelle13910[[#This Row],[Spalte114]]</f>
        <v>0</v>
      </c>
      <c r="Y52" s="291" t="s">
        <v>825</v>
      </c>
      <c r="Z52" s="249">
        <v>6</v>
      </c>
      <c r="AA52" s="250">
        <v>2.16</v>
      </c>
      <c r="AF52" s="251"/>
      <c r="AG52" s="251"/>
      <c r="AH52" s="251"/>
    </row>
    <row r="53" spans="1:34" ht="54" customHeight="1">
      <c r="B53" s="207" t="s">
        <v>101</v>
      </c>
      <c r="C53" s="354" t="s">
        <v>826</v>
      </c>
      <c r="D53" s="404">
        <v>130</v>
      </c>
      <c r="E53" s="532" t="s">
        <v>818</v>
      </c>
      <c r="F53" s="210" t="s">
        <v>113</v>
      </c>
      <c r="G53" s="606"/>
      <c r="H53" s="606"/>
      <c r="I53" s="606"/>
      <c r="J53" s="606"/>
      <c r="K53" s="606"/>
      <c r="L53" s="606"/>
      <c r="M53" s="606"/>
      <c r="N53" s="606"/>
      <c r="O53" s="606"/>
      <c r="P53" s="606"/>
      <c r="Q53" s="606"/>
      <c r="R53" s="246">
        <f>ROUNDUP((Tabelle13910[[#This Row],[Spalte12]]*1.05)/0.25,0)*0.25</f>
        <v>136.5</v>
      </c>
      <c r="S53" s="560"/>
      <c r="T53" s="560"/>
      <c r="U53" s="560"/>
      <c r="V53" s="560"/>
      <c r="W53" s="247">
        <f>SUM(Tabelle13910[[#This Row],[Spalte13]:[Spalte113]],Tabelle13910[[#This Row],[Spalte115]:[Spalte118]])</f>
        <v>0</v>
      </c>
      <c r="X53" s="248">
        <f>SUM(Tabelle13910[[#This Row],[Spalte13]:[Spalte113]])*Tabelle13910[[#This Row],[Spalte12]]+SUM(Tabelle13910[[#This Row],[Spalte115]:[Spalte118]])*Tabelle13910[[#This Row],[Spalte114]]</f>
        <v>0</v>
      </c>
      <c r="Y53" s="291" t="s">
        <v>827</v>
      </c>
      <c r="Z53" s="249">
        <v>10</v>
      </c>
      <c r="AA53" s="250">
        <v>1.76</v>
      </c>
      <c r="AF53" s="251"/>
      <c r="AG53" s="251"/>
      <c r="AH53" s="251"/>
    </row>
    <row r="54" spans="1:34" ht="54" customHeight="1">
      <c r="B54" s="207" t="s">
        <v>101</v>
      </c>
      <c r="C54" s="354" t="s">
        <v>828</v>
      </c>
      <c r="D54" s="404">
        <v>185</v>
      </c>
      <c r="E54" s="532" t="s">
        <v>818</v>
      </c>
      <c r="F54" s="210" t="s">
        <v>113</v>
      </c>
      <c r="G54" s="606"/>
      <c r="H54" s="606"/>
      <c r="I54" s="606"/>
      <c r="J54" s="606"/>
      <c r="K54" s="606"/>
      <c r="L54" s="606"/>
      <c r="M54" s="606"/>
      <c r="N54" s="606"/>
      <c r="O54" s="606"/>
      <c r="P54" s="606"/>
      <c r="Q54" s="606"/>
      <c r="R54" s="246">
        <f>ROUNDUP((Tabelle13910[[#This Row],[Spalte12]]*1.05)/0.25,0)*0.25</f>
        <v>194.25</v>
      </c>
      <c r="S54" s="560"/>
      <c r="T54" s="560"/>
      <c r="U54" s="560"/>
      <c r="V54" s="560"/>
      <c r="W54" s="247">
        <f>SUM(Tabelle13910[[#This Row],[Spalte13]:[Spalte113]],Tabelle13910[[#This Row],[Spalte115]:[Spalte118]])</f>
        <v>0</v>
      </c>
      <c r="X54" s="248">
        <f>SUM(Tabelle13910[[#This Row],[Spalte13]:[Spalte113]])*Tabelle13910[[#This Row],[Spalte12]]+SUM(Tabelle13910[[#This Row],[Spalte115]:[Spalte118]])*Tabelle13910[[#This Row],[Spalte114]]</f>
        <v>0</v>
      </c>
      <c r="Y54" s="291" t="s">
        <v>829</v>
      </c>
      <c r="Z54" s="249">
        <v>23</v>
      </c>
      <c r="AA54" s="408">
        <v>3.44</v>
      </c>
      <c r="AF54" s="251"/>
      <c r="AG54" s="251"/>
      <c r="AH54" s="251"/>
    </row>
    <row r="55" spans="1:34" ht="54" customHeight="1">
      <c r="B55" s="207" t="s">
        <v>101</v>
      </c>
      <c r="C55" s="354" t="s">
        <v>830</v>
      </c>
      <c r="D55" s="404">
        <v>112</v>
      </c>
      <c r="E55" s="532" t="s">
        <v>818</v>
      </c>
      <c r="F55" s="210" t="s">
        <v>113</v>
      </c>
      <c r="G55" s="606"/>
      <c r="H55" s="606"/>
      <c r="I55" s="606"/>
      <c r="J55" s="606"/>
      <c r="K55" s="606"/>
      <c r="L55" s="606"/>
      <c r="M55" s="606"/>
      <c r="N55" s="606"/>
      <c r="O55" s="606"/>
      <c r="P55" s="606"/>
      <c r="Q55" s="606"/>
      <c r="R55" s="246">
        <f>ROUNDUP((Tabelle13910[[#This Row],[Spalte12]]*1.05)/0.25,0)*0.25</f>
        <v>117.75</v>
      </c>
      <c r="S55" s="560"/>
      <c r="T55" s="560"/>
      <c r="U55" s="560"/>
      <c r="V55" s="560"/>
      <c r="W55" s="247">
        <f>SUM(Tabelle13910[[#This Row],[Spalte13]:[Spalte113]],Tabelle13910[[#This Row],[Spalte115]:[Spalte118]])</f>
        <v>0</v>
      </c>
      <c r="X55" s="248">
        <f>SUM(Tabelle13910[[#This Row],[Spalte13]:[Spalte113]])*Tabelle13910[[#This Row],[Spalte12]]+SUM(Tabelle13910[[#This Row],[Spalte115]:[Spalte118]])*Tabelle13910[[#This Row],[Spalte114]]</f>
        <v>0</v>
      </c>
      <c r="Y55" s="291" t="s">
        <v>831</v>
      </c>
      <c r="Z55" s="249">
        <v>28</v>
      </c>
      <c r="AA55" s="408">
        <v>1.18</v>
      </c>
      <c r="AF55" s="251"/>
      <c r="AG55" s="251"/>
      <c r="AH55" s="251"/>
    </row>
    <row r="56" spans="1:34" ht="54" customHeight="1">
      <c r="B56" s="207" t="s">
        <v>101</v>
      </c>
      <c r="C56" s="354" t="s">
        <v>832</v>
      </c>
      <c r="D56" s="404">
        <v>100</v>
      </c>
      <c r="E56" s="532" t="s">
        <v>818</v>
      </c>
      <c r="F56" s="210" t="s">
        <v>113</v>
      </c>
      <c r="G56" s="606"/>
      <c r="H56" s="606"/>
      <c r="I56" s="606"/>
      <c r="J56" s="606"/>
      <c r="K56" s="606"/>
      <c r="L56" s="606"/>
      <c r="M56" s="606"/>
      <c r="N56" s="606"/>
      <c r="O56" s="606"/>
      <c r="P56" s="606"/>
      <c r="Q56" s="606"/>
      <c r="R56" s="246">
        <f>ROUNDUP((Tabelle13910[[#This Row],[Spalte12]]*1.05)/0.25,0)*0.25</f>
        <v>105</v>
      </c>
      <c r="S56" s="560"/>
      <c r="T56" s="560"/>
      <c r="U56" s="560"/>
      <c r="V56" s="560"/>
      <c r="W56" s="247">
        <f>SUM(Tabelle13910[[#This Row],[Spalte13]:[Spalte113]],Tabelle13910[[#This Row],[Spalte115]:[Spalte118]])</f>
        <v>0</v>
      </c>
      <c r="X56" s="248">
        <f>SUM(Tabelle13910[[#This Row],[Spalte13]:[Spalte113]])*Tabelle13910[[#This Row],[Spalte12]]+SUM(Tabelle13910[[#This Row],[Spalte115]:[Spalte118]])*Tabelle13910[[#This Row],[Spalte114]]</f>
        <v>0</v>
      </c>
      <c r="Y56" s="291" t="s">
        <v>833</v>
      </c>
      <c r="Z56" s="249">
        <v>44</v>
      </c>
      <c r="AA56" s="408">
        <v>0.78</v>
      </c>
      <c r="AF56" s="251"/>
      <c r="AG56" s="251"/>
      <c r="AH56" s="251"/>
    </row>
    <row r="57" spans="1:34" ht="75.95" customHeight="1">
      <c r="G57" s="284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S57" s="284"/>
      <c r="T57" s="284"/>
      <c r="U57" s="284"/>
      <c r="V57" s="284"/>
      <c r="W57" s="400">
        <f>SUM(Tabelle13910[[#This Row],[Spalte13]:[Spalte113]],Tabelle13910[[#This Row],[Spalte115]:[Spalte118]])</f>
        <v>0</v>
      </c>
      <c r="X57" s="405">
        <f>SUM(Tabelle13910[[#This Row],[Spalte13]:[Spalte113]])*Tabelle13910[[#This Row],[Spalte12]]+SUM(Tabelle13910[[#This Row],[Spalte115]:[Spalte118]])*Tabelle13910[[#This Row],[Spalte114]]</f>
        <v>0</v>
      </c>
    </row>
    <row r="58" spans="1:34" s="215" customFormat="1" ht="59.1" customHeight="1">
      <c r="A58" s="630"/>
      <c r="B58" s="630"/>
      <c r="C58" s="633" t="s">
        <v>717</v>
      </c>
      <c r="D58" s="409"/>
      <c r="E58" s="322"/>
      <c r="F58" s="322"/>
      <c r="G58" s="410"/>
      <c r="H58" s="410"/>
      <c r="I58" s="410"/>
      <c r="J58" s="410"/>
      <c r="K58" s="410"/>
      <c r="L58" s="410"/>
      <c r="M58" s="410"/>
      <c r="N58" s="410"/>
      <c r="O58" s="410"/>
      <c r="P58" s="410"/>
      <c r="Q58" s="410"/>
      <c r="R58" s="326"/>
      <c r="S58" s="410"/>
      <c r="T58" s="410"/>
      <c r="U58" s="410"/>
      <c r="V58" s="410"/>
      <c r="W58" s="326"/>
      <c r="X58" s="326"/>
      <c r="Y58" s="326"/>
      <c r="Z58" s="321"/>
      <c r="AA58" s="321"/>
    </row>
    <row r="59" spans="1:34" ht="54" customHeight="1">
      <c r="B59" s="207"/>
      <c r="C59" s="638" t="s">
        <v>834</v>
      </c>
      <c r="D59" s="404">
        <v>248</v>
      </c>
      <c r="E59" s="28"/>
      <c r="F59" s="210"/>
      <c r="G59" s="603"/>
      <c r="H59" s="603"/>
      <c r="I59" s="603"/>
      <c r="J59" s="603"/>
      <c r="K59" s="603"/>
      <c r="L59" s="603"/>
      <c r="M59" s="603"/>
      <c r="N59" s="606"/>
      <c r="O59" s="606"/>
      <c r="P59" s="603"/>
      <c r="Q59" s="603"/>
      <c r="R59" s="246">
        <f>ROUNDUP((Tabelle13910[[#This Row],[Spalte12]]*1.05)/0.25,0)*0.25</f>
        <v>260.5</v>
      </c>
      <c r="S59" s="560"/>
      <c r="T59" s="560"/>
      <c r="U59" s="603"/>
      <c r="V59" s="603"/>
      <c r="W59" s="247">
        <f>SUM(Tabelle13910[[#This Row],[Spalte13]:[Spalte113]],Tabelle13910[[#This Row],[Spalte115]:[Spalte118]])</f>
        <v>0</v>
      </c>
      <c r="X59" s="248">
        <f>SUM(Tabelle13910[[#This Row],[Spalte13]:[Spalte113]])*Tabelle13910[[#This Row],[Spalte12]]+SUM(Tabelle13910[[#This Row],[Spalte115]:[Spalte118]])*Tabelle13910[[#This Row],[Spalte114]]</f>
        <v>0</v>
      </c>
      <c r="Y59" s="291" t="s">
        <v>835</v>
      </c>
      <c r="Z59" s="249">
        <v>2</v>
      </c>
      <c r="AA59" s="250">
        <v>3.55</v>
      </c>
    </row>
    <row r="60" spans="1:34" ht="54" customHeight="1">
      <c r="B60" s="207"/>
      <c r="C60" s="638" t="s">
        <v>836</v>
      </c>
      <c r="D60" s="404">
        <v>159</v>
      </c>
      <c r="E60" s="122"/>
      <c r="F60" s="211"/>
      <c r="G60" s="604"/>
      <c r="H60" s="604"/>
      <c r="I60" s="604"/>
      <c r="J60" s="604"/>
      <c r="K60" s="604"/>
      <c r="L60" s="604"/>
      <c r="M60" s="604"/>
      <c r="N60" s="606"/>
      <c r="O60" s="606"/>
      <c r="P60" s="604"/>
      <c r="Q60" s="604"/>
      <c r="R60" s="246">
        <f>ROUNDUP((Tabelle13910[[#This Row],[Spalte12]]*1.05)/0.25,0)*0.25</f>
        <v>167</v>
      </c>
      <c r="S60" s="560"/>
      <c r="T60" s="560"/>
      <c r="U60" s="604"/>
      <c r="V60" s="604"/>
      <c r="W60" s="247">
        <f>SUM(Tabelle13910[[#This Row],[Spalte13]:[Spalte113]],Tabelle13910[[#This Row],[Spalte115]:[Spalte118]])</f>
        <v>0</v>
      </c>
      <c r="X60" s="248">
        <f>SUM(Tabelle13910[[#This Row],[Spalte13]:[Spalte113]])*Tabelle13910[[#This Row],[Spalte12]]+SUM(Tabelle13910[[#This Row],[Spalte115]:[Spalte118]])*Tabelle13910[[#This Row],[Spalte114]]</f>
        <v>0</v>
      </c>
      <c r="Y60" s="291" t="s">
        <v>837</v>
      </c>
      <c r="Z60" s="249">
        <v>2</v>
      </c>
      <c r="AA60" s="250">
        <v>2.4300000000000002</v>
      </c>
    </row>
    <row r="61" spans="1:34" ht="54" customHeight="1">
      <c r="B61" s="207"/>
      <c r="C61" s="638" t="s">
        <v>838</v>
      </c>
      <c r="D61" s="404">
        <v>143</v>
      </c>
      <c r="E61" s="28"/>
      <c r="F61" s="210"/>
      <c r="G61" s="603"/>
      <c r="H61" s="603"/>
      <c r="I61" s="603"/>
      <c r="J61" s="603"/>
      <c r="K61" s="603"/>
      <c r="L61" s="603"/>
      <c r="M61" s="603"/>
      <c r="N61" s="606"/>
      <c r="O61" s="606"/>
      <c r="P61" s="603"/>
      <c r="Q61" s="603"/>
      <c r="R61" s="246">
        <f>ROUNDUP((Tabelle13910[[#This Row],[Spalte12]]*1.05)/0.25,0)*0.25</f>
        <v>150.25</v>
      </c>
      <c r="S61" s="560"/>
      <c r="T61" s="560"/>
      <c r="U61" s="603"/>
      <c r="V61" s="603"/>
      <c r="W61" s="247">
        <f>SUM(Tabelle13910[[#This Row],[Spalte13]:[Spalte113]],Tabelle13910[[#This Row],[Spalte115]:[Spalte118]])</f>
        <v>0</v>
      </c>
      <c r="X61" s="248">
        <f>SUM(Tabelle13910[[#This Row],[Spalte13]:[Spalte113]])*Tabelle13910[[#This Row],[Spalte12]]+SUM(Tabelle13910[[#This Row],[Spalte115]:[Spalte118]])*Tabelle13910[[#This Row],[Spalte114]]</f>
        <v>0</v>
      </c>
      <c r="Y61" s="291" t="s">
        <v>839</v>
      </c>
      <c r="Z61" s="249">
        <v>2</v>
      </c>
      <c r="AA61" s="250">
        <v>1.85</v>
      </c>
      <c r="AF61" s="251"/>
      <c r="AG61" s="251"/>
      <c r="AH61" s="251"/>
    </row>
    <row r="62" spans="1:34" ht="54" customHeight="1">
      <c r="B62" s="207"/>
      <c r="C62" s="638" t="s">
        <v>840</v>
      </c>
      <c r="D62" s="404">
        <v>166</v>
      </c>
      <c r="E62" s="28"/>
      <c r="F62" s="210"/>
      <c r="G62" s="604"/>
      <c r="H62" s="604"/>
      <c r="I62" s="604"/>
      <c r="J62" s="604"/>
      <c r="K62" s="604"/>
      <c r="L62" s="604"/>
      <c r="M62" s="604"/>
      <c r="N62" s="606"/>
      <c r="O62" s="606"/>
      <c r="P62" s="604"/>
      <c r="Q62" s="604"/>
      <c r="R62" s="246">
        <f>ROUNDUP((Tabelle13910[[#This Row],[Spalte12]]*1.05)/0.25,0)*0.25</f>
        <v>174.5</v>
      </c>
      <c r="S62" s="560"/>
      <c r="T62" s="560"/>
      <c r="U62" s="604"/>
      <c r="V62" s="604"/>
      <c r="W62" s="247">
        <f>SUM(Tabelle13910[[#This Row],[Spalte13]:[Spalte113]],Tabelle13910[[#This Row],[Spalte115]:[Spalte118]])</f>
        <v>0</v>
      </c>
      <c r="X62" s="248">
        <f>SUM(Tabelle13910[[#This Row],[Spalte13]:[Spalte113]])*Tabelle13910[[#This Row],[Spalte12]]+SUM(Tabelle13910[[#This Row],[Spalte115]:[Spalte118]])*Tabelle13910[[#This Row],[Spalte114]]</f>
        <v>0</v>
      </c>
      <c r="Y62" s="291" t="s">
        <v>841</v>
      </c>
      <c r="Z62" s="249">
        <v>1</v>
      </c>
      <c r="AA62" s="250">
        <v>2.61</v>
      </c>
      <c r="AF62" s="251"/>
      <c r="AG62" s="251"/>
      <c r="AH62" s="251"/>
    </row>
    <row r="63" spans="1:34" ht="54" customHeight="1">
      <c r="B63" s="207"/>
      <c r="C63" s="638" t="s">
        <v>842</v>
      </c>
      <c r="D63" s="404">
        <v>270</v>
      </c>
      <c r="E63" s="28"/>
      <c r="F63" s="210"/>
      <c r="G63" s="603"/>
      <c r="H63" s="603"/>
      <c r="I63" s="603"/>
      <c r="J63" s="603"/>
      <c r="K63" s="603"/>
      <c r="L63" s="603"/>
      <c r="M63" s="603"/>
      <c r="N63" s="606"/>
      <c r="O63" s="606"/>
      <c r="P63" s="603"/>
      <c r="Q63" s="603"/>
      <c r="R63" s="246">
        <f>ROUNDUP((Tabelle13910[[#This Row],[Spalte12]]*1.05)/0.25,0)*0.25</f>
        <v>283.5</v>
      </c>
      <c r="S63" s="560"/>
      <c r="T63" s="560"/>
      <c r="U63" s="603"/>
      <c r="V63" s="603"/>
      <c r="W63" s="247">
        <f>SUM(Tabelle13910[[#This Row],[Spalte13]:[Spalte113]],Tabelle13910[[#This Row],[Spalte115]:[Spalte118]])</f>
        <v>0</v>
      </c>
      <c r="X63" s="248">
        <f>SUM(Tabelle13910[[#This Row],[Spalte13]:[Spalte113]])*Tabelle13910[[#This Row],[Spalte12]]+SUM(Tabelle13910[[#This Row],[Spalte115]:[Spalte118]])*Tabelle13910[[#This Row],[Spalte114]]</f>
        <v>0</v>
      </c>
      <c r="Y63" s="291" t="s">
        <v>843</v>
      </c>
      <c r="Z63" s="249">
        <v>5</v>
      </c>
      <c r="AA63" s="250">
        <v>3.56</v>
      </c>
      <c r="AF63" s="251"/>
      <c r="AG63" s="251"/>
      <c r="AH63" s="251"/>
    </row>
    <row r="64" spans="1:34" ht="54" customHeight="1">
      <c r="B64" s="207"/>
      <c r="C64" s="638" t="s">
        <v>844</v>
      </c>
      <c r="D64" s="404">
        <v>140</v>
      </c>
      <c r="E64" s="122"/>
      <c r="F64" s="211"/>
      <c r="G64" s="604"/>
      <c r="H64" s="604"/>
      <c r="I64" s="604"/>
      <c r="J64" s="604"/>
      <c r="K64" s="604"/>
      <c r="L64" s="604"/>
      <c r="M64" s="604"/>
      <c r="N64" s="606"/>
      <c r="O64" s="606"/>
      <c r="P64" s="604"/>
      <c r="Q64" s="604"/>
      <c r="R64" s="246">
        <f>ROUNDUP((Tabelle13910[[#This Row],[Spalte12]]*1.05)/0.25,0)*0.25</f>
        <v>147</v>
      </c>
      <c r="S64" s="560"/>
      <c r="T64" s="560"/>
      <c r="U64" s="604"/>
      <c r="V64" s="604"/>
      <c r="W64" s="247">
        <f>SUM(Tabelle13910[[#This Row],[Spalte13]:[Spalte113]],Tabelle13910[[#This Row],[Spalte115]:[Spalte118]])</f>
        <v>0</v>
      </c>
      <c r="X64" s="248">
        <f>SUM(Tabelle13910[[#This Row],[Spalte13]:[Spalte113]])*Tabelle13910[[#This Row],[Spalte12]]+SUM(Tabelle13910[[#This Row],[Spalte115]:[Spalte118]])*Tabelle13910[[#This Row],[Spalte114]]</f>
        <v>0</v>
      </c>
      <c r="Y64" s="291" t="s">
        <v>845</v>
      </c>
      <c r="Z64" s="249">
        <v>2</v>
      </c>
      <c r="AA64" s="408">
        <v>1.8</v>
      </c>
      <c r="AF64" s="251"/>
      <c r="AG64" s="251"/>
      <c r="AH64" s="251"/>
    </row>
    <row r="65" spans="1:34" ht="54" customHeight="1">
      <c r="B65" s="207"/>
      <c r="C65" s="638" t="s">
        <v>846</v>
      </c>
      <c r="D65" s="404">
        <v>165</v>
      </c>
      <c r="E65" s="122"/>
      <c r="F65" s="211"/>
      <c r="G65" s="603"/>
      <c r="H65" s="603"/>
      <c r="I65" s="603"/>
      <c r="J65" s="603"/>
      <c r="K65" s="603"/>
      <c r="L65" s="603"/>
      <c r="M65" s="603"/>
      <c r="N65" s="606"/>
      <c r="O65" s="606"/>
      <c r="P65" s="603"/>
      <c r="Q65" s="603"/>
      <c r="R65" s="246">
        <f>ROUNDUP((Tabelle13910[[#This Row],[Spalte12]]*1.05)/0.25,0)*0.25</f>
        <v>173.25</v>
      </c>
      <c r="S65" s="560"/>
      <c r="T65" s="560"/>
      <c r="U65" s="603"/>
      <c r="V65" s="603"/>
      <c r="W65" s="247">
        <f>SUM(Tabelle13910[[#This Row],[Spalte13]:[Spalte113]],Tabelle13910[[#This Row],[Spalte115]:[Spalte118]])</f>
        <v>0</v>
      </c>
      <c r="X65" s="248">
        <f>SUM(Tabelle13910[[#This Row],[Spalte13]:[Spalte113]])*Tabelle13910[[#This Row],[Spalte12]]+SUM(Tabelle13910[[#This Row],[Spalte115]:[Spalte118]])*Tabelle13910[[#This Row],[Spalte114]]</f>
        <v>0</v>
      </c>
      <c r="Y65" s="291" t="s">
        <v>847</v>
      </c>
      <c r="Z65" s="249">
        <v>3</v>
      </c>
      <c r="AA65" s="408">
        <v>2.4</v>
      </c>
      <c r="AF65" s="251"/>
      <c r="AG65" s="251"/>
      <c r="AH65" s="251"/>
    </row>
    <row r="66" spans="1:34" ht="54" customHeight="1">
      <c r="B66" s="207"/>
      <c r="C66" s="638" t="s">
        <v>848</v>
      </c>
      <c r="D66" s="404">
        <v>157</v>
      </c>
      <c r="E66" s="122"/>
      <c r="F66" s="211"/>
      <c r="G66" s="604"/>
      <c r="H66" s="604"/>
      <c r="I66" s="604"/>
      <c r="J66" s="604"/>
      <c r="K66" s="604"/>
      <c r="L66" s="604"/>
      <c r="M66" s="604"/>
      <c r="N66" s="606"/>
      <c r="O66" s="606"/>
      <c r="P66" s="604"/>
      <c r="Q66" s="604"/>
      <c r="R66" s="246">
        <f>ROUNDUP((Tabelle13910[[#This Row],[Spalte12]]*1.05)/0.25,0)*0.25</f>
        <v>165</v>
      </c>
      <c r="S66" s="560"/>
      <c r="T66" s="560"/>
      <c r="U66" s="604"/>
      <c r="V66" s="604"/>
      <c r="W66" s="247">
        <f>SUM(Tabelle13910[[#This Row],[Spalte13]:[Spalte113]],Tabelle13910[[#This Row],[Spalte115]:[Spalte118]])</f>
        <v>0</v>
      </c>
      <c r="X66" s="248">
        <f>SUM(Tabelle13910[[#This Row],[Spalte13]:[Spalte113]])*Tabelle13910[[#This Row],[Spalte12]]+SUM(Tabelle13910[[#This Row],[Spalte115]:[Spalte118]])*Tabelle13910[[#This Row],[Spalte114]]</f>
        <v>0</v>
      </c>
      <c r="Y66" s="291" t="s">
        <v>849</v>
      </c>
      <c r="Z66" s="249">
        <v>3</v>
      </c>
      <c r="AA66" s="408">
        <v>2.21</v>
      </c>
      <c r="AF66" s="251"/>
      <c r="AG66" s="251"/>
      <c r="AH66" s="251"/>
    </row>
    <row r="67" spans="1:34" ht="54" customHeight="1">
      <c r="B67" s="207"/>
      <c r="C67" s="638" t="s">
        <v>850</v>
      </c>
      <c r="D67" s="404">
        <v>166</v>
      </c>
      <c r="E67" s="28"/>
      <c r="F67" s="210"/>
      <c r="G67" s="603"/>
      <c r="H67" s="603"/>
      <c r="I67" s="603"/>
      <c r="J67" s="603"/>
      <c r="K67" s="603"/>
      <c r="L67" s="603"/>
      <c r="M67" s="603"/>
      <c r="N67" s="606"/>
      <c r="O67" s="606"/>
      <c r="P67" s="603"/>
      <c r="Q67" s="603"/>
      <c r="R67" s="246">
        <f>ROUNDUP((Tabelle13910[[#This Row],[Spalte12]]*1.05)/0.25,0)*0.25</f>
        <v>174.5</v>
      </c>
      <c r="S67" s="560"/>
      <c r="T67" s="560"/>
      <c r="U67" s="603"/>
      <c r="V67" s="603"/>
      <c r="W67" s="247">
        <f>SUM(Tabelle13910[[#This Row],[Spalte13]:[Spalte113]],Tabelle13910[[#This Row],[Spalte115]:[Spalte118]])</f>
        <v>0</v>
      </c>
      <c r="X67" s="248">
        <f>SUM(Tabelle13910[[#This Row],[Spalte13]:[Spalte113]])*Tabelle13910[[#This Row],[Spalte12]]+SUM(Tabelle13910[[#This Row],[Spalte115]:[Spalte118]])*Tabelle13910[[#This Row],[Spalte114]]</f>
        <v>0</v>
      </c>
      <c r="Y67" s="291" t="s">
        <v>851</v>
      </c>
      <c r="Z67" s="249">
        <v>5</v>
      </c>
      <c r="AA67" s="250">
        <v>2.0099999999999998</v>
      </c>
      <c r="AF67" s="251"/>
      <c r="AG67" s="251"/>
      <c r="AH67" s="251"/>
    </row>
    <row r="68" spans="1:34" ht="54" customHeight="1">
      <c r="B68" s="207"/>
      <c r="C68" s="638" t="s">
        <v>852</v>
      </c>
      <c r="D68" s="404">
        <v>244</v>
      </c>
      <c r="E68" s="28"/>
      <c r="F68" s="211"/>
      <c r="G68" s="604"/>
      <c r="H68" s="604"/>
      <c r="I68" s="604"/>
      <c r="J68" s="604"/>
      <c r="K68" s="604"/>
      <c r="L68" s="604"/>
      <c r="M68" s="604"/>
      <c r="N68" s="606"/>
      <c r="O68" s="606"/>
      <c r="P68" s="604"/>
      <c r="Q68" s="604"/>
      <c r="R68" s="246">
        <f>ROUNDUP((Tabelle13910[[#This Row],[Spalte12]]*1.05)/0.25,0)*0.25</f>
        <v>256.25</v>
      </c>
      <c r="S68" s="560"/>
      <c r="T68" s="560"/>
      <c r="U68" s="604"/>
      <c r="V68" s="604"/>
      <c r="W68" s="247">
        <f>SUM(Tabelle13910[[#This Row],[Spalte13]:[Spalte113]],Tabelle13910[[#This Row],[Spalte115]:[Spalte118]])</f>
        <v>0</v>
      </c>
      <c r="X68" s="248">
        <f>SUM(Tabelle13910[[#This Row],[Spalte13]:[Spalte113]])*Tabelle13910[[#This Row],[Spalte12]]+SUM(Tabelle13910[[#This Row],[Spalte115]:[Spalte118]])*Tabelle13910[[#This Row],[Spalte114]]</f>
        <v>0</v>
      </c>
      <c r="Y68" s="291" t="s">
        <v>853</v>
      </c>
      <c r="Z68" s="249">
        <v>5</v>
      </c>
      <c r="AA68" s="250">
        <v>2.69</v>
      </c>
      <c r="AF68" s="251"/>
      <c r="AG68" s="251"/>
      <c r="AH68" s="251"/>
    </row>
    <row r="69" spans="1:34" ht="54" customHeight="1">
      <c r="B69" s="207"/>
      <c r="C69" s="638" t="s">
        <v>854</v>
      </c>
      <c r="D69" s="404">
        <v>166</v>
      </c>
      <c r="E69" s="28"/>
      <c r="F69" s="210"/>
      <c r="G69" s="603"/>
      <c r="H69" s="603"/>
      <c r="I69" s="603"/>
      <c r="J69" s="603"/>
      <c r="K69" s="603"/>
      <c r="L69" s="603"/>
      <c r="M69" s="603"/>
      <c r="N69" s="606"/>
      <c r="O69" s="606"/>
      <c r="P69" s="603"/>
      <c r="Q69" s="603"/>
      <c r="R69" s="246">
        <f>ROUNDUP((Tabelle13910[[#This Row],[Spalte12]]*1.05)/0.25,0)*0.25</f>
        <v>174.5</v>
      </c>
      <c r="S69" s="560"/>
      <c r="T69" s="560"/>
      <c r="U69" s="603"/>
      <c r="V69" s="603"/>
      <c r="W69" s="247">
        <f>SUM(Tabelle13910[[#This Row],[Spalte13]:[Spalte113]],Tabelle13910[[#This Row],[Spalte115]:[Spalte118]])</f>
        <v>0</v>
      </c>
      <c r="X69" s="248">
        <f>SUM(Tabelle13910[[#This Row],[Spalte13]:[Spalte113]])*Tabelle13910[[#This Row],[Spalte12]]+SUM(Tabelle13910[[#This Row],[Spalte115]:[Spalte118]])*Tabelle13910[[#This Row],[Spalte114]]</f>
        <v>0</v>
      </c>
      <c r="Y69" s="291" t="s">
        <v>855</v>
      </c>
      <c r="Z69" s="249">
        <v>5</v>
      </c>
      <c r="AA69" s="250">
        <v>2.09</v>
      </c>
      <c r="AF69" s="251"/>
      <c r="AG69" s="251"/>
      <c r="AH69" s="251"/>
    </row>
    <row r="70" spans="1:34" ht="54" customHeight="1">
      <c r="B70" s="207"/>
      <c r="C70" s="638" t="s">
        <v>856</v>
      </c>
      <c r="D70" s="404">
        <v>97</v>
      </c>
      <c r="E70" s="28"/>
      <c r="F70" s="211"/>
      <c r="G70" s="604"/>
      <c r="H70" s="604"/>
      <c r="I70" s="604"/>
      <c r="J70" s="604"/>
      <c r="K70" s="604"/>
      <c r="L70" s="604"/>
      <c r="M70" s="604"/>
      <c r="N70" s="606"/>
      <c r="O70" s="606"/>
      <c r="P70" s="604"/>
      <c r="Q70" s="604"/>
      <c r="R70" s="246">
        <f>ROUNDUP((Tabelle13910[[#This Row],[Spalte12]]*1.05)/0.25,0)*0.25</f>
        <v>102</v>
      </c>
      <c r="S70" s="560"/>
      <c r="T70" s="560"/>
      <c r="U70" s="604"/>
      <c r="V70" s="604"/>
      <c r="W70" s="247">
        <f>SUM(Tabelle13910[[#This Row],[Spalte13]:[Spalte113]],Tabelle13910[[#This Row],[Spalte115]:[Spalte118]])</f>
        <v>0</v>
      </c>
      <c r="X70" s="248">
        <f>SUM(Tabelle13910[[#This Row],[Spalte13]:[Spalte113]])*Tabelle13910[[#This Row],[Spalte12]]+SUM(Tabelle13910[[#This Row],[Spalte115]:[Spalte118]])*Tabelle13910[[#This Row],[Spalte114]]</f>
        <v>0</v>
      </c>
      <c r="Y70" s="291" t="s">
        <v>857</v>
      </c>
      <c r="Z70" s="249">
        <v>5</v>
      </c>
      <c r="AA70" s="250">
        <v>0.45</v>
      </c>
      <c r="AF70" s="251"/>
      <c r="AG70" s="251"/>
      <c r="AH70" s="251"/>
    </row>
    <row r="71" spans="1:34" ht="54" customHeight="1">
      <c r="B71" s="207"/>
      <c r="C71" s="638" t="s">
        <v>858</v>
      </c>
      <c r="D71" s="404">
        <v>155</v>
      </c>
      <c r="E71" s="122"/>
      <c r="F71" s="211"/>
      <c r="G71" s="603"/>
      <c r="H71" s="603"/>
      <c r="I71" s="603"/>
      <c r="J71" s="603"/>
      <c r="K71" s="603"/>
      <c r="L71" s="603"/>
      <c r="M71" s="603"/>
      <c r="N71" s="606"/>
      <c r="O71" s="606"/>
      <c r="P71" s="603"/>
      <c r="Q71" s="603"/>
      <c r="R71" s="246">
        <f>ROUNDUP((Tabelle13910[[#This Row],[Spalte12]]*1.05)/0.25,0)*0.25</f>
        <v>162.75</v>
      </c>
      <c r="S71" s="560"/>
      <c r="T71" s="560"/>
      <c r="U71" s="603"/>
      <c r="V71" s="603"/>
      <c r="W71" s="247">
        <f>SUM(Tabelle13910[[#This Row],[Spalte13]:[Spalte113]],Tabelle13910[[#This Row],[Spalte115]:[Spalte118]])</f>
        <v>0</v>
      </c>
      <c r="X71" s="248">
        <f>SUM(Tabelle13910[[#This Row],[Spalte13]:[Spalte113]])*Tabelle13910[[#This Row],[Spalte12]]+SUM(Tabelle13910[[#This Row],[Spalte115]:[Spalte118]])*Tabelle13910[[#This Row],[Spalte114]]</f>
        <v>0</v>
      </c>
      <c r="Y71" s="291" t="s">
        <v>859</v>
      </c>
      <c r="Z71" s="249">
        <v>8</v>
      </c>
      <c r="AA71" s="408">
        <v>1.97</v>
      </c>
      <c r="AF71" s="251"/>
      <c r="AG71" s="251"/>
      <c r="AH71" s="251"/>
    </row>
    <row r="72" spans="1:34" ht="54" customHeight="1">
      <c r="B72" s="207"/>
      <c r="C72" s="638" t="s">
        <v>860</v>
      </c>
      <c r="D72" s="404">
        <v>148</v>
      </c>
      <c r="E72" s="122"/>
      <c r="F72" s="211"/>
      <c r="G72" s="604"/>
      <c r="H72" s="604"/>
      <c r="I72" s="604"/>
      <c r="J72" s="604"/>
      <c r="K72" s="604"/>
      <c r="L72" s="604"/>
      <c r="M72" s="604"/>
      <c r="N72" s="606"/>
      <c r="O72" s="606"/>
      <c r="P72" s="604"/>
      <c r="Q72" s="604"/>
      <c r="R72" s="246">
        <f>ROUNDUP((Tabelle13910[[#This Row],[Spalte12]]*1.05)/0.25,0)*0.25</f>
        <v>155.5</v>
      </c>
      <c r="S72" s="560"/>
      <c r="T72" s="560"/>
      <c r="U72" s="604"/>
      <c r="V72" s="604"/>
      <c r="W72" s="247">
        <f>SUM(Tabelle13910[[#This Row],[Spalte13]:[Spalte113]],Tabelle13910[[#This Row],[Spalte115]:[Spalte118]])</f>
        <v>0</v>
      </c>
      <c r="X72" s="248">
        <f>SUM(Tabelle13910[[#This Row],[Spalte13]:[Spalte113]])*Tabelle13910[[#This Row],[Spalte12]]+SUM(Tabelle13910[[#This Row],[Spalte115]:[Spalte118]])*Tabelle13910[[#This Row],[Spalte114]]</f>
        <v>0</v>
      </c>
      <c r="Y72" s="291" t="s">
        <v>861</v>
      </c>
      <c r="Z72" s="249">
        <v>6</v>
      </c>
      <c r="AA72" s="408">
        <v>1.95</v>
      </c>
      <c r="AF72" s="251"/>
      <c r="AG72" s="251"/>
      <c r="AH72" s="251"/>
    </row>
    <row r="73" spans="1:34" ht="54" customHeight="1">
      <c r="B73" s="207"/>
      <c r="C73" s="638" t="s">
        <v>862</v>
      </c>
      <c r="D73" s="404">
        <v>146</v>
      </c>
      <c r="E73" s="122"/>
      <c r="F73" s="211"/>
      <c r="G73" s="603"/>
      <c r="H73" s="603"/>
      <c r="I73" s="603"/>
      <c r="J73" s="603"/>
      <c r="K73" s="603"/>
      <c r="L73" s="603"/>
      <c r="M73" s="603"/>
      <c r="N73" s="606"/>
      <c r="O73" s="606"/>
      <c r="P73" s="603"/>
      <c r="Q73" s="603"/>
      <c r="R73" s="246">
        <f>ROUNDUP((Tabelle13910[[#This Row],[Spalte12]]*1.05)/0.25,0)*0.25</f>
        <v>153.5</v>
      </c>
      <c r="S73" s="560"/>
      <c r="T73" s="560"/>
      <c r="U73" s="603"/>
      <c r="V73" s="603"/>
      <c r="W73" s="247">
        <f>SUM(Tabelle13910[[#This Row],[Spalte13]:[Spalte113]],Tabelle13910[[#This Row],[Spalte115]:[Spalte118]])</f>
        <v>0</v>
      </c>
      <c r="X73" s="248">
        <f>SUM(Tabelle13910[[#This Row],[Spalte13]:[Spalte113]])*Tabelle13910[[#This Row],[Spalte12]]+SUM(Tabelle13910[[#This Row],[Spalte115]:[Spalte118]])*Tabelle13910[[#This Row],[Spalte114]]</f>
        <v>0</v>
      </c>
      <c r="Y73" s="291" t="s">
        <v>863</v>
      </c>
      <c r="Z73" s="249">
        <v>15</v>
      </c>
      <c r="AA73" s="408">
        <v>1.31</v>
      </c>
      <c r="AF73" s="251"/>
      <c r="AG73" s="251"/>
      <c r="AH73" s="251"/>
    </row>
    <row r="74" spans="1:34" ht="54" customHeight="1">
      <c r="B74" s="207"/>
      <c r="C74" s="638" t="s">
        <v>864</v>
      </c>
      <c r="D74" s="404">
        <v>161</v>
      </c>
      <c r="E74" s="28"/>
      <c r="F74" s="210"/>
      <c r="G74" s="604"/>
      <c r="H74" s="604"/>
      <c r="I74" s="604"/>
      <c r="J74" s="604"/>
      <c r="K74" s="604"/>
      <c r="L74" s="604"/>
      <c r="M74" s="604"/>
      <c r="N74" s="606"/>
      <c r="O74" s="606"/>
      <c r="P74" s="604"/>
      <c r="Q74" s="604"/>
      <c r="R74" s="246">
        <f>ROUNDUP((Tabelle13910[[#This Row],[Spalte12]]*1.05)/0.25,0)*0.25</f>
        <v>169.25</v>
      </c>
      <c r="S74" s="560"/>
      <c r="T74" s="560"/>
      <c r="U74" s="604"/>
      <c r="V74" s="604"/>
      <c r="W74" s="247">
        <f>SUM(Tabelle13910[[#This Row],[Spalte13]:[Spalte113]],Tabelle13910[[#This Row],[Spalte115]:[Spalte118]])</f>
        <v>0</v>
      </c>
      <c r="X74" s="248">
        <f>SUM(Tabelle13910[[#This Row],[Spalte13]:[Spalte113]])*Tabelle13910[[#This Row],[Spalte12]]+SUM(Tabelle13910[[#This Row],[Spalte115]:[Spalte118]])*Tabelle13910[[#This Row],[Spalte114]]</f>
        <v>0</v>
      </c>
      <c r="Y74" s="291" t="s">
        <v>865</v>
      </c>
      <c r="Z74" s="249">
        <v>10</v>
      </c>
      <c r="AA74" s="250">
        <v>0.82</v>
      </c>
      <c r="AF74" s="251"/>
      <c r="AG74" s="251"/>
      <c r="AH74" s="251"/>
    </row>
    <row r="75" spans="1:34" ht="54" customHeight="1">
      <c r="B75" s="207"/>
      <c r="C75" s="638" t="s">
        <v>866</v>
      </c>
      <c r="D75" s="404">
        <v>206</v>
      </c>
      <c r="E75" s="28"/>
      <c r="F75" s="210"/>
      <c r="G75" s="603"/>
      <c r="H75" s="603"/>
      <c r="I75" s="603"/>
      <c r="J75" s="603"/>
      <c r="K75" s="603"/>
      <c r="L75" s="603"/>
      <c r="M75" s="603"/>
      <c r="N75" s="606"/>
      <c r="O75" s="606"/>
      <c r="P75" s="603"/>
      <c r="Q75" s="603"/>
      <c r="R75" s="246">
        <f>ROUNDUP((Tabelle13910[[#This Row],[Spalte12]]*1.05)/0.25,0)*0.25</f>
        <v>216.5</v>
      </c>
      <c r="S75" s="560"/>
      <c r="T75" s="560"/>
      <c r="U75" s="603"/>
      <c r="V75" s="603"/>
      <c r="W75" s="247">
        <f>SUM(Tabelle13910[[#This Row],[Spalte13]:[Spalte113]],Tabelle13910[[#This Row],[Spalte115]:[Spalte118]])</f>
        <v>0</v>
      </c>
      <c r="X75" s="248">
        <f>SUM(Tabelle13910[[#This Row],[Spalte13]:[Spalte113]])*Tabelle13910[[#This Row],[Spalte12]]+SUM(Tabelle13910[[#This Row],[Spalte115]:[Spalte118]])*Tabelle13910[[#This Row],[Spalte114]]</f>
        <v>0</v>
      </c>
      <c r="Y75" s="291" t="s">
        <v>867</v>
      </c>
      <c r="Z75" s="249">
        <v>10</v>
      </c>
      <c r="AA75" s="250">
        <v>2.35</v>
      </c>
      <c r="AF75" s="251"/>
      <c r="AG75" s="251"/>
      <c r="AH75" s="251"/>
    </row>
    <row r="76" spans="1:34" ht="56.1" customHeight="1">
      <c r="B76" s="207"/>
      <c r="C76" s="638" t="s">
        <v>868</v>
      </c>
      <c r="D76" s="404">
        <v>86</v>
      </c>
      <c r="E76" s="28"/>
      <c r="F76" s="214"/>
      <c r="G76" s="604"/>
      <c r="H76" s="604"/>
      <c r="I76" s="604"/>
      <c r="J76" s="604"/>
      <c r="K76" s="604"/>
      <c r="L76" s="604"/>
      <c r="M76" s="604"/>
      <c r="N76" s="606"/>
      <c r="O76" s="606"/>
      <c r="P76" s="604"/>
      <c r="Q76" s="604"/>
      <c r="R76" s="246">
        <f>ROUNDUP((Tabelle13910[[#This Row],[Spalte12]]*1.05)/0.25,0)*0.25</f>
        <v>90.5</v>
      </c>
      <c r="S76" s="560"/>
      <c r="T76" s="560"/>
      <c r="U76" s="604"/>
      <c r="V76" s="604"/>
      <c r="W76" s="247">
        <f>SUM(Tabelle13910[[#This Row],[Spalte13]:[Spalte113]],Tabelle13910[[#This Row],[Spalte115]:[Spalte118]])</f>
        <v>0</v>
      </c>
      <c r="X76" s="248">
        <f>SUM(Tabelle13910[[#This Row],[Spalte13]:[Spalte113]])*Tabelle13910[[#This Row],[Spalte12]]+SUM(Tabelle13910[[#This Row],[Spalte115]:[Spalte118]])*Tabelle13910[[#This Row],[Spalte114]]</f>
        <v>0</v>
      </c>
      <c r="Y76" s="291" t="s">
        <v>869</v>
      </c>
      <c r="Z76" s="249">
        <v>5</v>
      </c>
      <c r="AA76" s="250">
        <v>0.13</v>
      </c>
    </row>
    <row r="77" spans="1:34" ht="78" customHeight="1">
      <c r="G77" s="284"/>
      <c r="H77" s="284"/>
      <c r="I77" s="284"/>
      <c r="J77" s="284"/>
      <c r="K77" s="284"/>
      <c r="L77" s="284"/>
      <c r="M77" s="284"/>
      <c r="N77" s="284"/>
      <c r="O77" s="284"/>
      <c r="P77" s="284"/>
      <c r="Q77" s="284"/>
      <c r="S77" s="284"/>
      <c r="T77" s="284"/>
      <c r="U77" s="284"/>
      <c r="V77" s="284"/>
      <c r="W77" s="400">
        <f>SUM(Tabelle13910[[#This Row],[Spalte13]:[Spalte113]],Tabelle13910[[#This Row],[Spalte115]:[Spalte118]])</f>
        <v>0</v>
      </c>
      <c r="X77" s="405">
        <f>SUM(Tabelle13910[[#This Row],[Spalte13]:[Spalte113]])*Tabelle13910[[#This Row],[Spalte12]]+SUM(Tabelle13910[[#This Row],[Spalte115]:[Spalte118]])*Tabelle13910[[#This Row],[Spalte114]]</f>
        <v>0</v>
      </c>
    </row>
    <row r="78" spans="1:34" s="215" customFormat="1" ht="59.1" customHeight="1">
      <c r="A78" s="630"/>
      <c r="B78" s="630"/>
      <c r="C78" s="634" t="s">
        <v>870</v>
      </c>
      <c r="D78" s="588"/>
      <c r="E78" s="584"/>
      <c r="F78" s="584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7"/>
      <c r="S78" s="589"/>
      <c r="T78" s="589"/>
      <c r="U78" s="589"/>
      <c r="V78" s="589"/>
      <c r="W78" s="587"/>
      <c r="X78" s="590"/>
      <c r="Y78" s="587"/>
      <c r="Z78" s="583"/>
      <c r="AA78" s="583"/>
    </row>
    <row r="79" spans="1:34" ht="56.1" customHeight="1">
      <c r="B79" s="207"/>
      <c r="C79" s="638" t="s">
        <v>871</v>
      </c>
      <c r="D79" s="404">
        <v>381</v>
      </c>
      <c r="E79" s="28"/>
      <c r="F79" s="214"/>
      <c r="G79" s="603"/>
      <c r="H79" s="603"/>
      <c r="I79" s="603"/>
      <c r="J79" s="603"/>
      <c r="K79" s="603"/>
      <c r="L79" s="603"/>
      <c r="M79" s="603"/>
      <c r="N79" s="606"/>
      <c r="O79" s="606"/>
      <c r="P79" s="603"/>
      <c r="Q79" s="603"/>
      <c r="R79" s="246">
        <f>ROUNDUP((Tabelle13910[[#This Row],[Spalte12]]*1.05)/0.25,0)*0.25</f>
        <v>400.25</v>
      </c>
      <c r="S79" s="560"/>
      <c r="T79" s="560"/>
      <c r="U79" s="603"/>
      <c r="V79" s="603"/>
      <c r="W79" s="247">
        <f>SUM(Tabelle13910[[#This Row],[Spalte13]:[Spalte113]],Tabelle13910[[#This Row],[Spalte115]:[Spalte118]])</f>
        <v>0</v>
      </c>
      <c r="X79" s="248">
        <f>SUM(Tabelle13910[[#This Row],[Spalte13]:[Spalte113]])*Tabelle13910[[#This Row],[Spalte12]]+SUM(Tabelle13910[[#This Row],[Spalte115]:[Spalte118]])*Tabelle13910[[#This Row],[Spalte114]]</f>
        <v>0</v>
      </c>
      <c r="Y79" s="291" t="s">
        <v>872</v>
      </c>
      <c r="Z79" s="249">
        <v>2</v>
      </c>
      <c r="AA79" s="250">
        <v>8.02</v>
      </c>
    </row>
    <row r="80" spans="1:34" ht="56.1" customHeight="1">
      <c r="B80" s="207"/>
      <c r="C80" s="638" t="s">
        <v>873</v>
      </c>
      <c r="D80" s="404">
        <v>435</v>
      </c>
      <c r="E80" s="28"/>
      <c r="F80" s="214"/>
      <c r="G80" s="604"/>
      <c r="H80" s="604"/>
      <c r="I80" s="604"/>
      <c r="J80" s="604"/>
      <c r="K80" s="604"/>
      <c r="L80" s="604"/>
      <c r="M80" s="604"/>
      <c r="N80" s="606"/>
      <c r="O80" s="606"/>
      <c r="P80" s="604"/>
      <c r="Q80" s="604"/>
      <c r="R80" s="246">
        <f>ROUNDUP((Tabelle13910[[#This Row],[Spalte12]]*1.05)/0.25,0)*0.25</f>
        <v>456.75</v>
      </c>
      <c r="S80" s="560"/>
      <c r="T80" s="560"/>
      <c r="U80" s="604"/>
      <c r="V80" s="604"/>
      <c r="W80" s="247">
        <f>SUM(Tabelle13910[[#This Row],[Spalte13]:[Spalte113]],Tabelle13910[[#This Row],[Spalte115]:[Spalte118]])</f>
        <v>0</v>
      </c>
      <c r="X80" s="248">
        <f>SUM(Tabelle13910[[#This Row],[Spalte13]:[Spalte113]])*Tabelle13910[[#This Row],[Spalte12]]+SUM(Tabelle13910[[#This Row],[Spalte115]:[Spalte118]])*Tabelle13910[[#This Row],[Spalte114]]</f>
        <v>0</v>
      </c>
      <c r="Y80" s="291" t="s">
        <v>874</v>
      </c>
      <c r="Z80" s="249">
        <v>3</v>
      </c>
      <c r="AA80" s="250">
        <v>7.71</v>
      </c>
    </row>
    <row r="81" spans="2:27" ht="56.1" customHeight="1">
      <c r="B81" s="207"/>
      <c r="C81" s="638" t="s">
        <v>875</v>
      </c>
      <c r="D81" s="404">
        <v>255</v>
      </c>
      <c r="E81" s="28"/>
      <c r="F81" s="214"/>
      <c r="G81" s="603"/>
      <c r="H81" s="603"/>
      <c r="I81" s="603"/>
      <c r="J81" s="603"/>
      <c r="K81" s="603"/>
      <c r="L81" s="603"/>
      <c r="M81" s="603"/>
      <c r="N81" s="606"/>
      <c r="O81" s="606"/>
      <c r="P81" s="603"/>
      <c r="Q81" s="603"/>
      <c r="R81" s="246">
        <f>ROUNDUP((Tabelle13910[[#This Row],[Spalte12]]*1.05)/0.25,0)*0.25</f>
        <v>267.75</v>
      </c>
      <c r="S81" s="560"/>
      <c r="T81" s="560"/>
      <c r="U81" s="603"/>
      <c r="V81" s="603"/>
      <c r="W81" s="247">
        <f>SUM(Tabelle13910[[#This Row],[Spalte13]:[Spalte113]],Tabelle13910[[#This Row],[Spalte115]:[Spalte118]])</f>
        <v>0</v>
      </c>
      <c r="X81" s="248">
        <f>SUM(Tabelle13910[[#This Row],[Spalte13]:[Spalte113]])*Tabelle13910[[#This Row],[Spalte12]]+SUM(Tabelle13910[[#This Row],[Spalte115]:[Spalte118]])*Tabelle13910[[#This Row],[Spalte114]]</f>
        <v>0</v>
      </c>
      <c r="Y81" s="291" t="s">
        <v>876</v>
      </c>
      <c r="Z81" s="249">
        <v>4</v>
      </c>
      <c r="AA81" s="250">
        <v>3.28</v>
      </c>
    </row>
    <row r="82" spans="2:27" ht="56.1" customHeight="1">
      <c r="B82" s="207"/>
      <c r="C82" s="638" t="s">
        <v>877</v>
      </c>
      <c r="D82" s="404">
        <v>571</v>
      </c>
      <c r="E82" s="28"/>
      <c r="F82" s="214"/>
      <c r="G82" s="604"/>
      <c r="H82" s="604"/>
      <c r="I82" s="604"/>
      <c r="J82" s="604"/>
      <c r="K82" s="604"/>
      <c r="L82" s="604"/>
      <c r="M82" s="604"/>
      <c r="N82" s="606"/>
      <c r="O82" s="606"/>
      <c r="P82" s="604"/>
      <c r="Q82" s="604"/>
      <c r="R82" s="246">
        <f>ROUNDUP((Tabelle13910[[#This Row],[Spalte12]]*1.05)/0.25,0)*0.25</f>
        <v>599.75</v>
      </c>
      <c r="S82" s="560"/>
      <c r="T82" s="560"/>
      <c r="U82" s="604"/>
      <c r="V82" s="604"/>
      <c r="W82" s="247">
        <f>SUM(Tabelle13910[[#This Row],[Spalte13]:[Spalte113]],Tabelle13910[[#This Row],[Spalte115]:[Spalte118]])</f>
        <v>0</v>
      </c>
      <c r="X82" s="248">
        <f>SUM(Tabelle13910[[#This Row],[Spalte13]:[Spalte113]])*Tabelle13910[[#This Row],[Spalte12]]+SUM(Tabelle13910[[#This Row],[Spalte115]:[Spalte118]])*Tabelle13910[[#This Row],[Spalte114]]</f>
        <v>0</v>
      </c>
      <c r="Y82" s="291" t="s">
        <v>878</v>
      </c>
      <c r="Z82" s="249">
        <v>5</v>
      </c>
      <c r="AA82" s="250">
        <v>9.83</v>
      </c>
    </row>
    <row r="83" spans="2:27" ht="56.1" customHeight="1">
      <c r="B83" s="207"/>
      <c r="C83" s="638" t="s">
        <v>879</v>
      </c>
      <c r="D83" s="404">
        <v>328</v>
      </c>
      <c r="E83" s="28"/>
      <c r="F83" s="214"/>
      <c r="G83" s="603"/>
      <c r="H83" s="603"/>
      <c r="I83" s="603"/>
      <c r="J83" s="603"/>
      <c r="K83" s="603"/>
      <c r="L83" s="603"/>
      <c r="M83" s="603"/>
      <c r="N83" s="606"/>
      <c r="O83" s="606"/>
      <c r="P83" s="603"/>
      <c r="Q83" s="603"/>
      <c r="R83" s="246">
        <f>ROUNDUP((Tabelle13910[[#This Row],[Spalte12]]*1.05)/0.25,0)*0.25</f>
        <v>344.5</v>
      </c>
      <c r="S83" s="560"/>
      <c r="T83" s="560"/>
      <c r="U83" s="603"/>
      <c r="V83" s="603"/>
      <c r="W83" s="247">
        <f>SUM(Tabelle13910[[#This Row],[Spalte13]:[Spalte113]],Tabelle13910[[#This Row],[Spalte115]:[Spalte118]])</f>
        <v>0</v>
      </c>
      <c r="X83" s="248">
        <f>SUM(Tabelle13910[[#This Row],[Spalte13]:[Spalte113]])*Tabelle13910[[#This Row],[Spalte12]]+SUM(Tabelle13910[[#This Row],[Spalte115]:[Spalte118]])*Tabelle13910[[#This Row],[Spalte114]]</f>
        <v>0</v>
      </c>
      <c r="Y83" s="291" t="s">
        <v>880</v>
      </c>
      <c r="Z83" s="249">
        <v>10</v>
      </c>
      <c r="AA83" s="250">
        <v>4.3499999999999996</v>
      </c>
    </row>
    <row r="84" spans="2:27" ht="56.1" customHeight="1">
      <c r="B84" s="207"/>
      <c r="C84" s="638" t="s">
        <v>881</v>
      </c>
      <c r="D84" s="404">
        <v>561</v>
      </c>
      <c r="E84" s="28"/>
      <c r="F84" s="214"/>
      <c r="G84" s="604"/>
      <c r="H84" s="604"/>
      <c r="I84" s="604"/>
      <c r="J84" s="604"/>
      <c r="K84" s="604"/>
      <c r="L84" s="604"/>
      <c r="M84" s="604"/>
      <c r="N84" s="606"/>
      <c r="O84" s="606"/>
      <c r="P84" s="604"/>
      <c r="Q84" s="604"/>
      <c r="R84" s="246">
        <f>ROUNDUP((Tabelle13910[[#This Row],[Spalte12]]*1.05)/0.25,0)*0.25</f>
        <v>589.25</v>
      </c>
      <c r="S84" s="560"/>
      <c r="T84" s="560"/>
      <c r="U84" s="604"/>
      <c r="V84" s="604"/>
      <c r="W84" s="247">
        <f>SUM(Tabelle13910[[#This Row],[Spalte13]:[Spalte113]],Tabelle13910[[#This Row],[Spalte115]:[Spalte118]])</f>
        <v>0</v>
      </c>
      <c r="X84" s="248">
        <f>SUM(Tabelle13910[[#This Row],[Spalte13]:[Spalte113]])*Tabelle13910[[#This Row],[Spalte12]]+SUM(Tabelle13910[[#This Row],[Spalte115]:[Spalte118]])*Tabelle13910[[#This Row],[Spalte114]]</f>
        <v>0</v>
      </c>
      <c r="Y84" s="291" t="s">
        <v>882</v>
      </c>
      <c r="Z84" s="249">
        <v>14</v>
      </c>
      <c r="AA84" s="250">
        <v>9.42</v>
      </c>
    </row>
    <row r="85" spans="2:27" ht="56.1" customHeight="1">
      <c r="B85" s="207"/>
      <c r="C85" s="638" t="s">
        <v>883</v>
      </c>
      <c r="D85" s="404">
        <v>504</v>
      </c>
      <c r="E85" s="28"/>
      <c r="F85" s="214"/>
      <c r="G85" s="603"/>
      <c r="H85" s="603"/>
      <c r="I85" s="603"/>
      <c r="J85" s="603"/>
      <c r="K85" s="603"/>
      <c r="L85" s="603"/>
      <c r="M85" s="603"/>
      <c r="N85" s="606"/>
      <c r="O85" s="606"/>
      <c r="P85" s="603"/>
      <c r="Q85" s="603"/>
      <c r="R85" s="246">
        <f>ROUNDUP((Tabelle13910[[#This Row],[Spalte12]]*1.05)/0.25,0)*0.25</f>
        <v>529.25</v>
      </c>
      <c r="S85" s="560"/>
      <c r="T85" s="560"/>
      <c r="U85" s="603"/>
      <c r="V85" s="603"/>
      <c r="W85" s="247">
        <f>SUM(Tabelle13910[[#This Row],[Spalte13]:[Spalte113]],Tabelle13910[[#This Row],[Spalte115]:[Spalte118]])</f>
        <v>0</v>
      </c>
      <c r="X85" s="248">
        <f>SUM(Tabelle13910[[#This Row],[Spalte13]:[Spalte113]])*Tabelle13910[[#This Row],[Spalte12]]+SUM(Tabelle13910[[#This Row],[Spalte115]:[Spalte118]])*Tabelle13910[[#This Row],[Spalte114]]</f>
        <v>0</v>
      </c>
      <c r="Y85" s="291" t="s">
        <v>884</v>
      </c>
      <c r="Z85" s="249">
        <v>10</v>
      </c>
      <c r="AA85" s="250">
        <v>6.51</v>
      </c>
    </row>
    <row r="86" spans="2:27" ht="56.1" customHeight="1">
      <c r="B86" s="207"/>
      <c r="C86" s="638" t="s">
        <v>885</v>
      </c>
      <c r="D86" s="404">
        <v>404</v>
      </c>
      <c r="E86" s="28"/>
      <c r="F86" s="214"/>
      <c r="G86" s="604"/>
      <c r="H86" s="604"/>
      <c r="I86" s="604"/>
      <c r="J86" s="604"/>
      <c r="K86" s="604"/>
      <c r="L86" s="604"/>
      <c r="M86" s="604"/>
      <c r="N86" s="606"/>
      <c r="O86" s="606"/>
      <c r="P86" s="604"/>
      <c r="Q86" s="604"/>
      <c r="R86" s="246">
        <f>ROUNDUP((Tabelle13910[[#This Row],[Spalte12]]*1.05)/0.25,0)*0.25</f>
        <v>424.25</v>
      </c>
      <c r="S86" s="560"/>
      <c r="T86" s="560"/>
      <c r="U86" s="604"/>
      <c r="V86" s="604"/>
      <c r="W86" s="247">
        <f>SUM(Tabelle13910[[#This Row],[Spalte13]:[Spalte113]],Tabelle13910[[#This Row],[Spalte115]:[Spalte118]])</f>
        <v>0</v>
      </c>
      <c r="X86" s="248">
        <f>SUM(Tabelle13910[[#This Row],[Spalte13]:[Spalte113]])*Tabelle13910[[#This Row],[Spalte12]]+SUM(Tabelle13910[[#This Row],[Spalte115]:[Spalte118]])*Tabelle13910[[#This Row],[Spalte114]]</f>
        <v>0</v>
      </c>
      <c r="Y86" s="291" t="s">
        <v>886</v>
      </c>
      <c r="Z86" s="249">
        <v>6</v>
      </c>
      <c r="AA86" s="250">
        <v>5.93</v>
      </c>
    </row>
    <row r="87" spans="2:27" ht="56.1" customHeight="1">
      <c r="B87" s="207"/>
      <c r="C87" s="638" t="s">
        <v>887</v>
      </c>
      <c r="D87" s="404">
        <v>198</v>
      </c>
      <c r="E87" s="28"/>
      <c r="F87" s="214"/>
      <c r="G87" s="603"/>
      <c r="H87" s="603"/>
      <c r="I87" s="603"/>
      <c r="J87" s="603"/>
      <c r="K87" s="603"/>
      <c r="L87" s="603"/>
      <c r="M87" s="603"/>
      <c r="N87" s="606"/>
      <c r="O87" s="606"/>
      <c r="P87" s="603"/>
      <c r="Q87" s="603"/>
      <c r="R87" s="246">
        <f>ROUNDUP((Tabelle13910[[#This Row],[Spalte12]]*1.05)/0.25,0)*0.25</f>
        <v>208</v>
      </c>
      <c r="S87" s="560"/>
      <c r="T87" s="560"/>
      <c r="U87" s="603"/>
      <c r="V87" s="603"/>
      <c r="W87" s="247">
        <f>SUM(Tabelle13910[[#This Row],[Spalte13]:[Spalte113]],Tabelle13910[[#This Row],[Spalte115]:[Spalte118]])</f>
        <v>0</v>
      </c>
      <c r="X87" s="248">
        <f>SUM(Tabelle13910[[#This Row],[Spalte13]:[Spalte113]])*Tabelle13910[[#This Row],[Spalte12]]+SUM(Tabelle13910[[#This Row],[Spalte115]:[Spalte118]])*Tabelle13910[[#This Row],[Spalte114]]</f>
        <v>0</v>
      </c>
      <c r="Y87" s="291" t="s">
        <v>888</v>
      </c>
      <c r="Z87" s="249">
        <v>10</v>
      </c>
      <c r="AA87" s="250">
        <v>3.08</v>
      </c>
    </row>
    <row r="88" spans="2:27" ht="56.1" customHeight="1">
      <c r="B88" s="207"/>
      <c r="C88" s="638" t="s">
        <v>889</v>
      </c>
      <c r="D88" s="404">
        <v>259</v>
      </c>
      <c r="E88" s="28"/>
      <c r="F88" s="214"/>
      <c r="G88" s="604"/>
      <c r="H88" s="604"/>
      <c r="I88" s="604"/>
      <c r="J88" s="604"/>
      <c r="K88" s="604"/>
      <c r="L88" s="604"/>
      <c r="M88" s="604"/>
      <c r="N88" s="606"/>
      <c r="O88" s="606"/>
      <c r="P88" s="604"/>
      <c r="Q88" s="604"/>
      <c r="R88" s="246">
        <f>ROUNDUP((Tabelle13910[[#This Row],[Spalte12]]*1.05)/0.25,0)*0.25</f>
        <v>272</v>
      </c>
      <c r="S88" s="560"/>
      <c r="T88" s="560"/>
      <c r="U88" s="604"/>
      <c r="V88" s="604"/>
      <c r="W88" s="247">
        <f>SUM(Tabelle13910[[#This Row],[Spalte13]:[Spalte113]],Tabelle13910[[#This Row],[Spalte115]:[Spalte118]])</f>
        <v>0</v>
      </c>
      <c r="X88" s="248">
        <f>SUM(Tabelle13910[[#This Row],[Spalte13]:[Spalte113]])*Tabelle13910[[#This Row],[Spalte12]]+SUM(Tabelle13910[[#This Row],[Spalte115]:[Spalte118]])*Tabelle13910[[#This Row],[Spalte114]]</f>
        <v>0</v>
      </c>
      <c r="Y88" s="291" t="s">
        <v>890</v>
      </c>
      <c r="Z88" s="249">
        <v>6</v>
      </c>
      <c r="AA88" s="250">
        <v>3.51</v>
      </c>
    </row>
    <row r="89" spans="2:27" ht="56.1" customHeight="1">
      <c r="B89" s="207"/>
      <c r="C89" s="638" t="s">
        <v>891</v>
      </c>
      <c r="D89" s="404">
        <v>238</v>
      </c>
      <c r="E89" s="28"/>
      <c r="F89" s="214"/>
      <c r="G89" s="603"/>
      <c r="H89" s="603"/>
      <c r="I89" s="603"/>
      <c r="J89" s="604"/>
      <c r="K89" s="604"/>
      <c r="L89" s="604"/>
      <c r="M89" s="603"/>
      <c r="N89" s="606"/>
      <c r="O89" s="606"/>
      <c r="P89" s="603"/>
      <c r="Q89" s="603"/>
      <c r="R89" s="246">
        <f>ROUNDUP((Tabelle13910[[#This Row],[Spalte12]]*1.05)/0.25,0)*0.25</f>
        <v>250</v>
      </c>
      <c r="S89" s="560"/>
      <c r="T89" s="560"/>
      <c r="U89" s="603"/>
      <c r="V89" s="603"/>
      <c r="W89" s="247">
        <f>SUM(Tabelle13910[[#This Row],[Spalte13]:[Spalte113]],Tabelle13910[[#This Row],[Spalte115]:[Spalte118]])</f>
        <v>0</v>
      </c>
      <c r="X89" s="248">
        <f>SUM(Tabelle13910[[#This Row],[Spalte13]:[Spalte113]])*Tabelle13910[[#This Row],[Spalte12]]+SUM(Tabelle13910[[#This Row],[Spalte115]:[Spalte118]])*Tabelle13910[[#This Row],[Spalte114]]</f>
        <v>0</v>
      </c>
      <c r="Y89" s="291" t="s">
        <v>892</v>
      </c>
      <c r="Z89" s="249">
        <v>5</v>
      </c>
      <c r="AA89" s="250">
        <v>2.5099999999999998</v>
      </c>
    </row>
    <row r="90" spans="2:27" ht="56.1" customHeight="1">
      <c r="B90" s="207"/>
      <c r="C90" s="638" t="s">
        <v>893</v>
      </c>
      <c r="D90" s="404">
        <v>155</v>
      </c>
      <c r="E90" s="28"/>
      <c r="F90" s="214"/>
      <c r="G90" s="604"/>
      <c r="H90" s="604"/>
      <c r="I90" s="604"/>
      <c r="J90" s="604"/>
      <c r="K90" s="604"/>
      <c r="L90" s="604"/>
      <c r="M90" s="604"/>
      <c r="N90" s="606"/>
      <c r="O90" s="606"/>
      <c r="P90" s="604"/>
      <c r="Q90" s="604"/>
      <c r="R90" s="246">
        <f>ROUNDUP((Tabelle13910[[#This Row],[Spalte12]]*1.05)/0.25,0)*0.25</f>
        <v>162.75</v>
      </c>
      <c r="S90" s="560"/>
      <c r="T90" s="560"/>
      <c r="U90" s="604"/>
      <c r="V90" s="604"/>
      <c r="W90" s="247">
        <f>SUM(Tabelle13910[[#This Row],[Spalte13]:[Spalte113]],Tabelle13910[[#This Row],[Spalte115]:[Spalte118]])</f>
        <v>0</v>
      </c>
      <c r="X90" s="248">
        <f>SUM(Tabelle13910[[#This Row],[Spalte13]:[Spalte113]])*Tabelle13910[[#This Row],[Spalte12]]+SUM(Tabelle13910[[#This Row],[Spalte115]:[Spalte118]])*Tabelle13910[[#This Row],[Spalte114]]</f>
        <v>0</v>
      </c>
      <c r="Y90" s="291" t="s">
        <v>894</v>
      </c>
      <c r="Z90" s="249">
        <v>10</v>
      </c>
      <c r="AA90" s="250">
        <v>1.81</v>
      </c>
    </row>
    <row r="91" spans="2:27" ht="56.1" customHeight="1">
      <c r="B91" s="207"/>
      <c r="C91" s="638" t="s">
        <v>895</v>
      </c>
      <c r="D91" s="404">
        <v>111</v>
      </c>
      <c r="E91" s="28"/>
      <c r="F91" s="214"/>
      <c r="G91" s="603"/>
      <c r="H91" s="603"/>
      <c r="I91" s="603"/>
      <c r="J91" s="604"/>
      <c r="K91" s="604"/>
      <c r="L91" s="604"/>
      <c r="M91" s="603"/>
      <c r="N91" s="606"/>
      <c r="O91" s="606"/>
      <c r="P91" s="603"/>
      <c r="Q91" s="603"/>
      <c r="R91" s="246">
        <f>ROUNDUP((Tabelle13910[[#This Row],[Spalte12]]*1.05)/0.25,0)*0.25</f>
        <v>116.75</v>
      </c>
      <c r="S91" s="560"/>
      <c r="T91" s="560"/>
      <c r="U91" s="603"/>
      <c r="V91" s="603"/>
      <c r="W91" s="247">
        <f>SUM(Tabelle13910[[#This Row],[Spalte13]:[Spalte113]],Tabelle13910[[#This Row],[Spalte115]:[Spalte118]])</f>
        <v>0</v>
      </c>
      <c r="X91" s="248">
        <f>SUM(Tabelle13910[[#This Row],[Spalte13]:[Spalte113]])*Tabelle13910[[#This Row],[Spalte12]]+SUM(Tabelle13910[[#This Row],[Spalte115]:[Spalte118]])*Tabelle13910[[#This Row],[Spalte114]]</f>
        <v>0</v>
      </c>
      <c r="Y91" s="291" t="s">
        <v>896</v>
      </c>
      <c r="Z91" s="249">
        <v>10</v>
      </c>
      <c r="AA91" s="250">
        <v>0.47</v>
      </c>
    </row>
    <row r="92" spans="2:27" ht="56.1" customHeight="1">
      <c r="B92" s="207"/>
      <c r="C92" s="638" t="s">
        <v>897</v>
      </c>
      <c r="D92" s="404">
        <v>124</v>
      </c>
      <c r="E92" s="28"/>
      <c r="F92" s="214"/>
      <c r="G92" s="604"/>
      <c r="H92" s="604"/>
      <c r="I92" s="604"/>
      <c r="J92" s="604"/>
      <c r="K92" s="604"/>
      <c r="L92" s="604"/>
      <c r="M92" s="604"/>
      <c r="N92" s="606"/>
      <c r="O92" s="606"/>
      <c r="P92" s="604"/>
      <c r="Q92" s="604"/>
      <c r="R92" s="246">
        <f>ROUNDUP((Tabelle13910[[#This Row],[Spalte12]]*1.05)/0.25,0)*0.25</f>
        <v>130.25</v>
      </c>
      <c r="S92" s="560"/>
      <c r="T92" s="560"/>
      <c r="U92" s="604"/>
      <c r="V92" s="604"/>
      <c r="W92" s="247">
        <f>SUM(Tabelle13910[[#This Row],[Spalte13]:[Spalte113]],Tabelle13910[[#This Row],[Spalte115]:[Spalte118]])</f>
        <v>0</v>
      </c>
      <c r="X92" s="248">
        <f>SUM(Tabelle13910[[#This Row],[Spalte13]:[Spalte113]])*Tabelle13910[[#This Row],[Spalte12]]+SUM(Tabelle13910[[#This Row],[Spalte115]:[Spalte118]])*Tabelle13910[[#This Row],[Spalte114]]</f>
        <v>0</v>
      </c>
      <c r="Y92" s="291" t="s">
        <v>898</v>
      </c>
      <c r="Z92" s="249">
        <v>10</v>
      </c>
      <c r="AA92" s="250">
        <v>0.93</v>
      </c>
    </row>
    <row r="93" spans="2:27" ht="56.1" customHeight="1">
      <c r="B93" s="207"/>
      <c r="C93" s="638" t="s">
        <v>899</v>
      </c>
      <c r="D93" s="404">
        <v>146</v>
      </c>
      <c r="E93" s="28"/>
      <c r="F93" s="214"/>
      <c r="G93" s="603"/>
      <c r="H93" s="603"/>
      <c r="I93" s="603"/>
      <c r="J93" s="604"/>
      <c r="K93" s="604"/>
      <c r="L93" s="604"/>
      <c r="M93" s="603"/>
      <c r="N93" s="606"/>
      <c r="O93" s="606"/>
      <c r="P93" s="603"/>
      <c r="Q93" s="603"/>
      <c r="R93" s="246">
        <f>ROUNDUP((Tabelle13910[[#This Row],[Spalte12]]*1.05)/0.25,0)*0.25</f>
        <v>153.5</v>
      </c>
      <c r="S93" s="560"/>
      <c r="T93" s="560"/>
      <c r="U93" s="603"/>
      <c r="V93" s="603"/>
      <c r="W93" s="247">
        <f>SUM(Tabelle13910[[#This Row],[Spalte13]:[Spalte113]],Tabelle13910[[#This Row],[Spalte115]:[Spalte118]])</f>
        <v>0</v>
      </c>
      <c r="X93" s="248">
        <f>SUM(Tabelle13910[[#This Row],[Spalte13]:[Spalte113]])*Tabelle13910[[#This Row],[Spalte12]]+SUM(Tabelle13910[[#This Row],[Spalte115]:[Spalte118]])*Tabelle13910[[#This Row],[Spalte114]]</f>
        <v>0</v>
      </c>
      <c r="Y93" s="291" t="s">
        <v>900</v>
      </c>
      <c r="Z93" s="249">
        <v>20</v>
      </c>
      <c r="AA93" s="250">
        <v>0.98</v>
      </c>
    </row>
    <row r="94" spans="2:27" ht="56.1" customHeight="1">
      <c r="B94" s="207"/>
      <c r="C94" s="638" t="s">
        <v>901</v>
      </c>
      <c r="D94" s="404">
        <v>199</v>
      </c>
      <c r="E94" s="28"/>
      <c r="F94" s="214"/>
      <c r="G94" s="604"/>
      <c r="H94" s="604"/>
      <c r="I94" s="604"/>
      <c r="J94" s="604"/>
      <c r="K94" s="604"/>
      <c r="L94" s="604"/>
      <c r="M94" s="604"/>
      <c r="N94" s="606"/>
      <c r="O94" s="606"/>
      <c r="P94" s="604"/>
      <c r="Q94" s="604"/>
      <c r="R94" s="246">
        <f>ROUNDUP((Tabelle13910[[#This Row],[Spalte12]]*1.05)/0.25,0)*0.25</f>
        <v>209</v>
      </c>
      <c r="S94" s="560"/>
      <c r="T94" s="560"/>
      <c r="U94" s="604"/>
      <c r="V94" s="604"/>
      <c r="W94" s="247">
        <f>SUM(Tabelle13910[[#This Row],[Spalte13]:[Spalte113]],Tabelle13910[[#This Row],[Spalte115]:[Spalte118]])</f>
        <v>0</v>
      </c>
      <c r="X94" s="248">
        <f>SUM(Tabelle13910[[#This Row],[Spalte13]:[Spalte113]])*Tabelle13910[[#This Row],[Spalte12]]+SUM(Tabelle13910[[#This Row],[Spalte115]:[Spalte118]])*Tabelle13910[[#This Row],[Spalte114]]</f>
        <v>0</v>
      </c>
      <c r="Y94" s="291" t="s">
        <v>902</v>
      </c>
      <c r="Z94" s="249">
        <v>10</v>
      </c>
      <c r="AA94" s="250">
        <v>2.1</v>
      </c>
    </row>
    <row r="95" spans="2:27" ht="56.1" customHeight="1">
      <c r="B95" s="207"/>
      <c r="C95" s="638" t="s">
        <v>903</v>
      </c>
      <c r="D95" s="404">
        <v>159</v>
      </c>
      <c r="E95" s="28"/>
      <c r="F95" s="214"/>
      <c r="G95" s="603"/>
      <c r="H95" s="603"/>
      <c r="I95" s="603"/>
      <c r="J95" s="604"/>
      <c r="K95" s="604"/>
      <c r="L95" s="604"/>
      <c r="M95" s="603"/>
      <c r="N95" s="606"/>
      <c r="O95" s="606"/>
      <c r="P95" s="603"/>
      <c r="Q95" s="603"/>
      <c r="R95" s="246">
        <f>ROUNDUP((Tabelle13910[[#This Row],[Spalte12]]*1.05)/0.25,0)*0.25</f>
        <v>167</v>
      </c>
      <c r="S95" s="560"/>
      <c r="T95" s="560"/>
      <c r="U95" s="603"/>
      <c r="V95" s="603"/>
      <c r="W95" s="247">
        <f>SUM(Tabelle13910[[#This Row],[Spalte13]:[Spalte113]],Tabelle13910[[#This Row],[Spalte115]:[Spalte118]])</f>
        <v>0</v>
      </c>
      <c r="X95" s="248">
        <f>SUM(Tabelle13910[[#This Row],[Spalte13]:[Spalte113]])*Tabelle13910[[#This Row],[Spalte12]]+SUM(Tabelle13910[[#This Row],[Spalte115]:[Spalte118]])*Tabelle13910[[#This Row],[Spalte114]]</f>
        <v>0</v>
      </c>
      <c r="Y95" s="291" t="s">
        <v>904</v>
      </c>
      <c r="Z95" s="249">
        <v>20</v>
      </c>
      <c r="AA95" s="250">
        <v>1.36</v>
      </c>
    </row>
    <row r="96" spans="2:27" ht="56.1" customHeight="1">
      <c r="B96" s="207"/>
      <c r="C96" s="638" t="s">
        <v>905</v>
      </c>
      <c r="D96" s="404">
        <v>179</v>
      </c>
      <c r="E96" s="28"/>
      <c r="F96" s="214"/>
      <c r="G96" s="604"/>
      <c r="H96" s="604"/>
      <c r="I96" s="604"/>
      <c r="J96" s="604"/>
      <c r="K96" s="604"/>
      <c r="L96" s="604"/>
      <c r="M96" s="604"/>
      <c r="N96" s="606"/>
      <c r="O96" s="606"/>
      <c r="P96" s="604"/>
      <c r="Q96" s="604"/>
      <c r="R96" s="246">
        <f>ROUNDUP((Tabelle13910[[#This Row],[Spalte12]]*1.05)/0.25,0)*0.25</f>
        <v>188</v>
      </c>
      <c r="S96" s="560"/>
      <c r="T96" s="560"/>
      <c r="U96" s="604"/>
      <c r="V96" s="604"/>
      <c r="W96" s="247">
        <f>SUM(Tabelle13910[[#This Row],[Spalte13]:[Spalte113]],Tabelle13910[[#This Row],[Spalte115]:[Spalte118]])</f>
        <v>0</v>
      </c>
      <c r="X96" s="248">
        <f>SUM(Tabelle13910[[#This Row],[Spalte13]:[Spalte113]])*Tabelle13910[[#This Row],[Spalte12]]+SUM(Tabelle13910[[#This Row],[Spalte115]:[Spalte118]])*Tabelle13910[[#This Row],[Spalte114]]</f>
        <v>0</v>
      </c>
      <c r="Y96" s="291" t="s">
        <v>906</v>
      </c>
      <c r="Z96" s="249">
        <v>25</v>
      </c>
      <c r="AA96" s="250">
        <v>1.7</v>
      </c>
    </row>
    <row r="97" spans="2:27" ht="56.1" customHeight="1">
      <c r="B97" s="207"/>
      <c r="C97" s="638" t="s">
        <v>907</v>
      </c>
      <c r="D97" s="404">
        <v>169</v>
      </c>
      <c r="E97" s="28"/>
      <c r="F97" s="214"/>
      <c r="G97" s="603"/>
      <c r="H97" s="603"/>
      <c r="I97" s="603"/>
      <c r="J97" s="603"/>
      <c r="K97" s="603"/>
      <c r="L97" s="604"/>
      <c r="M97" s="603"/>
      <c r="N97" s="606"/>
      <c r="O97" s="606"/>
      <c r="P97" s="603"/>
      <c r="Q97" s="603"/>
      <c r="R97" s="246">
        <f>ROUNDUP((Tabelle13910[[#This Row],[Spalte12]]*1.05)/0.25,0)*0.25</f>
        <v>177.5</v>
      </c>
      <c r="S97" s="560"/>
      <c r="T97" s="560"/>
      <c r="U97" s="603"/>
      <c r="V97" s="603"/>
      <c r="W97" s="247">
        <f>SUM(Tabelle13910[[#This Row],[Spalte13]:[Spalte113]],Tabelle13910[[#This Row],[Spalte115]:[Spalte118]])</f>
        <v>0</v>
      </c>
      <c r="X97" s="248">
        <f>SUM(Tabelle13910[[#This Row],[Spalte13]:[Spalte113]])*Tabelle13910[[#This Row],[Spalte12]]+SUM(Tabelle13910[[#This Row],[Spalte115]:[Spalte118]])*Tabelle13910[[#This Row],[Spalte114]]</f>
        <v>0</v>
      </c>
      <c r="Y97" s="291" t="s">
        <v>908</v>
      </c>
      <c r="Z97" s="249">
        <v>35</v>
      </c>
      <c r="AA97" s="250">
        <v>0.72</v>
      </c>
    </row>
    <row r="98" spans="2:27" ht="15">
      <c r="R98" s="191"/>
      <c r="W98" s="191"/>
      <c r="X98" s="191"/>
      <c r="Y98" s="191"/>
      <c r="Z98" s="191"/>
      <c r="AA98" s="191"/>
    </row>
    <row r="99" spans="2:27" ht="15">
      <c r="R99" s="191"/>
      <c r="W99" s="191"/>
      <c r="X99" s="191"/>
      <c r="Y99" s="191"/>
      <c r="Z99" s="191"/>
      <c r="AA99" s="191"/>
    </row>
    <row r="100" spans="2:27" ht="15">
      <c r="R100" s="191"/>
      <c r="W100" s="191"/>
      <c r="X100" s="191"/>
      <c r="Y100" s="191"/>
      <c r="Z100" s="191"/>
      <c r="AA100" s="191"/>
    </row>
    <row r="101" spans="2:27" ht="15">
      <c r="R101" s="191"/>
      <c r="W101" s="191"/>
      <c r="X101" s="191"/>
      <c r="Y101" s="191"/>
      <c r="Z101" s="191"/>
      <c r="AA101" s="191"/>
    </row>
    <row r="102" spans="2:27" ht="15">
      <c r="R102" s="191"/>
      <c r="W102" s="191"/>
      <c r="X102" s="191"/>
      <c r="Y102" s="191"/>
      <c r="Z102" s="191"/>
      <c r="AA102" s="191"/>
    </row>
    <row r="103" spans="2:27" ht="15">
      <c r="R103" s="191"/>
      <c r="W103" s="191"/>
      <c r="X103" s="191"/>
      <c r="Y103" s="191"/>
      <c r="Z103" s="191"/>
      <c r="AA103" s="191"/>
    </row>
    <row r="104" spans="2:27" ht="15">
      <c r="R104" s="191"/>
      <c r="W104" s="191"/>
      <c r="X104" s="191"/>
      <c r="Y104" s="191"/>
      <c r="Z104" s="191"/>
      <c r="AA104" s="191"/>
    </row>
    <row r="105" spans="2:27" ht="15">
      <c r="R105" s="191"/>
      <c r="W105" s="191"/>
      <c r="X105" s="191"/>
      <c r="Y105" s="191"/>
      <c r="Z105" s="191"/>
      <c r="AA105" s="191"/>
    </row>
    <row r="106" spans="2:27" ht="15">
      <c r="R106" s="191"/>
      <c r="W106" s="191"/>
      <c r="X106" s="191"/>
      <c r="Y106" s="191"/>
      <c r="Z106" s="191"/>
      <c r="AA106" s="191"/>
    </row>
    <row r="107" spans="2:27" ht="15">
      <c r="R107" s="191"/>
      <c r="W107" s="191"/>
      <c r="X107" s="191"/>
      <c r="Y107" s="191"/>
      <c r="Z107" s="191"/>
      <c r="AA107" s="191"/>
    </row>
    <row r="108" spans="2:27" ht="15">
      <c r="R108" s="191"/>
      <c r="W108" s="191"/>
      <c r="X108" s="191"/>
      <c r="Y108" s="191"/>
      <c r="Z108" s="191"/>
      <c r="AA108" s="191"/>
    </row>
    <row r="109" spans="2:27" ht="15">
      <c r="R109" s="191"/>
      <c r="W109" s="191"/>
      <c r="X109" s="191"/>
      <c r="Y109" s="191"/>
      <c r="Z109" s="191"/>
      <c r="AA109" s="191"/>
    </row>
    <row r="110" spans="2:27" ht="15">
      <c r="R110" s="191"/>
      <c r="W110" s="191"/>
      <c r="X110" s="191"/>
      <c r="Y110" s="191"/>
      <c r="Z110" s="191"/>
      <c r="AA110" s="191"/>
    </row>
    <row r="111" spans="2:27" ht="15">
      <c r="R111" s="191"/>
      <c r="W111" s="191"/>
      <c r="X111" s="191"/>
      <c r="Y111" s="191"/>
      <c r="Z111" s="191"/>
      <c r="AA111" s="191"/>
    </row>
    <row r="112" spans="2:27" ht="15">
      <c r="R112" s="191"/>
      <c r="W112" s="191"/>
      <c r="X112" s="191"/>
      <c r="Y112" s="191"/>
      <c r="Z112" s="191"/>
      <c r="AA112" s="191"/>
    </row>
    <row r="113" spans="18:27" ht="15">
      <c r="R113" s="191"/>
      <c r="W113" s="191"/>
      <c r="X113" s="191"/>
      <c r="Y113" s="191"/>
      <c r="Z113" s="191"/>
      <c r="AA113" s="191"/>
    </row>
    <row r="114" spans="18:27" ht="15">
      <c r="R114" s="191"/>
      <c r="W114" s="191"/>
      <c r="X114" s="191"/>
      <c r="Y114" s="191"/>
      <c r="Z114" s="191"/>
      <c r="AA114" s="191"/>
    </row>
    <row r="115" spans="18:27" ht="15">
      <c r="R115" s="191"/>
      <c r="W115" s="191"/>
      <c r="X115" s="191"/>
      <c r="Y115" s="191"/>
      <c r="Z115" s="191"/>
      <c r="AA115" s="191"/>
    </row>
    <row r="116" spans="18:27" ht="15">
      <c r="R116" s="191"/>
      <c r="W116" s="191"/>
      <c r="X116" s="191"/>
      <c r="Y116" s="191"/>
      <c r="Z116" s="191"/>
      <c r="AA116" s="191"/>
    </row>
    <row r="117" spans="18:27" ht="15">
      <c r="R117" s="191"/>
      <c r="W117" s="191"/>
      <c r="X117" s="191"/>
      <c r="Y117" s="191"/>
      <c r="Z117" s="191"/>
      <c r="AA117" s="191"/>
    </row>
    <row r="118" spans="18:27" ht="15">
      <c r="R118" s="191"/>
      <c r="W118" s="191"/>
      <c r="X118" s="191"/>
      <c r="Y118" s="191"/>
      <c r="Z118" s="191"/>
      <c r="AA118" s="191"/>
    </row>
    <row r="119" spans="18:27" ht="15">
      <c r="R119" s="191"/>
      <c r="W119" s="191"/>
      <c r="X119" s="191"/>
      <c r="Y119" s="191"/>
      <c r="Z119" s="191"/>
      <c r="AA119" s="191"/>
    </row>
    <row r="120" spans="18:27" ht="15">
      <c r="R120" s="191"/>
      <c r="W120" s="191"/>
      <c r="X120" s="191"/>
      <c r="Y120" s="191"/>
      <c r="Z120" s="191"/>
      <c r="AA120" s="191"/>
    </row>
    <row r="121" spans="18:27" ht="15">
      <c r="R121" s="191"/>
      <c r="W121" s="191"/>
      <c r="X121" s="191"/>
      <c r="Y121" s="191"/>
      <c r="Z121" s="191"/>
      <c r="AA121" s="191"/>
    </row>
    <row r="122" spans="18:27" ht="15">
      <c r="R122" s="191"/>
      <c r="W122" s="191"/>
      <c r="X122" s="191"/>
      <c r="Y122" s="191"/>
      <c r="Z122" s="191"/>
      <c r="AA122" s="191"/>
    </row>
    <row r="123" spans="18:27" ht="15">
      <c r="R123" s="191"/>
      <c r="W123" s="191"/>
      <c r="X123" s="191"/>
      <c r="Y123" s="191"/>
      <c r="Z123" s="191"/>
      <c r="AA123" s="191"/>
    </row>
    <row r="124" spans="18:27" ht="15">
      <c r="R124" s="191"/>
      <c r="W124" s="191"/>
      <c r="X124" s="191"/>
      <c r="Y124" s="191"/>
      <c r="Z124" s="191"/>
      <c r="AA124" s="191"/>
    </row>
    <row r="125" spans="18:27" ht="15">
      <c r="R125" s="191"/>
      <c r="W125" s="191"/>
      <c r="X125" s="191"/>
      <c r="Y125" s="191"/>
      <c r="Z125" s="191"/>
      <c r="AA125" s="191"/>
    </row>
    <row r="126" spans="18:27" ht="15">
      <c r="R126" s="191"/>
      <c r="W126" s="191"/>
      <c r="X126" s="191"/>
      <c r="Y126" s="191"/>
      <c r="Z126" s="191"/>
      <c r="AA126" s="191"/>
    </row>
    <row r="127" spans="18:27" ht="15">
      <c r="R127" s="191"/>
      <c r="W127" s="191"/>
      <c r="X127" s="191"/>
      <c r="Y127" s="191"/>
      <c r="Z127" s="191"/>
      <c r="AA127" s="191"/>
    </row>
    <row r="128" spans="18:27" ht="15">
      <c r="R128" s="191"/>
      <c r="W128" s="191"/>
      <c r="X128" s="191"/>
      <c r="Y128" s="191"/>
      <c r="Z128" s="191"/>
      <c r="AA128" s="191"/>
    </row>
    <row r="129" spans="18:27" ht="15">
      <c r="R129" s="191"/>
      <c r="W129" s="191"/>
      <c r="X129" s="191"/>
      <c r="Y129" s="191"/>
      <c r="Z129" s="191"/>
      <c r="AA129" s="191"/>
    </row>
    <row r="130" spans="18:27" ht="15">
      <c r="R130" s="191"/>
      <c r="W130" s="191"/>
      <c r="X130" s="191"/>
      <c r="Y130" s="191"/>
      <c r="Z130" s="191"/>
      <c r="AA130" s="191"/>
    </row>
    <row r="131" spans="18:27" ht="15">
      <c r="R131" s="191"/>
      <c r="W131" s="191"/>
      <c r="X131" s="191"/>
      <c r="Y131" s="191"/>
      <c r="Z131" s="191"/>
      <c r="AA131" s="191"/>
    </row>
    <row r="132" spans="18:27" ht="15">
      <c r="R132" s="191"/>
      <c r="W132" s="191"/>
      <c r="X132" s="191"/>
      <c r="Y132" s="191"/>
      <c r="Z132" s="191"/>
      <c r="AA132" s="191"/>
    </row>
    <row r="133" spans="18:27" ht="15">
      <c r="R133" s="191"/>
      <c r="W133" s="191"/>
      <c r="X133" s="191"/>
      <c r="Y133" s="191"/>
      <c r="Z133" s="191"/>
      <c r="AA133" s="191"/>
    </row>
    <row r="134" spans="18:27" ht="15">
      <c r="R134" s="191"/>
      <c r="W134" s="191"/>
      <c r="X134" s="191"/>
      <c r="Y134" s="191"/>
      <c r="Z134" s="191"/>
      <c r="AA134" s="191"/>
    </row>
    <row r="135" spans="18:27" ht="15">
      <c r="R135" s="191"/>
      <c r="W135" s="191"/>
      <c r="X135" s="191"/>
      <c r="Y135" s="191"/>
      <c r="Z135" s="191"/>
      <c r="AA135" s="191"/>
    </row>
    <row r="136" spans="18:27" ht="15">
      <c r="R136" s="191"/>
      <c r="W136" s="191"/>
      <c r="X136" s="191"/>
      <c r="Y136" s="191"/>
      <c r="Z136" s="191"/>
      <c r="AA136" s="191"/>
    </row>
    <row r="137" spans="18:27" ht="15">
      <c r="R137" s="191"/>
      <c r="W137" s="191"/>
      <c r="X137" s="191"/>
      <c r="Y137" s="191"/>
      <c r="Z137" s="191"/>
      <c r="AA137" s="191"/>
    </row>
    <row r="138" spans="18:27" ht="15">
      <c r="R138" s="191"/>
      <c r="W138" s="191"/>
      <c r="X138" s="191"/>
      <c r="Y138" s="191"/>
      <c r="Z138" s="191"/>
      <c r="AA138" s="191"/>
    </row>
    <row r="139" spans="18:27" ht="15">
      <c r="R139" s="191"/>
      <c r="W139" s="191"/>
      <c r="X139" s="191"/>
      <c r="Y139" s="191"/>
      <c r="Z139" s="191"/>
      <c r="AA139" s="191"/>
    </row>
  </sheetData>
  <sheetProtection algorithmName="SHA-512" hashValue="2QYGxN4YX49VfSCwt7EeRZjMYIhtFIpWaKsq5WmBUNxG5fKh2M8Zkt87EVu66Y9DMjf+Uc46rPN0PQfd3mAgYw==" saltValue="fNT+nlXPDTxowCJ0flmcJQ==" spinCount="100000" sheet="1" objects="1" scenarios="1"/>
  <phoneticPr fontId="4" type="noConversion"/>
  <conditionalFormatting sqref="G10 G36 G39 G41">
    <cfRule type="notContainsBlanks" dxfId="237" priority="431">
      <formula>LEN(TRIM(G10))&gt;0</formula>
    </cfRule>
    <cfRule type="notContainsBlanks" dxfId="236" priority="430">
      <formula>LEN(TRIM(G10))&gt;0</formula>
    </cfRule>
  </conditionalFormatting>
  <conditionalFormatting sqref="G10:G36 G39:G41">
    <cfRule type="notContainsBlanks" dxfId="235" priority="429">
      <formula>LEN(TRIM(G10))&gt;0</formula>
    </cfRule>
  </conditionalFormatting>
  <conditionalFormatting sqref="G12">
    <cfRule type="notContainsBlanks" dxfId="234" priority="282">
      <formula>LEN(TRIM(G12))&gt;0</formula>
    </cfRule>
    <cfRule type="notContainsBlanks" dxfId="233" priority="281">
      <formula>LEN(TRIM(G12))&gt;0</formula>
    </cfRule>
  </conditionalFormatting>
  <conditionalFormatting sqref="G14">
    <cfRule type="notContainsBlanks" dxfId="232" priority="280">
      <formula>LEN(TRIM(G14))&gt;0</formula>
    </cfRule>
    <cfRule type="notContainsBlanks" dxfId="231" priority="279">
      <formula>LEN(TRIM(G14))&gt;0</formula>
    </cfRule>
  </conditionalFormatting>
  <conditionalFormatting sqref="G16">
    <cfRule type="notContainsBlanks" dxfId="230" priority="278">
      <formula>LEN(TRIM(G16))&gt;0</formula>
    </cfRule>
    <cfRule type="notContainsBlanks" dxfId="229" priority="277">
      <formula>LEN(TRIM(G16))&gt;0</formula>
    </cfRule>
  </conditionalFormatting>
  <conditionalFormatting sqref="G18">
    <cfRule type="notContainsBlanks" dxfId="228" priority="276">
      <formula>LEN(TRIM(G18))&gt;0</formula>
    </cfRule>
    <cfRule type="notContainsBlanks" dxfId="227" priority="275">
      <formula>LEN(TRIM(G18))&gt;0</formula>
    </cfRule>
  </conditionalFormatting>
  <conditionalFormatting sqref="G20">
    <cfRule type="notContainsBlanks" dxfId="226" priority="274">
      <formula>LEN(TRIM(G20))&gt;0</formula>
    </cfRule>
    <cfRule type="notContainsBlanks" dxfId="225" priority="273">
      <formula>LEN(TRIM(G20))&gt;0</formula>
    </cfRule>
  </conditionalFormatting>
  <conditionalFormatting sqref="G22">
    <cfRule type="notContainsBlanks" dxfId="224" priority="272">
      <formula>LEN(TRIM(G22))&gt;0</formula>
    </cfRule>
    <cfRule type="notContainsBlanks" dxfId="223" priority="271">
      <formula>LEN(TRIM(G22))&gt;0</formula>
    </cfRule>
  </conditionalFormatting>
  <conditionalFormatting sqref="G24">
    <cfRule type="notContainsBlanks" dxfId="222" priority="270">
      <formula>LEN(TRIM(G24))&gt;0</formula>
    </cfRule>
    <cfRule type="notContainsBlanks" dxfId="221" priority="269">
      <formula>LEN(TRIM(G24))&gt;0</formula>
    </cfRule>
  </conditionalFormatting>
  <conditionalFormatting sqref="G26">
    <cfRule type="notContainsBlanks" dxfId="220" priority="268">
      <formula>LEN(TRIM(G26))&gt;0</formula>
    </cfRule>
    <cfRule type="notContainsBlanks" dxfId="219" priority="267">
      <formula>LEN(TRIM(G26))&gt;0</formula>
    </cfRule>
  </conditionalFormatting>
  <conditionalFormatting sqref="G28">
    <cfRule type="notContainsBlanks" dxfId="218" priority="266">
      <formula>LEN(TRIM(G28))&gt;0</formula>
    </cfRule>
    <cfRule type="notContainsBlanks" dxfId="217" priority="265">
      <formula>LEN(TRIM(G28))&gt;0</formula>
    </cfRule>
  </conditionalFormatting>
  <conditionalFormatting sqref="G30">
    <cfRule type="notContainsBlanks" dxfId="216" priority="264">
      <formula>LEN(TRIM(G30))&gt;0</formula>
    </cfRule>
    <cfRule type="notContainsBlanks" dxfId="215" priority="263">
      <formula>LEN(TRIM(G30))&gt;0</formula>
    </cfRule>
  </conditionalFormatting>
  <conditionalFormatting sqref="G32">
    <cfRule type="notContainsBlanks" dxfId="214" priority="262">
      <formula>LEN(TRIM(G32))&gt;0</formula>
    </cfRule>
    <cfRule type="notContainsBlanks" dxfId="213" priority="261">
      <formula>LEN(TRIM(G32))&gt;0</formula>
    </cfRule>
  </conditionalFormatting>
  <conditionalFormatting sqref="G34">
    <cfRule type="notContainsBlanks" dxfId="212" priority="260">
      <formula>LEN(TRIM(G34))&gt;0</formula>
    </cfRule>
    <cfRule type="notContainsBlanks" dxfId="211" priority="259">
      <formula>LEN(TRIM(G34))&gt;0</formula>
    </cfRule>
  </conditionalFormatting>
  <conditionalFormatting sqref="G44">
    <cfRule type="notContainsBlanks" dxfId="210" priority="257">
      <formula>LEN(TRIM(G44))&gt;0</formula>
    </cfRule>
    <cfRule type="notContainsBlanks" dxfId="209" priority="258">
      <formula>LEN(TRIM(G44))&gt;0</formula>
    </cfRule>
  </conditionalFormatting>
  <conditionalFormatting sqref="G44:G46">
    <cfRule type="notContainsBlanks" dxfId="208" priority="256">
      <formula>LEN(TRIM(G44))&gt;0</formula>
    </cfRule>
  </conditionalFormatting>
  <conditionalFormatting sqref="G46">
    <cfRule type="notContainsBlanks" dxfId="207" priority="348">
      <formula>LEN(TRIM(G46))&gt;0</formula>
    </cfRule>
    <cfRule type="notContainsBlanks" dxfId="206" priority="349">
      <formula>LEN(TRIM(G46))&gt;0</formula>
    </cfRule>
  </conditionalFormatting>
  <conditionalFormatting sqref="G59">
    <cfRule type="notContainsBlanks" dxfId="205" priority="217">
      <formula>LEN(TRIM(G59))&gt;0</formula>
    </cfRule>
    <cfRule type="notContainsBlanks" dxfId="204" priority="216">
      <formula>LEN(TRIM(G59))&gt;0</formula>
    </cfRule>
  </conditionalFormatting>
  <conditionalFormatting sqref="G59:G76">
    <cfRule type="notContainsBlanks" dxfId="203" priority="119">
      <formula>LEN(TRIM(G59))&gt;0</formula>
    </cfRule>
  </conditionalFormatting>
  <conditionalFormatting sqref="G61">
    <cfRule type="notContainsBlanks" dxfId="202" priority="205">
      <formula>LEN(TRIM(G61))&gt;0</formula>
    </cfRule>
    <cfRule type="notContainsBlanks" dxfId="201" priority="204">
      <formula>LEN(TRIM(G61))&gt;0</formula>
    </cfRule>
  </conditionalFormatting>
  <conditionalFormatting sqref="G63">
    <cfRule type="notContainsBlanks" dxfId="200" priority="192">
      <formula>LEN(TRIM(G63))&gt;0</formula>
    </cfRule>
    <cfRule type="notContainsBlanks" dxfId="199" priority="193">
      <formula>LEN(TRIM(G63))&gt;0</formula>
    </cfRule>
  </conditionalFormatting>
  <conditionalFormatting sqref="G65">
    <cfRule type="notContainsBlanks" dxfId="198" priority="180">
      <formula>LEN(TRIM(G65))&gt;0</formula>
    </cfRule>
    <cfRule type="notContainsBlanks" dxfId="197" priority="181">
      <formula>LEN(TRIM(G65))&gt;0</formula>
    </cfRule>
  </conditionalFormatting>
  <conditionalFormatting sqref="G67">
    <cfRule type="notContainsBlanks" dxfId="196" priority="168">
      <formula>LEN(TRIM(G67))&gt;0</formula>
    </cfRule>
    <cfRule type="notContainsBlanks" dxfId="195" priority="169">
      <formula>LEN(TRIM(G67))&gt;0</formula>
    </cfRule>
  </conditionalFormatting>
  <conditionalFormatting sqref="G69">
    <cfRule type="notContainsBlanks" dxfId="194" priority="156">
      <formula>LEN(TRIM(G69))&gt;0</formula>
    </cfRule>
    <cfRule type="notContainsBlanks" dxfId="193" priority="157">
      <formula>LEN(TRIM(G69))&gt;0</formula>
    </cfRule>
  </conditionalFormatting>
  <conditionalFormatting sqref="G71">
    <cfRule type="notContainsBlanks" dxfId="192" priority="144">
      <formula>LEN(TRIM(G71))&gt;0</formula>
    </cfRule>
    <cfRule type="notContainsBlanks" dxfId="191" priority="145">
      <formula>LEN(TRIM(G71))&gt;0</formula>
    </cfRule>
  </conditionalFormatting>
  <conditionalFormatting sqref="G73">
    <cfRule type="notContainsBlanks" dxfId="190" priority="132">
      <formula>LEN(TRIM(G73))&gt;0</formula>
    </cfRule>
    <cfRule type="notContainsBlanks" dxfId="189" priority="133">
      <formula>LEN(TRIM(G73))&gt;0</formula>
    </cfRule>
  </conditionalFormatting>
  <conditionalFormatting sqref="G75">
    <cfRule type="notContainsBlanks" dxfId="188" priority="120">
      <formula>LEN(TRIM(G75))&gt;0</formula>
    </cfRule>
    <cfRule type="notContainsBlanks" dxfId="187" priority="121">
      <formula>LEN(TRIM(G75))&gt;0</formula>
    </cfRule>
  </conditionalFormatting>
  <conditionalFormatting sqref="G79">
    <cfRule type="notContainsBlanks" dxfId="186" priority="108">
      <formula>LEN(TRIM(G79))&gt;0</formula>
    </cfRule>
    <cfRule type="notContainsBlanks" dxfId="185" priority="109">
      <formula>LEN(TRIM(G79))&gt;0</formula>
    </cfRule>
  </conditionalFormatting>
  <conditionalFormatting sqref="G79:G97">
    <cfRule type="notContainsBlanks" dxfId="184" priority="11">
      <formula>LEN(TRIM(G79))&gt;0</formula>
    </cfRule>
  </conditionalFormatting>
  <conditionalFormatting sqref="G81">
    <cfRule type="notContainsBlanks" dxfId="183" priority="96">
      <formula>LEN(TRIM(G81))&gt;0</formula>
    </cfRule>
    <cfRule type="notContainsBlanks" dxfId="182" priority="97">
      <formula>LEN(TRIM(G81))&gt;0</formula>
    </cfRule>
  </conditionalFormatting>
  <conditionalFormatting sqref="G83">
    <cfRule type="notContainsBlanks" dxfId="181" priority="84">
      <formula>LEN(TRIM(G83))&gt;0</formula>
    </cfRule>
    <cfRule type="notContainsBlanks" dxfId="180" priority="85">
      <formula>LEN(TRIM(G83))&gt;0</formula>
    </cfRule>
  </conditionalFormatting>
  <conditionalFormatting sqref="G85">
    <cfRule type="notContainsBlanks" dxfId="179" priority="72">
      <formula>LEN(TRIM(G85))&gt;0</formula>
    </cfRule>
    <cfRule type="notContainsBlanks" dxfId="178" priority="73">
      <formula>LEN(TRIM(G85))&gt;0</formula>
    </cfRule>
  </conditionalFormatting>
  <conditionalFormatting sqref="G87">
    <cfRule type="notContainsBlanks" dxfId="177" priority="60">
      <formula>LEN(TRIM(G87))&gt;0</formula>
    </cfRule>
    <cfRule type="notContainsBlanks" dxfId="176" priority="61">
      <formula>LEN(TRIM(G87))&gt;0</formula>
    </cfRule>
  </conditionalFormatting>
  <conditionalFormatting sqref="G89">
    <cfRule type="notContainsBlanks" dxfId="175" priority="49">
      <formula>LEN(TRIM(G89))&gt;0</formula>
    </cfRule>
    <cfRule type="notContainsBlanks" dxfId="174" priority="48">
      <formula>LEN(TRIM(G89))&gt;0</formula>
    </cfRule>
  </conditionalFormatting>
  <conditionalFormatting sqref="G91">
    <cfRule type="notContainsBlanks" dxfId="173" priority="37">
      <formula>LEN(TRIM(G91))&gt;0</formula>
    </cfRule>
    <cfRule type="notContainsBlanks" dxfId="172" priority="36">
      <formula>LEN(TRIM(G91))&gt;0</formula>
    </cfRule>
  </conditionalFormatting>
  <conditionalFormatting sqref="G93">
    <cfRule type="notContainsBlanks" dxfId="171" priority="24">
      <formula>LEN(TRIM(G93))&gt;0</formula>
    </cfRule>
    <cfRule type="notContainsBlanks" dxfId="170" priority="25">
      <formula>LEN(TRIM(G93))&gt;0</formula>
    </cfRule>
  </conditionalFormatting>
  <conditionalFormatting sqref="G95">
    <cfRule type="notContainsBlanks" dxfId="169" priority="13">
      <formula>LEN(TRIM(G95))&gt;0</formula>
    </cfRule>
    <cfRule type="notContainsBlanks" dxfId="168" priority="12">
      <formula>LEN(TRIM(G95))&gt;0</formula>
    </cfRule>
  </conditionalFormatting>
  <conditionalFormatting sqref="G97">
    <cfRule type="notContainsBlanks" dxfId="167" priority="392">
      <formula>LEN(TRIM(G97))&gt;0</formula>
    </cfRule>
    <cfRule type="notContainsBlanks" dxfId="166" priority="391">
      <formula>LEN(TRIM(G97))&gt;0</formula>
    </cfRule>
  </conditionalFormatting>
  <conditionalFormatting sqref="G49:Q56">
    <cfRule type="notContainsBlanks" dxfId="165" priority="218">
      <formula>LEN(TRIM(G49))&gt;0</formula>
    </cfRule>
  </conditionalFormatting>
  <conditionalFormatting sqref="H10:H36 H39:H41">
    <cfRule type="notContainsBlanks" dxfId="164" priority="428">
      <formula>LEN(TRIM(H10))&gt;0</formula>
    </cfRule>
  </conditionalFormatting>
  <conditionalFormatting sqref="H44:H46">
    <cfRule type="notContainsBlanks" dxfId="163" priority="255">
      <formula>LEN(TRIM(H44))&gt;0</formula>
    </cfRule>
  </conditionalFormatting>
  <conditionalFormatting sqref="H59:H76">
    <cfRule type="notContainsBlanks" dxfId="162" priority="118">
      <formula>LEN(TRIM(H59))&gt;0</formula>
    </cfRule>
  </conditionalFormatting>
  <conditionalFormatting sqref="H79:H97">
    <cfRule type="notContainsBlanks" dxfId="161" priority="10">
      <formula>LEN(TRIM(H79))&gt;0</formula>
    </cfRule>
  </conditionalFormatting>
  <conditionalFormatting sqref="I10:I36 I39:I41">
    <cfRule type="notContainsBlanks" dxfId="160" priority="427">
      <formula>LEN(TRIM(I10))&gt;0</formula>
    </cfRule>
  </conditionalFormatting>
  <conditionalFormatting sqref="I44:I46">
    <cfRule type="notContainsBlanks" dxfId="159" priority="254">
      <formula>LEN(TRIM(I44))&gt;0</formula>
    </cfRule>
  </conditionalFormatting>
  <conditionalFormatting sqref="I59:I76">
    <cfRule type="notContainsBlanks" dxfId="158" priority="117">
      <formula>LEN(TRIM(I59))&gt;0</formula>
    </cfRule>
  </conditionalFormatting>
  <conditionalFormatting sqref="I79:I97">
    <cfRule type="notContainsBlanks" dxfId="157" priority="9">
      <formula>LEN(TRIM(I79))&gt;0</formula>
    </cfRule>
  </conditionalFormatting>
  <conditionalFormatting sqref="I89:I96 J44:J46">
    <cfRule type="notContainsBlanks" dxfId="156" priority="253">
      <formula>LEN(TRIM(I44))&gt;0</formula>
    </cfRule>
  </conditionalFormatting>
  <conditionalFormatting sqref="J59:J76">
    <cfRule type="notContainsBlanks" dxfId="155" priority="116">
      <formula>LEN(TRIM(J59))&gt;0</formula>
    </cfRule>
  </conditionalFormatting>
  <conditionalFormatting sqref="J79:J97">
    <cfRule type="notContainsBlanks" dxfId="154" priority="1">
      <formula>LEN(TRIM(J79))&gt;0</formula>
    </cfRule>
  </conditionalFormatting>
  <conditionalFormatting sqref="K10:K36 K39:K41 K44:K46 K79:K97">
    <cfRule type="notContainsBlanks" dxfId="153" priority="425">
      <formula>LEN(TRIM(K10))&gt;0</formula>
    </cfRule>
  </conditionalFormatting>
  <conditionalFormatting sqref="K59:K76">
    <cfRule type="notContainsBlanks" dxfId="152" priority="115">
      <formula>LEN(TRIM(K59))&gt;0</formula>
    </cfRule>
  </conditionalFormatting>
  <conditionalFormatting sqref="L10:L36 L39:L41 L79:L97">
    <cfRule type="notContainsBlanks" dxfId="151" priority="424">
      <formula>LEN(TRIM(L10))&gt;0</formula>
    </cfRule>
  </conditionalFormatting>
  <conditionalFormatting sqref="L41 J10:J36 J39:J41">
    <cfRule type="notContainsBlanks" dxfId="150" priority="426">
      <formula>LEN(TRIM(J10))&gt;0</formula>
    </cfRule>
  </conditionalFormatting>
  <conditionalFormatting sqref="L44:L46">
    <cfRule type="notContainsBlanks" dxfId="149" priority="252">
      <formula>LEN(TRIM(L44))&gt;0</formula>
    </cfRule>
  </conditionalFormatting>
  <conditionalFormatting sqref="L59:L76">
    <cfRule type="notContainsBlanks" dxfId="148" priority="114">
      <formula>LEN(TRIM(L59))&gt;0</formula>
    </cfRule>
  </conditionalFormatting>
  <conditionalFormatting sqref="M10:M36 M39:M41">
    <cfRule type="notContainsBlanks" dxfId="147" priority="423">
      <formula>LEN(TRIM(M10))&gt;0</formula>
    </cfRule>
  </conditionalFormatting>
  <conditionalFormatting sqref="M44:M46">
    <cfRule type="notContainsBlanks" dxfId="146" priority="251">
      <formula>LEN(TRIM(M44))&gt;0</formula>
    </cfRule>
  </conditionalFormatting>
  <conditionalFormatting sqref="M59:M76">
    <cfRule type="notContainsBlanks" dxfId="145" priority="113">
      <formula>LEN(TRIM(M59))&gt;0</formula>
    </cfRule>
  </conditionalFormatting>
  <conditionalFormatting sqref="M79:M97">
    <cfRule type="notContainsBlanks" dxfId="144" priority="5">
      <formula>LEN(TRIM(M79))&gt;0</formula>
    </cfRule>
  </conditionalFormatting>
  <conditionalFormatting sqref="N10:O36 N39:O41">
    <cfRule type="notContainsBlanks" dxfId="143" priority="422">
      <formula>LEN(TRIM(N10))&gt;0</formula>
    </cfRule>
  </conditionalFormatting>
  <conditionalFormatting sqref="N44:O46">
    <cfRule type="notContainsBlanks" dxfId="142" priority="250">
      <formula>LEN(TRIM(N44))&gt;0</formula>
    </cfRule>
  </conditionalFormatting>
  <conditionalFormatting sqref="N59:O76">
    <cfRule type="notContainsBlanks" dxfId="141" priority="112">
      <formula>LEN(TRIM(N59))&gt;0</formula>
    </cfRule>
  </conditionalFormatting>
  <conditionalFormatting sqref="N79:O97">
    <cfRule type="notContainsBlanks" dxfId="140" priority="4">
      <formula>LEN(TRIM(N79))&gt;0</formula>
    </cfRule>
  </conditionalFormatting>
  <conditionalFormatting sqref="P10:P36 P39:P41">
    <cfRule type="notContainsBlanks" dxfId="139" priority="420">
      <formula>LEN(TRIM(P10))&gt;0</formula>
    </cfRule>
    <cfRule type="notContainsBlanks" dxfId="138" priority="419">
      <formula>LEN(TRIM(P10))&gt;0</formula>
    </cfRule>
  </conditionalFormatting>
  <conditionalFormatting sqref="P44:P46">
    <cfRule type="notContainsBlanks" dxfId="137" priority="248">
      <formula>LEN(TRIM(P44))&gt;0</formula>
    </cfRule>
    <cfRule type="notContainsBlanks" dxfId="136" priority="249">
      <formula>LEN(TRIM(P44))&gt;0</formula>
    </cfRule>
  </conditionalFormatting>
  <conditionalFormatting sqref="P59:P76">
    <cfRule type="notContainsBlanks" dxfId="135" priority="110">
      <formula>LEN(TRIM(P59))&gt;0</formula>
    </cfRule>
    <cfRule type="notContainsBlanks" dxfId="134" priority="111">
      <formula>LEN(TRIM(P59))&gt;0</formula>
    </cfRule>
  </conditionalFormatting>
  <conditionalFormatting sqref="P79:P97">
    <cfRule type="notContainsBlanks" dxfId="133" priority="2">
      <formula>LEN(TRIM(P79))&gt;0</formula>
    </cfRule>
    <cfRule type="notContainsBlanks" dxfId="132" priority="3">
      <formula>LEN(TRIM(P79))&gt;0</formula>
    </cfRule>
  </conditionalFormatting>
  <conditionalFormatting sqref="S10:T36">
    <cfRule type="notContainsBlanks" dxfId="131" priority="292">
      <formula>LEN(TRIM(S10))&gt;0</formula>
    </cfRule>
  </conditionalFormatting>
  <conditionalFormatting sqref="S39:T41">
    <cfRule type="notContainsBlanks" dxfId="130" priority="291">
      <formula>LEN(TRIM(S39))&gt;0</formula>
    </cfRule>
  </conditionalFormatting>
  <conditionalFormatting sqref="S44:T46">
    <cfRule type="notContainsBlanks" dxfId="129" priority="289">
      <formula>LEN(TRIM(S44))&gt;0</formula>
    </cfRule>
  </conditionalFormatting>
  <conditionalFormatting sqref="S59:T76">
    <cfRule type="notContainsBlanks" dxfId="128" priority="285">
      <formula>LEN(TRIM(S59))&gt;0</formula>
    </cfRule>
  </conditionalFormatting>
  <conditionalFormatting sqref="S79:T97">
    <cfRule type="notContainsBlanks" dxfId="127" priority="283">
      <formula>LEN(TRIM(S79))&gt;0</formula>
    </cfRule>
  </conditionalFormatting>
  <conditionalFormatting sqref="S49:V56">
    <cfRule type="notContainsBlanks" dxfId="126" priority="287">
      <formula>LEN(TRIM(S49))&gt;0</formula>
    </cfRule>
  </conditionalFormatting>
  <conditionalFormatting sqref="U10:U36 U39:U41">
    <cfRule type="notContainsBlanks" dxfId="125" priority="375">
      <formula>LEN(TRIM(U10))&gt;0</formula>
    </cfRule>
    <cfRule type="notContainsBlanks" dxfId="124" priority="377">
      <formula>LEN(TRIM(U10))&gt;0</formula>
    </cfRule>
  </conditionalFormatting>
  <conditionalFormatting sqref="U44:U46">
    <cfRule type="notContainsBlanks" dxfId="123" priority="334">
      <formula>LEN(TRIM(U44))&gt;0</formula>
    </cfRule>
    <cfRule type="notContainsBlanks" dxfId="122" priority="332">
      <formula>LEN(TRIM(U44))&gt;0</formula>
    </cfRule>
  </conditionalFormatting>
  <conditionalFormatting sqref="U59:U76">
    <cfRule type="notContainsBlanks" dxfId="121" priority="363">
      <formula>LEN(TRIM(U59))&gt;0</formula>
    </cfRule>
    <cfRule type="notContainsBlanks" dxfId="120" priority="365">
      <formula>LEN(TRIM(U59))&gt;0</formula>
    </cfRule>
  </conditionalFormatting>
  <conditionalFormatting sqref="U79:U97">
    <cfRule type="notContainsBlanks" dxfId="119" priority="353">
      <formula>LEN(TRIM(U79))&gt;0</formula>
    </cfRule>
    <cfRule type="notContainsBlanks" dxfId="118" priority="351">
      <formula>LEN(TRIM(U79))&gt;0</formula>
    </cfRule>
  </conditionalFormatting>
  <conditionalFormatting sqref="V10:V36 V39:V41">
    <cfRule type="notContainsBlanks" dxfId="117" priority="374">
      <formula>LEN(TRIM(V10))&gt;0</formula>
    </cfRule>
    <cfRule type="notContainsBlanks" dxfId="116" priority="376">
      <formula>LEN(TRIM(V10))&gt;0</formula>
    </cfRule>
  </conditionalFormatting>
  <conditionalFormatting sqref="V44:V46">
    <cfRule type="notContainsBlanks" dxfId="115" priority="333">
      <formula>LEN(TRIM(V44))&gt;0</formula>
    </cfRule>
    <cfRule type="notContainsBlanks" dxfId="114" priority="331">
      <formula>LEN(TRIM(V44))&gt;0</formula>
    </cfRule>
  </conditionalFormatting>
  <conditionalFormatting sqref="V59:V76">
    <cfRule type="notContainsBlanks" dxfId="113" priority="364">
      <formula>LEN(TRIM(V59))&gt;0</formula>
    </cfRule>
    <cfRule type="notContainsBlanks" dxfId="112" priority="362">
      <formula>LEN(TRIM(V59))&gt;0</formula>
    </cfRule>
  </conditionalFormatting>
  <conditionalFormatting sqref="V79:V97">
    <cfRule type="notContainsBlanks" dxfId="111" priority="350">
      <formula>LEN(TRIM(V79))&gt;0</formula>
    </cfRule>
    <cfRule type="notContainsBlanks" dxfId="110" priority="352">
      <formula>LEN(TRIM(V79))&gt;0</formula>
    </cfRule>
  </conditionalFormatting>
  <hyperlinks>
    <hyperlink ref="D4:E4" location="'sets &amp; selections - upto10%more'!A1" display="more discount, on some set" xr:uid="{CA64FFD4-C418-3546-A590-9F7B2EFEFA4A}"/>
    <hyperlink ref="C10" r:id="rId1" xr:uid="{8D1B7CB6-9D71-45AF-9759-629E0022F59C}"/>
    <hyperlink ref="C11" r:id="rId2" xr:uid="{FF0FC0FE-DC70-4884-BAB4-F8E8F4CE407E}"/>
    <hyperlink ref="C12" r:id="rId3" xr:uid="{B98D0862-8488-4A46-8026-D0FBC1BA29F3}"/>
    <hyperlink ref="C13" r:id="rId4" xr:uid="{B81F4723-867C-41B1-A891-B91790201C05}"/>
    <hyperlink ref="C14" r:id="rId5" xr:uid="{800308EF-D069-44E8-9CB8-FC6560F526C4}"/>
    <hyperlink ref="C15" r:id="rId6" xr:uid="{D6F0F79E-3B20-4C6B-9354-5A1110643E19}"/>
    <hyperlink ref="C16" r:id="rId7" xr:uid="{D58932D0-F848-4A57-982D-3DD66EF9B974}"/>
    <hyperlink ref="C17" r:id="rId8" xr:uid="{A4BC238D-2DB9-4284-9FCA-51F8EE860813}"/>
    <hyperlink ref="C18" r:id="rId9" xr:uid="{FFC6D57F-67AD-42A4-A7E9-C6782087A278}"/>
    <hyperlink ref="C19" r:id="rId10" xr:uid="{728341CF-623F-4A5D-A550-8F1A701F56C4}"/>
    <hyperlink ref="C20" r:id="rId11" xr:uid="{ED6C708B-0598-4C52-A902-54AC98E633EE}"/>
    <hyperlink ref="C21" r:id="rId12" xr:uid="{9136CEF9-AF78-4114-BA8C-92682297BCA9}"/>
    <hyperlink ref="C22" r:id="rId13" xr:uid="{4DCB0ECA-7467-4A1E-9184-FB900F8564FF}"/>
    <hyperlink ref="C23" r:id="rId14" xr:uid="{9BBFE2F4-E0AE-4727-BB65-55998F640815}"/>
    <hyperlink ref="C24" r:id="rId15" xr:uid="{75B08F88-C25C-4365-B10B-CE8E00455EFB}"/>
    <hyperlink ref="C25" r:id="rId16" xr:uid="{2238ED9E-5AFB-4332-B8FC-47A331B2F5C8}"/>
    <hyperlink ref="C26" r:id="rId17" xr:uid="{C2747D84-FC5F-44DA-B021-7B6838C2D6F5}"/>
    <hyperlink ref="C27" r:id="rId18" xr:uid="{E5508264-406C-453A-9E32-FBCD310F30D3}"/>
    <hyperlink ref="C28" r:id="rId19" xr:uid="{7E815ACE-AE10-48F1-9C91-E3F7CBE41763}"/>
    <hyperlink ref="C29" r:id="rId20" xr:uid="{EE3F3344-CCEE-4673-BA8B-141759464777}"/>
    <hyperlink ref="C30" r:id="rId21" xr:uid="{194E651D-F751-4A3F-873C-563B2893E2CB}"/>
    <hyperlink ref="C31" r:id="rId22" xr:uid="{DC2710D5-A46A-4407-9853-B990E049E8E7}"/>
    <hyperlink ref="C32" r:id="rId23" xr:uid="{E7F58C50-03A5-497B-9E8C-53D33FB0572E}"/>
    <hyperlink ref="C33" r:id="rId24" xr:uid="{A990F0BF-8FD6-42F5-A3DF-7D827DCBBAE7}"/>
    <hyperlink ref="C34" r:id="rId25" xr:uid="{C404A6F6-5778-42AE-9E38-B885170E2ECC}"/>
    <hyperlink ref="C35" r:id="rId26" xr:uid="{DABDE895-6430-4705-964D-E3ACA8F94F1B}"/>
    <hyperlink ref="C36" r:id="rId27" xr:uid="{C0C572E5-D0CA-42A2-8FF3-2823411D3A8C}"/>
    <hyperlink ref="C39" r:id="rId28" xr:uid="{B799AC39-B449-4B0B-96AB-DC2145B3AF1F}"/>
    <hyperlink ref="C40" r:id="rId29" xr:uid="{1D7D76BA-BA69-4BE8-B28F-DAC206B834B6}"/>
    <hyperlink ref="C41" r:id="rId30" xr:uid="{7ADC03CF-8EC4-4FC9-9414-F52342E1F6AC}"/>
    <hyperlink ref="C45" r:id="rId31" xr:uid="{B095CC91-5095-439D-BD49-5431DEA5C3C1}"/>
    <hyperlink ref="C46" r:id="rId32" xr:uid="{D7A2CF6A-5369-4CC9-A3BB-F801EBC72B30}"/>
    <hyperlink ref="C44" r:id="rId33" xr:uid="{ACEB7A24-72E1-4323-895F-F83E4D19D3EA}"/>
    <hyperlink ref="C74" r:id="rId34" xr:uid="{F4B7BCCE-404C-424A-AE79-EDEF700DCFEB}"/>
    <hyperlink ref="C75" r:id="rId35" xr:uid="{7573D498-A276-4B86-8ABC-1BB009EB465A}"/>
    <hyperlink ref="C76" r:id="rId36" xr:uid="{D4246779-2CEB-40A5-8321-90363B5E1504}"/>
    <hyperlink ref="C73" r:id="rId37" xr:uid="{A7D7E59F-1C1A-4C80-96BE-A70A6A22146D}"/>
    <hyperlink ref="C71" r:id="rId38" xr:uid="{3C18A695-AE4D-4797-A6F0-57CFD9E874E0}"/>
    <hyperlink ref="C72" r:id="rId39" xr:uid="{9B8D1118-8DDF-4972-9611-7A304A0175C6}"/>
    <hyperlink ref="C69" r:id="rId40" xr:uid="{B38AD2D9-9DFB-4702-8C4E-D864DE8B7EDC}"/>
    <hyperlink ref="C70" r:id="rId41" xr:uid="{5693F67F-F24D-4DE2-9207-E6CB40F2CFF9}"/>
    <hyperlink ref="C63" r:id="rId42" xr:uid="{6EF495BE-74FB-4821-8B26-1BFA7080FC4B}"/>
    <hyperlink ref="C67" r:id="rId43" xr:uid="{CDD5D489-CFD3-4C77-95EB-9CE374E4F7DC}"/>
    <hyperlink ref="C68" r:id="rId44" xr:uid="{69C7D9B7-9A5E-4DEA-BA40-4215543A13C7}"/>
    <hyperlink ref="C65" r:id="rId45" xr:uid="{F453DA5A-4406-43EC-883B-77DB38E3A555}"/>
    <hyperlink ref="C66" r:id="rId46" xr:uid="{8DAC1E3F-385F-4E26-9885-2A113D1E37F4}"/>
    <hyperlink ref="C61" r:id="rId47" xr:uid="{FED11189-6F8E-440D-B1F0-6939F2502CFF}"/>
    <hyperlink ref="C64" r:id="rId48" xr:uid="{ABDE45C2-EBAA-4D24-B4CF-36FB905B5F7F}"/>
    <hyperlink ref="C60" r:id="rId49" xr:uid="{56BBF272-0518-4BDD-ADC0-D2D465E9C2A4}"/>
    <hyperlink ref="C59" r:id="rId50" xr:uid="{F6DAB8AB-C804-49FB-B697-396F4F54005C}"/>
    <hyperlink ref="C62" r:id="rId51" xr:uid="{8BC31D6B-E061-4B42-9DC4-F7D535E1856B}"/>
    <hyperlink ref="C89" r:id="rId52" xr:uid="{2D1C7234-C40C-4285-8E12-0CA02B426C19}"/>
    <hyperlink ref="C88" r:id="rId53" xr:uid="{88D7A406-24BF-4353-A89A-CFA0E2EE524E}"/>
    <hyperlink ref="C81" r:id="rId54" xr:uid="{3136B9BD-08FF-4318-8CF8-6A56618292A3}"/>
    <hyperlink ref="C90" r:id="rId55" xr:uid="{857A29A3-3307-4451-899E-72943095BF76}"/>
    <hyperlink ref="C91" r:id="rId56" xr:uid="{B5B1646C-2821-47F6-8D18-1AF7516B267D}"/>
    <hyperlink ref="C82" r:id="rId57" xr:uid="{5604A7B5-A83D-4082-9D58-E64A2C202383}"/>
    <hyperlink ref="C79" r:id="rId58" xr:uid="{7E34EE77-DBE7-43FB-BCE6-8B32C23DFB6C}"/>
    <hyperlink ref="C80" r:id="rId59" xr:uid="{19F6109B-D5C2-4A10-9A44-A757C7E12E86}"/>
    <hyperlink ref="C83" r:id="rId60" xr:uid="{B54DDC82-CDAB-461C-87F3-2E044AD1C960}"/>
    <hyperlink ref="C87" r:id="rId61" xr:uid="{3FA25E63-1E72-4015-9091-50376A78BACA}"/>
    <hyperlink ref="C86" r:id="rId62" xr:uid="{F2B265B0-F098-4952-B7D7-C4B2A15C9B6E}"/>
    <hyperlink ref="C84" r:id="rId63" xr:uid="{EE2C8C29-4FD9-4E93-88DB-417ABB7D5A64}"/>
    <hyperlink ref="C85" r:id="rId64" xr:uid="{4E673FE3-DBE1-4F62-91AF-8A446B37AAB7}"/>
    <hyperlink ref="C95" r:id="rId65" xr:uid="{39029399-6EBA-4416-9DE1-DFFB1D2B70C6}"/>
    <hyperlink ref="C94" r:id="rId66" xr:uid="{45B7EA64-8A3E-4905-8A42-5379C68B70DE}"/>
    <hyperlink ref="C93" r:id="rId67" xr:uid="{3E68BC4A-D3D0-4DB2-BE5B-935FA9598072}"/>
    <hyperlink ref="C96" r:id="rId68" xr:uid="{A021BBF1-70FE-4EED-8907-58D10AFF94C1}"/>
    <hyperlink ref="C97" r:id="rId69" xr:uid="{C7D8B365-1A9F-4734-A75B-28826ED67199}"/>
    <hyperlink ref="C92" r:id="rId70" xr:uid="{EFE4A309-9903-4095-BCE6-48E6DB0082D7}"/>
  </hyperlinks>
  <pageMargins left="0.25" right="0.25" top="0.75" bottom="0.75" header="0.3" footer="0.3"/>
  <pageSetup paperSize="9" fitToHeight="0" orientation="portrait" r:id="rId71"/>
  <drawing r:id="rId72"/>
  <tableParts count="1">
    <tablePart r:id="rId7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6BC8D-D70D-E347-9B12-478E4EA98CC3}">
  <sheetPr codeName="Tabelle7">
    <tabColor theme="4" tint="0.79998168889431442"/>
  </sheetPr>
  <dimension ref="B3:AH56"/>
  <sheetViews>
    <sheetView showGridLines="0" zoomScale="69" zoomScaleNormal="50" workbookViewId="0">
      <pane xSplit="3" ySplit="7" topLeftCell="D15" activePane="bottomRight" state="frozen"/>
      <selection pane="bottomRight" activeCell="L29" sqref="L29"/>
      <selection pane="bottomLeft" activeCell="A6" sqref="A6"/>
      <selection pane="topRight" activeCell="C1" sqref="C1"/>
    </sheetView>
  </sheetViews>
  <sheetFormatPr defaultColWidth="10.85546875" defaultRowHeight="18.95"/>
  <cols>
    <col min="1" max="1" width="2.85546875" style="414" customWidth="1"/>
    <col min="2" max="2" width="7" style="413" customWidth="1"/>
    <col min="3" max="3" width="31.140625" style="192" bestFit="1" customWidth="1"/>
    <col min="4" max="4" width="11" style="193" customWidth="1"/>
    <col min="5" max="5" width="18.140625" style="414" customWidth="1"/>
    <col min="6" max="6" width="9.28515625" style="414" customWidth="1"/>
    <col min="7" max="9" width="8.28515625" style="414" customWidth="1"/>
    <col min="10" max="17" width="8.85546875" style="414" customWidth="1"/>
    <col min="18" max="18" width="11.42578125" style="381" customWidth="1"/>
    <col min="19" max="22" width="8.85546875" style="414" customWidth="1"/>
    <col min="23" max="23" width="10.140625" style="415" customWidth="1"/>
    <col min="24" max="24" width="16.85546875" style="416" customWidth="1"/>
    <col min="25" max="25" width="11.7109375" style="417" bestFit="1" customWidth="1"/>
    <col min="26" max="26" width="11" style="414" customWidth="1"/>
    <col min="27" max="27" width="11.42578125" style="414" customWidth="1"/>
    <col min="28" max="29" width="10.85546875" style="414"/>
    <col min="30" max="33" width="0" style="414" hidden="1" customWidth="1"/>
    <col min="34" max="16384" width="10.85546875" style="414"/>
  </cols>
  <sheetData>
    <row r="3" spans="2:34" ht="20.100000000000001" thickBot="1"/>
    <row r="4" spans="2:34" s="193" customFormat="1" ht="39.950000000000003">
      <c r="B4" s="418"/>
      <c r="C4" s="419" t="s">
        <v>50</v>
      </c>
      <c r="D4" s="420" t="s">
        <v>51</v>
      </c>
      <c r="E4" s="527" t="s">
        <v>418</v>
      </c>
      <c r="F4" s="420" t="s">
        <v>53</v>
      </c>
      <c r="G4" s="7" t="s">
        <v>54</v>
      </c>
      <c r="H4" s="8" t="s">
        <v>55</v>
      </c>
      <c r="I4" s="9" t="s">
        <v>56</v>
      </c>
      <c r="J4" s="10" t="s">
        <v>57</v>
      </c>
      <c r="K4" s="11" t="s">
        <v>58</v>
      </c>
      <c r="L4" s="12" t="s">
        <v>59</v>
      </c>
      <c r="M4" s="13" t="s">
        <v>60</v>
      </c>
      <c r="N4" s="14" t="s">
        <v>61</v>
      </c>
      <c r="O4" s="15" t="s">
        <v>62</v>
      </c>
      <c r="P4" s="16" t="s">
        <v>63</v>
      </c>
      <c r="Q4" s="17" t="s">
        <v>64</v>
      </c>
      <c r="R4" s="421" t="s">
        <v>65</v>
      </c>
      <c r="S4" s="33" t="s">
        <v>66</v>
      </c>
      <c r="T4" s="34" t="s">
        <v>67</v>
      </c>
      <c r="U4" s="121" t="s">
        <v>68</v>
      </c>
      <c r="V4" s="271" t="s">
        <v>69</v>
      </c>
      <c r="W4" s="383" t="s">
        <v>70</v>
      </c>
      <c r="X4" s="422" t="s">
        <v>71</v>
      </c>
      <c r="Y4" s="423"/>
      <c r="Z4" s="424" t="s">
        <v>748</v>
      </c>
      <c r="AA4" s="383" t="s">
        <v>72</v>
      </c>
    </row>
    <row r="5" spans="2:34" s="428" customFormat="1" ht="12">
      <c r="B5" s="425"/>
      <c r="C5" s="328" t="s">
        <v>73</v>
      </c>
      <c r="D5" s="329"/>
      <c r="E5" s="327"/>
      <c r="F5" s="327"/>
      <c r="G5" s="426" t="s">
        <v>909</v>
      </c>
      <c r="H5" s="426" t="s">
        <v>910</v>
      </c>
      <c r="I5" s="426" t="s">
        <v>911</v>
      </c>
      <c r="J5" s="426" t="s">
        <v>912</v>
      </c>
      <c r="K5" s="426" t="s">
        <v>913</v>
      </c>
      <c r="L5" s="426" t="s">
        <v>914</v>
      </c>
      <c r="M5" s="426" t="s">
        <v>915</v>
      </c>
      <c r="N5" s="426" t="s">
        <v>916</v>
      </c>
      <c r="O5" s="426" t="s">
        <v>917</v>
      </c>
      <c r="P5" s="426" t="s">
        <v>918</v>
      </c>
      <c r="Q5" s="426" t="s">
        <v>919</v>
      </c>
      <c r="R5" s="427"/>
      <c r="S5" s="426" t="s">
        <v>920</v>
      </c>
      <c r="T5" s="426" t="s">
        <v>921</v>
      </c>
      <c r="U5" s="426" t="s">
        <v>922</v>
      </c>
      <c r="V5" s="426" t="s">
        <v>923</v>
      </c>
      <c r="X5" s="429"/>
      <c r="Y5" s="430"/>
    </row>
    <row r="6" spans="2:34">
      <c r="C6" s="293" t="s">
        <v>75</v>
      </c>
      <c r="D6" s="294"/>
      <c r="E6" s="292"/>
      <c r="F6" s="292"/>
      <c r="G6" s="5">
        <f>SUM(Tabelle1391011[Spalte13])</f>
        <v>0</v>
      </c>
      <c r="H6" s="5">
        <f>SUM(Tabelle1391011[Spalte14])</f>
        <v>0</v>
      </c>
      <c r="I6" s="5">
        <f>SUM(Tabelle1391011[Spalte15])</f>
        <v>0</v>
      </c>
      <c r="J6" s="5">
        <f>SUM(Tabelle1391011[Spalte16])</f>
        <v>0</v>
      </c>
      <c r="K6" s="5">
        <f>SUM(Tabelle1391011[Spalte17])</f>
        <v>0</v>
      </c>
      <c r="L6" s="5">
        <f>SUM(Tabelle1391011[Spalte18])</f>
        <v>0</v>
      </c>
      <c r="M6" s="5">
        <f>SUM(Tabelle1391011[Spalte19])</f>
        <v>0</v>
      </c>
      <c r="N6" s="5">
        <f>SUM(Tabelle1391011[Spalte110])</f>
        <v>0</v>
      </c>
      <c r="O6" s="5">
        <f>SUM(Tabelle1391011[Spalte111])</f>
        <v>0</v>
      </c>
      <c r="P6" s="5">
        <f>SUM(Tabelle1391011[Spalte112])</f>
        <v>0</v>
      </c>
      <c r="Q6" s="20">
        <f>SUM(Tabelle1391011[Spalte113])</f>
        <v>0</v>
      </c>
      <c r="R6" s="431"/>
      <c r="S6" s="5">
        <f>SUM(Tabelle1391011[Spalte115])</f>
        <v>0</v>
      </c>
      <c r="T6" s="5">
        <f>SUM(Tabelle1391011[Spalte116])</f>
        <v>0</v>
      </c>
      <c r="U6" s="5">
        <f>SUM(Tabelle1391011[Spalte117])</f>
        <v>0</v>
      </c>
      <c r="V6" s="20">
        <f>SUM(Tabelle1391011[Spalte118])</f>
        <v>0</v>
      </c>
      <c r="W6" s="242">
        <f>SUM(Tabelle1391011[Spalte119])</f>
        <v>0</v>
      </c>
      <c r="X6" s="243">
        <f>SUM(Tabelle1391011[Spalte120])</f>
        <v>0</v>
      </c>
      <c r="Y6" s="432"/>
      <c r="Z6">
        <f>SUMPRODUCT(W9:W49,Z9:Z49)</f>
        <v>0</v>
      </c>
      <c r="AA6" s="245">
        <f>SUMPRODUCT(Tabelle1391011[Spalte119],Tabelle1391011[Spalte122])</f>
        <v>0</v>
      </c>
    </row>
    <row r="7" spans="2:34"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4"/>
      <c r="S7" s="433"/>
      <c r="T7" s="433"/>
      <c r="U7" s="433"/>
      <c r="V7" s="433"/>
    </row>
    <row r="8" spans="2:34" s="193" customFormat="1" ht="60" customHeight="1">
      <c r="B8" s="418"/>
      <c r="C8" s="435" t="s">
        <v>924</v>
      </c>
      <c r="D8" s="436" t="s">
        <v>77</v>
      </c>
      <c r="E8" s="436" t="s">
        <v>79</v>
      </c>
      <c r="F8" s="436" t="s">
        <v>80</v>
      </c>
      <c r="G8" s="436" t="s">
        <v>81</v>
      </c>
      <c r="H8" s="436" t="s">
        <v>82</v>
      </c>
      <c r="I8" s="436" t="s">
        <v>83</v>
      </c>
      <c r="J8" s="436" t="s">
        <v>84</v>
      </c>
      <c r="K8" s="436" t="s">
        <v>85</v>
      </c>
      <c r="L8" s="436" t="s">
        <v>86</v>
      </c>
      <c r="M8" s="436" t="s">
        <v>87</v>
      </c>
      <c r="N8" s="436" t="s">
        <v>88</v>
      </c>
      <c r="O8" s="436" t="s">
        <v>89</v>
      </c>
      <c r="P8" s="436" t="s">
        <v>90</v>
      </c>
      <c r="Q8" s="436" t="s">
        <v>91</v>
      </c>
      <c r="R8" s="436" t="s">
        <v>92</v>
      </c>
      <c r="S8" s="436" t="s">
        <v>93</v>
      </c>
      <c r="T8" s="436" t="s">
        <v>94</v>
      </c>
      <c r="U8" s="436" t="s">
        <v>95</v>
      </c>
      <c r="V8" s="436" t="s">
        <v>96</v>
      </c>
      <c r="W8" s="436" t="s">
        <v>97</v>
      </c>
      <c r="X8" s="437" t="s">
        <v>98</v>
      </c>
      <c r="Y8" s="438" t="s">
        <v>99</v>
      </c>
      <c r="Z8" s="436" t="s">
        <v>749</v>
      </c>
      <c r="AA8" s="436" t="s">
        <v>78</v>
      </c>
    </row>
    <row r="9" spans="2:34" ht="54" customHeight="1">
      <c r="B9" s="439" t="s">
        <v>101</v>
      </c>
      <c r="C9" s="646" t="s">
        <v>925</v>
      </c>
      <c r="D9" s="209">
        <v>71</v>
      </c>
      <c r="E9" s="48"/>
      <c r="F9" s="440"/>
      <c r="G9" s="603"/>
      <c r="H9" s="603"/>
      <c r="I9" s="603"/>
      <c r="J9" s="603"/>
      <c r="K9" s="603"/>
      <c r="L9" s="603"/>
      <c r="M9" s="603"/>
      <c r="N9" s="603"/>
      <c r="O9" s="603"/>
      <c r="P9" s="603"/>
      <c r="Q9" s="603"/>
      <c r="R9" s="441">
        <f>ROUNDUP((Tabelle1391011[[#This Row],[Spalte12]]*1.05)/0.25,0)*0.25</f>
        <v>74.75</v>
      </c>
      <c r="S9" s="603"/>
      <c r="T9" s="603"/>
      <c r="U9" s="603"/>
      <c r="V9" s="603"/>
      <c r="W9" s="442">
        <f>SUM(Tabelle1391011[[#This Row],[Spalte13]:[Spalte113]],Tabelle1391011[[#This Row],[Spalte115]:[Spalte118]])</f>
        <v>0</v>
      </c>
      <c r="X9" s="443">
        <f>SUM(Tabelle1391011[[#This Row],[Spalte13]:[Spalte113]])*Tabelle1391011[[#This Row],[Spalte12]]+SUM(Tabelle1391011[[#This Row],[Spalte115]:[Spalte118]])*Tabelle1391011[[#This Row],[Spalte114]]</f>
        <v>0</v>
      </c>
      <c r="Y9" s="444" t="s">
        <v>926</v>
      </c>
      <c r="Z9" s="193">
        <v>10</v>
      </c>
      <c r="AA9" s="445">
        <v>6</v>
      </c>
    </row>
    <row r="10" spans="2:34" ht="54" customHeight="1">
      <c r="B10" s="439"/>
      <c r="C10" s="646" t="s">
        <v>927</v>
      </c>
      <c r="D10" s="209">
        <v>18</v>
      </c>
      <c r="E10" s="19"/>
      <c r="F10" s="446"/>
      <c r="G10" s="604"/>
      <c r="H10" s="604"/>
      <c r="I10" s="604"/>
      <c r="J10" s="604"/>
      <c r="K10" s="604"/>
      <c r="L10" s="604"/>
      <c r="M10" s="604"/>
      <c r="N10" s="604"/>
      <c r="O10" s="604"/>
      <c r="P10" s="604"/>
      <c r="Q10" s="604"/>
      <c r="R10" s="441">
        <f>ROUNDUP((Tabelle1391011[[#This Row],[Spalte12]]*1.05)/0.25,0)*0.25</f>
        <v>19</v>
      </c>
      <c r="S10" s="604"/>
      <c r="T10" s="604"/>
      <c r="U10" s="604"/>
      <c r="V10" s="604"/>
      <c r="W10" s="442">
        <f>SUM(Tabelle1391011[[#This Row],[Spalte13]:[Spalte113]],Tabelle1391011[[#This Row],[Spalte115]:[Spalte118]])</f>
        <v>0</v>
      </c>
      <c r="X10" s="443">
        <f>SUM(Tabelle1391011[[#This Row],[Spalte13]:[Spalte113]])*Tabelle1391011[[#This Row],[Spalte12]]+SUM(Tabelle1391011[[#This Row],[Spalte115]:[Spalte118]])*Tabelle1391011[[#This Row],[Spalte114]]</f>
        <v>0</v>
      </c>
      <c r="Y10" s="444" t="s">
        <v>928</v>
      </c>
      <c r="Z10" s="193">
        <v>1</v>
      </c>
      <c r="AA10" s="445">
        <v>1</v>
      </c>
    </row>
    <row r="11" spans="2:34" ht="78" customHeight="1">
      <c r="B11" s="439"/>
      <c r="C11" s="648" t="s">
        <v>929</v>
      </c>
      <c r="D11" s="209">
        <v>26</v>
      </c>
      <c r="E11" s="19"/>
      <c r="F11" s="440"/>
      <c r="G11" s="603"/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441">
        <f>ROUNDUP((Tabelle1391011[[#This Row],[Spalte12]]*1.05)/0.25,0)*0.25</f>
        <v>27.5</v>
      </c>
      <c r="S11" s="603"/>
      <c r="T11" s="603"/>
      <c r="U11" s="603"/>
      <c r="V11" s="603"/>
      <c r="W11" s="442">
        <f>SUM(Tabelle1391011[[#This Row],[Spalte13]:[Spalte113]],Tabelle1391011[[#This Row],[Spalte115]:[Spalte118]])</f>
        <v>0</v>
      </c>
      <c r="X11" s="443">
        <f>SUM(Tabelle1391011[[#This Row],[Spalte13]:[Spalte113]])*Tabelle1391011[[#This Row],[Spalte12]]+SUM(Tabelle1391011[[#This Row],[Spalte115]:[Spalte118]])*Tabelle1391011[[#This Row],[Spalte114]]</f>
        <v>0</v>
      </c>
      <c r="Y11" s="444" t="s">
        <v>930</v>
      </c>
      <c r="Z11" s="193">
        <v>1</v>
      </c>
      <c r="AA11" s="445">
        <v>1.6</v>
      </c>
    </row>
    <row r="12" spans="2:34" ht="144.94999999999999" customHeight="1">
      <c r="B12" s="439"/>
      <c r="C12" s="646" t="s">
        <v>931</v>
      </c>
      <c r="D12" s="209">
        <v>32</v>
      </c>
      <c r="E12" s="19"/>
      <c r="F12" s="440"/>
      <c r="G12" s="604"/>
      <c r="H12" s="604"/>
      <c r="I12" s="604"/>
      <c r="J12" s="604"/>
      <c r="K12" s="604"/>
      <c r="L12" s="604"/>
      <c r="M12" s="604"/>
      <c r="N12" s="604"/>
      <c r="O12" s="604"/>
      <c r="P12" s="604"/>
      <c r="Q12" s="604"/>
      <c r="R12" s="441">
        <f>ROUNDUP((Tabelle1391011[[#This Row],[Spalte12]]*1.05)/0.25,0)*0.25</f>
        <v>33.75</v>
      </c>
      <c r="S12" s="604"/>
      <c r="T12" s="604"/>
      <c r="U12" s="604"/>
      <c r="V12" s="604"/>
      <c r="W12" s="442">
        <f>SUM(Tabelle1391011[[#This Row],[Spalte13]:[Spalte113]],Tabelle1391011[[#This Row],[Spalte115]:[Spalte118]])</f>
        <v>0</v>
      </c>
      <c r="X12" s="443">
        <f>(((SUM(G12:Q12))+((SUM(S12:V12)*1.05)))*D12)+IF((Tabelle1391011[[#This Row],[Spalte13]]+Tabelle1391011[[#This Row],[Spalte14]]+Tabelle1391011[[#This Row],[Spalte15]]+Tabelle1391011[[#This Row],[Spalte16]]+Tabelle1391011[[#This Row],[Spalte17]]+Tabelle1391011[[#This Row],[Spalte18]]+Tabelle1391011[[#This Row],[Spalte19]]+Tabelle1391011[[#This Row],[Spalte110]]+Tabelle1391011[[#This Row],[Spalte111]]+Tabelle1391011[[#This Row],[Spalte112]]+Tabelle1391011[[#This Row],[Spalte113]]+Tabelle1391011[[#This Row],[Spalte115]]+Tabelle1391011[[#This Row],[Spalte116]]+Tabelle1391011[[#This Row],[Spalte117]]+Tabelle1391011[[#This Row],[Spalte118]]&gt;0),AE12,0)</f>
        <v>0</v>
      </c>
      <c r="Y12" s="444" t="s">
        <v>932</v>
      </c>
      <c r="Z12" s="193">
        <v>1</v>
      </c>
      <c r="AA12" s="445">
        <v>1.6</v>
      </c>
      <c r="AD12" s="447">
        <f>D11</f>
        <v>26</v>
      </c>
      <c r="AE12" s="448">
        <v>12.9</v>
      </c>
      <c r="AF12" s="448">
        <v>5</v>
      </c>
      <c r="AG12" s="448">
        <v>2.5</v>
      </c>
    </row>
    <row r="13" spans="2:34" ht="75.95" customHeight="1">
      <c r="G13" s="433"/>
      <c r="H13" s="433"/>
      <c r="I13" s="433"/>
      <c r="J13" s="433"/>
      <c r="K13" s="433"/>
      <c r="L13" s="433"/>
      <c r="M13" s="433"/>
      <c r="N13" s="433"/>
      <c r="O13" s="433"/>
      <c r="P13" s="433"/>
      <c r="Q13" s="433"/>
      <c r="S13" s="433"/>
      <c r="T13" s="433"/>
      <c r="U13" s="433"/>
      <c r="V13" s="433"/>
      <c r="W13" s="433"/>
      <c r="X13" s="433"/>
      <c r="Y13" s="433"/>
      <c r="Z13" s="433"/>
      <c r="AA13" s="433"/>
    </row>
    <row r="14" spans="2:34" s="193" customFormat="1" ht="59.1" customHeight="1" thickBot="1">
      <c r="B14" s="418"/>
      <c r="C14" s="411" t="s">
        <v>933</v>
      </c>
      <c r="D14" s="449"/>
      <c r="E14" s="449"/>
      <c r="F14" s="449"/>
      <c r="G14" s="449"/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364">
        <f>ROUNDUP((Tabelle1391011[[#This Row],[Spalte12]]*1.05)/0.25,0)*0.25</f>
        <v>0</v>
      </c>
      <c r="S14" s="449"/>
      <c r="T14" s="449"/>
      <c r="U14" s="449"/>
      <c r="V14" s="449"/>
      <c r="W14" s="449"/>
      <c r="X14" s="449"/>
      <c r="Y14" s="449"/>
      <c r="Z14" s="449"/>
      <c r="AA14" s="449"/>
    </row>
    <row r="15" spans="2:34" ht="54" customHeight="1">
      <c r="B15" s="439"/>
      <c r="C15" s="646" t="s">
        <v>934</v>
      </c>
      <c r="D15" s="209">
        <v>175</v>
      </c>
      <c r="E15" s="19"/>
      <c r="F15" s="450" t="s">
        <v>113</v>
      </c>
      <c r="G15" s="609"/>
      <c r="H15" s="611"/>
      <c r="I15" s="611"/>
      <c r="J15" s="611"/>
      <c r="K15" s="611"/>
      <c r="L15" s="611"/>
      <c r="M15" s="611"/>
      <c r="N15" s="611"/>
      <c r="O15" s="611"/>
      <c r="P15" s="611"/>
      <c r="Q15" s="612"/>
      <c r="R15" s="441">
        <f>ROUNDUP((Tabelle1391011[[#This Row],[Spalte12]]*1.05)/0.25,0)*0.25</f>
        <v>183.75</v>
      </c>
      <c r="S15" s="609"/>
      <c r="T15" s="603"/>
      <c r="U15" s="611"/>
      <c r="V15" s="619"/>
      <c r="W15" s="442">
        <f>SUM(Tabelle1391011[[#This Row],[Spalte13]:[Spalte113]],Tabelle1391011[[#This Row],[Spalte115]:[Spalte118]])</f>
        <v>0</v>
      </c>
      <c r="X15" s="443">
        <f>SUM(Tabelle1391011[[#This Row],[Spalte13]:[Spalte113]])*Tabelle1391011[[#This Row],[Spalte12]]+SUM(Tabelle1391011[[#This Row],[Spalte115]:[Spalte118]])*Tabelle1391011[[#This Row],[Spalte114]]</f>
        <v>0</v>
      </c>
      <c r="Y15" s="528" t="s">
        <v>935</v>
      </c>
      <c r="Z15" s="530">
        <v>1</v>
      </c>
      <c r="AA15" s="531">
        <v>12</v>
      </c>
    </row>
    <row r="16" spans="2:34" ht="54" customHeight="1">
      <c r="B16" s="439"/>
      <c r="C16" s="646" t="s">
        <v>936</v>
      </c>
      <c r="D16" s="209">
        <v>199</v>
      </c>
      <c r="E16" s="19"/>
      <c r="F16" s="450" t="s">
        <v>113</v>
      </c>
      <c r="G16" s="613"/>
      <c r="H16" s="604"/>
      <c r="I16" s="604"/>
      <c r="J16" s="604"/>
      <c r="K16" s="604"/>
      <c r="L16" s="604"/>
      <c r="M16" s="604"/>
      <c r="N16" s="604"/>
      <c r="O16" s="604"/>
      <c r="P16" s="604"/>
      <c r="Q16" s="614"/>
      <c r="R16" s="441">
        <f>ROUNDUP((Tabelle1391011[[#This Row],[Spalte12]]*1.05)/0.25,0)*0.25</f>
        <v>209</v>
      </c>
      <c r="S16" s="613"/>
      <c r="T16" s="604"/>
      <c r="U16" s="604"/>
      <c r="V16" s="620"/>
      <c r="W16" s="442">
        <f>SUM(Tabelle1391011[[#This Row],[Spalte13]:[Spalte113]],Tabelle1391011[[#This Row],[Spalte115]:[Spalte118]])</f>
        <v>0</v>
      </c>
      <c r="X16" s="443">
        <f>SUM(Tabelle1391011[[#This Row],[Spalte13]:[Spalte113]])*Tabelle1391011[[#This Row],[Spalte12]]+SUM(Tabelle1391011[[#This Row],[Spalte115]:[Spalte118]])*Tabelle1391011[[#This Row],[Spalte114]]</f>
        <v>0</v>
      </c>
      <c r="Y16" s="444" t="s">
        <v>937</v>
      </c>
      <c r="Z16" s="193">
        <v>2</v>
      </c>
      <c r="AA16" s="445">
        <v>12.2</v>
      </c>
      <c r="AF16" s="451"/>
      <c r="AG16" s="451"/>
      <c r="AH16" s="451"/>
    </row>
    <row r="17" spans="2:34" ht="54" customHeight="1">
      <c r="B17" s="439"/>
      <c r="C17" s="646" t="s">
        <v>938</v>
      </c>
      <c r="D17" s="209">
        <v>160</v>
      </c>
      <c r="E17" s="19"/>
      <c r="F17" s="450" t="s">
        <v>113</v>
      </c>
      <c r="G17" s="610"/>
      <c r="H17" s="603"/>
      <c r="I17" s="603"/>
      <c r="J17" s="603"/>
      <c r="K17" s="603"/>
      <c r="L17" s="603"/>
      <c r="M17" s="603"/>
      <c r="N17" s="603"/>
      <c r="O17" s="603"/>
      <c r="P17" s="603"/>
      <c r="Q17" s="615"/>
      <c r="R17" s="441">
        <f>ROUNDUP((Tabelle1391011[[#This Row],[Spalte12]]*1.05)/0.25,0)*0.25</f>
        <v>168</v>
      </c>
      <c r="S17" s="610"/>
      <c r="T17" s="603"/>
      <c r="U17" s="603"/>
      <c r="V17" s="621"/>
      <c r="W17" s="442">
        <f>SUM(Tabelle1391011[[#This Row],[Spalte13]:[Spalte113]],Tabelle1391011[[#This Row],[Spalte115]:[Spalte118]])</f>
        <v>0</v>
      </c>
      <c r="X17" s="443">
        <f>SUM(Tabelle1391011[[#This Row],[Spalte13]:[Spalte113]])*Tabelle1391011[[#This Row],[Spalte12]]+SUM(Tabelle1391011[[#This Row],[Spalte115]:[Spalte118]])*Tabelle1391011[[#This Row],[Spalte114]]</f>
        <v>0</v>
      </c>
      <c r="Y17" s="444" t="s">
        <v>939</v>
      </c>
      <c r="Z17" s="193">
        <v>2</v>
      </c>
      <c r="AA17" s="445">
        <v>9.6</v>
      </c>
      <c r="AF17" s="451"/>
      <c r="AG17" s="451"/>
      <c r="AH17" s="451"/>
    </row>
    <row r="18" spans="2:34" ht="54" customHeight="1">
      <c r="B18" s="439"/>
      <c r="C18" s="646" t="s">
        <v>940</v>
      </c>
      <c r="D18" s="209">
        <v>235</v>
      </c>
      <c r="E18" s="19"/>
      <c r="F18" s="450" t="s">
        <v>113</v>
      </c>
      <c r="G18" s="613"/>
      <c r="H18" s="604"/>
      <c r="I18" s="604"/>
      <c r="J18" s="604"/>
      <c r="K18" s="604"/>
      <c r="L18" s="604"/>
      <c r="M18" s="604"/>
      <c r="N18" s="604"/>
      <c r="O18" s="604"/>
      <c r="P18" s="604"/>
      <c r="Q18" s="614"/>
      <c r="R18" s="441">
        <f>ROUNDUP((Tabelle1391011[[#This Row],[Spalte12]]*1.05)/0.25,0)*0.25</f>
        <v>246.75</v>
      </c>
      <c r="S18" s="613"/>
      <c r="T18" s="604"/>
      <c r="U18" s="604"/>
      <c r="V18" s="620"/>
      <c r="W18" s="442">
        <f>SUM(Tabelle1391011[[#This Row],[Spalte13]:[Spalte113]],Tabelle1391011[[#This Row],[Spalte115]:[Spalte118]])</f>
        <v>0</v>
      </c>
      <c r="X18" s="443">
        <f>SUM(Tabelle1391011[[#This Row],[Spalte13]:[Spalte113]])*Tabelle1391011[[#This Row],[Spalte12]]+SUM(Tabelle1391011[[#This Row],[Spalte115]:[Spalte118]])*Tabelle1391011[[#This Row],[Spalte114]]</f>
        <v>0</v>
      </c>
      <c r="Y18" s="444" t="s">
        <v>941</v>
      </c>
      <c r="Z18" s="193">
        <v>5</v>
      </c>
      <c r="AA18" s="445">
        <v>16.100000000000001</v>
      </c>
      <c r="AF18" s="451"/>
      <c r="AG18" s="451"/>
      <c r="AH18" s="451"/>
    </row>
    <row r="19" spans="2:34" ht="54" customHeight="1">
      <c r="B19" s="439"/>
      <c r="C19" s="646" t="s">
        <v>942</v>
      </c>
      <c r="D19" s="209">
        <v>174</v>
      </c>
      <c r="E19" s="19"/>
      <c r="F19" s="450" t="s">
        <v>113</v>
      </c>
      <c r="G19" s="610"/>
      <c r="H19" s="603"/>
      <c r="I19" s="603"/>
      <c r="J19" s="603"/>
      <c r="K19" s="603"/>
      <c r="L19" s="603"/>
      <c r="M19" s="603"/>
      <c r="N19" s="603"/>
      <c r="O19" s="603"/>
      <c r="P19" s="603"/>
      <c r="Q19" s="615"/>
      <c r="R19" s="441">
        <f>ROUNDUP((Tabelle1391011[[#This Row],[Spalte12]]*1.05)/0.25,0)*0.25</f>
        <v>182.75</v>
      </c>
      <c r="S19" s="610"/>
      <c r="T19" s="603"/>
      <c r="U19" s="603"/>
      <c r="V19" s="621"/>
      <c r="W19" s="442">
        <f>SUM(Tabelle1391011[[#This Row],[Spalte13]:[Spalte113]],Tabelle1391011[[#This Row],[Spalte115]:[Spalte118]])</f>
        <v>0</v>
      </c>
      <c r="X19" s="443">
        <f>SUM(Tabelle1391011[[#This Row],[Spalte13]:[Spalte113]])*Tabelle1391011[[#This Row],[Spalte12]]+SUM(Tabelle1391011[[#This Row],[Spalte115]:[Spalte118]])*Tabelle1391011[[#This Row],[Spalte114]]</f>
        <v>0</v>
      </c>
      <c r="Y19" s="444" t="s">
        <v>943</v>
      </c>
      <c r="Z19" s="193">
        <v>4</v>
      </c>
      <c r="AA19" s="445">
        <v>11.5</v>
      </c>
      <c r="AF19" s="451"/>
      <c r="AG19" s="451"/>
      <c r="AH19" s="451"/>
    </row>
    <row r="20" spans="2:34" ht="54" customHeight="1">
      <c r="B20" s="439"/>
      <c r="C20" s="646" t="s">
        <v>944</v>
      </c>
      <c r="D20" s="209">
        <v>245</v>
      </c>
      <c r="E20" s="19"/>
      <c r="F20" s="450" t="s">
        <v>113</v>
      </c>
      <c r="G20" s="613"/>
      <c r="H20" s="604"/>
      <c r="I20" s="604"/>
      <c r="J20" s="604"/>
      <c r="K20" s="604"/>
      <c r="L20" s="604"/>
      <c r="M20" s="604"/>
      <c r="N20" s="604"/>
      <c r="O20" s="604"/>
      <c r="P20" s="604"/>
      <c r="Q20" s="614"/>
      <c r="R20" s="441">
        <f>ROUNDUP((Tabelle1391011[[#This Row],[Spalte12]]*1.05)/0.25,0)*0.25</f>
        <v>257.25</v>
      </c>
      <c r="S20" s="613"/>
      <c r="T20" s="604"/>
      <c r="U20" s="604"/>
      <c r="V20" s="620"/>
      <c r="W20" s="442">
        <f>SUM(Tabelle1391011[[#This Row],[Spalte13]:[Spalte113]],Tabelle1391011[[#This Row],[Spalte115]:[Spalte118]])</f>
        <v>0</v>
      </c>
      <c r="X20" s="443">
        <f>SUM(Tabelle1391011[[#This Row],[Spalte13]:[Spalte113]])*Tabelle1391011[[#This Row],[Spalte12]]+SUM(Tabelle1391011[[#This Row],[Spalte115]:[Spalte118]])*Tabelle1391011[[#This Row],[Spalte114]]</f>
        <v>0</v>
      </c>
      <c r="Y20" s="444" t="s">
        <v>945</v>
      </c>
      <c r="Z20" s="193">
        <v>10</v>
      </c>
      <c r="AA20" s="445">
        <v>13.4</v>
      </c>
      <c r="AF20" s="451"/>
      <c r="AG20" s="451"/>
      <c r="AH20" s="451"/>
    </row>
    <row r="21" spans="2:34" ht="54" customHeight="1">
      <c r="B21" s="439"/>
      <c r="C21" s="646" t="s">
        <v>946</v>
      </c>
      <c r="D21" s="209">
        <v>241</v>
      </c>
      <c r="E21" s="19"/>
      <c r="F21" s="450" t="s">
        <v>113</v>
      </c>
      <c r="G21" s="610"/>
      <c r="H21" s="603"/>
      <c r="I21" s="603"/>
      <c r="J21" s="603"/>
      <c r="K21" s="603"/>
      <c r="L21" s="603"/>
      <c r="M21" s="603"/>
      <c r="N21" s="603"/>
      <c r="O21" s="603"/>
      <c r="P21" s="603"/>
      <c r="Q21" s="615"/>
      <c r="R21" s="441">
        <f>ROUNDUP((Tabelle1391011[[#This Row],[Spalte12]]*1.05)/0.25,0)*0.25</f>
        <v>253.25</v>
      </c>
      <c r="S21" s="610"/>
      <c r="T21" s="603"/>
      <c r="U21" s="603"/>
      <c r="V21" s="621"/>
      <c r="W21" s="442">
        <f>SUM(Tabelle1391011[[#This Row],[Spalte13]:[Spalte113]],Tabelle1391011[[#This Row],[Spalte115]:[Spalte118]])</f>
        <v>0</v>
      </c>
      <c r="X21" s="443">
        <f>SUM(Tabelle1391011[[#This Row],[Spalte13]:[Spalte113]])*Tabelle1391011[[#This Row],[Spalte12]]+SUM(Tabelle1391011[[#This Row],[Spalte115]:[Spalte118]])*Tabelle1391011[[#This Row],[Spalte114]]</f>
        <v>0</v>
      </c>
      <c r="Y21" s="444" t="s">
        <v>947</v>
      </c>
      <c r="Z21" s="193">
        <v>10</v>
      </c>
      <c r="AA21" s="445">
        <v>16</v>
      </c>
      <c r="AF21" s="451"/>
      <c r="AG21" s="451"/>
      <c r="AH21" s="451"/>
    </row>
    <row r="22" spans="2:34" ht="54" customHeight="1">
      <c r="B22" s="439"/>
      <c r="C22" s="646" t="s">
        <v>948</v>
      </c>
      <c r="D22" s="209">
        <v>157</v>
      </c>
      <c r="E22" s="19"/>
      <c r="F22" s="450" t="s">
        <v>113</v>
      </c>
      <c r="G22" s="613"/>
      <c r="H22" s="604"/>
      <c r="I22" s="604"/>
      <c r="J22" s="604"/>
      <c r="K22" s="604"/>
      <c r="L22" s="604"/>
      <c r="M22" s="604"/>
      <c r="N22" s="604"/>
      <c r="O22" s="604"/>
      <c r="P22" s="604"/>
      <c r="Q22" s="614"/>
      <c r="R22" s="441">
        <f>ROUNDUP((Tabelle1391011[[#This Row],[Spalte12]]*1.05)/0.25,0)*0.25</f>
        <v>165</v>
      </c>
      <c r="S22" s="613"/>
      <c r="T22" s="604"/>
      <c r="U22" s="604"/>
      <c r="V22" s="620"/>
      <c r="W22" s="442">
        <f>SUM(Tabelle1391011[[#This Row],[Spalte13]:[Spalte113]],Tabelle1391011[[#This Row],[Spalte115]:[Spalte118]])</f>
        <v>0</v>
      </c>
      <c r="X22" s="443">
        <f>SUM(Tabelle1391011[[#This Row],[Spalte13]:[Spalte113]])*Tabelle1391011[[#This Row],[Spalte12]]+SUM(Tabelle1391011[[#This Row],[Spalte115]:[Spalte118]])*Tabelle1391011[[#This Row],[Spalte114]]</f>
        <v>0</v>
      </c>
      <c r="Y22" s="444" t="s">
        <v>949</v>
      </c>
      <c r="Z22" s="193">
        <v>10</v>
      </c>
      <c r="AA22" s="445">
        <v>9</v>
      </c>
      <c r="AF22" s="451"/>
      <c r="AG22" s="451"/>
      <c r="AH22" s="451"/>
    </row>
    <row r="23" spans="2:34" ht="54" customHeight="1">
      <c r="B23" s="439"/>
      <c r="C23" s="646" t="s">
        <v>950</v>
      </c>
      <c r="D23" s="209">
        <v>93</v>
      </c>
      <c r="E23" s="19"/>
      <c r="F23" s="450" t="s">
        <v>113</v>
      </c>
      <c r="G23" s="610"/>
      <c r="H23" s="603"/>
      <c r="I23" s="603"/>
      <c r="J23" s="603"/>
      <c r="K23" s="603"/>
      <c r="L23" s="603"/>
      <c r="M23" s="603"/>
      <c r="N23" s="603"/>
      <c r="O23" s="603"/>
      <c r="P23" s="603"/>
      <c r="Q23" s="615"/>
      <c r="R23" s="441">
        <f>ROUNDUP((Tabelle1391011[[#This Row],[Spalte12]]*1.05)/0.25,0)*0.25</f>
        <v>97.75</v>
      </c>
      <c r="S23" s="610"/>
      <c r="T23" s="603"/>
      <c r="U23" s="603"/>
      <c r="V23" s="621"/>
      <c r="W23" s="442">
        <f>SUM(Tabelle1391011[[#This Row],[Spalte13]:[Spalte113]],Tabelle1391011[[#This Row],[Spalte115]:[Spalte118]])</f>
        <v>0</v>
      </c>
      <c r="X23" s="443">
        <f>SUM(Tabelle1391011[[#This Row],[Spalte13]:[Spalte113]])*Tabelle1391011[[#This Row],[Spalte12]]+SUM(Tabelle1391011[[#This Row],[Spalte115]:[Spalte118]])*Tabelle1391011[[#This Row],[Spalte114]]</f>
        <v>0</v>
      </c>
      <c r="Y23" s="444" t="s">
        <v>951</v>
      </c>
      <c r="Z23" s="193">
        <v>10</v>
      </c>
      <c r="AA23" s="445">
        <v>6</v>
      </c>
      <c r="AF23" s="451"/>
      <c r="AG23" s="451"/>
      <c r="AH23" s="451"/>
    </row>
    <row r="24" spans="2:34" ht="54" customHeight="1">
      <c r="B24" s="439"/>
      <c r="C24" s="646" t="s">
        <v>952</v>
      </c>
      <c r="D24" s="209">
        <v>66</v>
      </c>
      <c r="E24" s="19"/>
      <c r="F24" s="450" t="s">
        <v>113</v>
      </c>
      <c r="G24" s="613"/>
      <c r="H24" s="604"/>
      <c r="I24" s="604"/>
      <c r="J24" s="604"/>
      <c r="K24" s="604"/>
      <c r="L24" s="604"/>
      <c r="M24" s="604"/>
      <c r="N24" s="604"/>
      <c r="O24" s="604"/>
      <c r="P24" s="604"/>
      <c r="Q24" s="614"/>
      <c r="R24" s="441">
        <f>ROUNDUP((Tabelle1391011[[#This Row],[Spalte12]]*1.05)/0.25,0)*0.25</f>
        <v>69.5</v>
      </c>
      <c r="S24" s="613"/>
      <c r="T24" s="604"/>
      <c r="U24" s="604"/>
      <c r="V24" s="620"/>
      <c r="W24" s="442">
        <f>SUM(Tabelle1391011[[#This Row],[Spalte13]:[Spalte113]],Tabelle1391011[[#This Row],[Spalte115]:[Spalte118]])</f>
        <v>0</v>
      </c>
      <c r="X24" s="443">
        <f>SUM(Tabelle1391011[[#This Row],[Spalte13]:[Spalte113]])*Tabelle1391011[[#This Row],[Spalte12]]+SUM(Tabelle1391011[[#This Row],[Spalte115]:[Spalte118]])*Tabelle1391011[[#This Row],[Spalte114]]</f>
        <v>0</v>
      </c>
      <c r="Y24" s="444" t="s">
        <v>953</v>
      </c>
      <c r="Z24" s="193">
        <v>10</v>
      </c>
      <c r="AA24" s="445">
        <v>3.2</v>
      </c>
      <c r="AF24" s="451"/>
      <c r="AG24" s="451"/>
      <c r="AH24" s="451"/>
    </row>
    <row r="25" spans="2:34" ht="54" customHeight="1">
      <c r="B25" s="439"/>
      <c r="C25" s="646" t="s">
        <v>788</v>
      </c>
      <c r="D25" s="209">
        <v>63</v>
      </c>
      <c r="E25" s="19"/>
      <c r="F25" s="450" t="s">
        <v>113</v>
      </c>
      <c r="G25" s="610"/>
      <c r="H25" s="603"/>
      <c r="I25" s="603"/>
      <c r="J25" s="603"/>
      <c r="K25" s="603"/>
      <c r="L25" s="603"/>
      <c r="M25" s="603"/>
      <c r="N25" s="603"/>
      <c r="O25" s="603"/>
      <c r="P25" s="603"/>
      <c r="Q25" s="615"/>
      <c r="R25" s="441">
        <f>ROUNDUP((Tabelle1391011[[#This Row],[Spalte12]]*1.05)/0.25,0)*0.25</f>
        <v>66.25</v>
      </c>
      <c r="S25" s="610"/>
      <c r="T25" s="603"/>
      <c r="U25" s="603"/>
      <c r="V25" s="621"/>
      <c r="W25" s="442">
        <f>SUM(Tabelle1391011[[#This Row],[Spalte13]:[Spalte113]],Tabelle1391011[[#This Row],[Spalte115]:[Spalte118]])</f>
        <v>0</v>
      </c>
      <c r="X25" s="443">
        <f>SUM(Tabelle1391011[[#This Row],[Spalte13]:[Spalte113]])*Tabelle1391011[[#This Row],[Spalte12]]+SUM(Tabelle1391011[[#This Row],[Spalte115]:[Spalte118]])*Tabelle1391011[[#This Row],[Spalte114]]</f>
        <v>0</v>
      </c>
      <c r="Y25" s="444" t="s">
        <v>954</v>
      </c>
      <c r="Z25" s="193">
        <v>10</v>
      </c>
      <c r="AA25" s="445">
        <v>3</v>
      </c>
      <c r="AF25" s="451"/>
      <c r="AG25" s="451"/>
      <c r="AH25" s="451"/>
    </row>
    <row r="26" spans="2:34" ht="54" customHeight="1">
      <c r="B26" s="439"/>
      <c r="C26" s="646" t="s">
        <v>955</v>
      </c>
      <c r="D26" s="209">
        <v>55</v>
      </c>
      <c r="E26" s="19"/>
      <c r="F26" s="450" t="s">
        <v>113</v>
      </c>
      <c r="G26" s="613"/>
      <c r="H26" s="604"/>
      <c r="I26" s="604"/>
      <c r="J26" s="604"/>
      <c r="K26" s="604"/>
      <c r="L26" s="604"/>
      <c r="M26" s="604"/>
      <c r="N26" s="604"/>
      <c r="O26" s="604"/>
      <c r="P26" s="604"/>
      <c r="Q26" s="614"/>
      <c r="R26" s="441">
        <f>ROUNDUP((Tabelle1391011[[#This Row],[Spalte12]]*1.05)/0.25,0)*0.25</f>
        <v>57.75</v>
      </c>
      <c r="S26" s="613"/>
      <c r="T26" s="604"/>
      <c r="U26" s="604"/>
      <c r="V26" s="620"/>
      <c r="W26" s="442">
        <f>SUM(Tabelle1391011[[#This Row],[Spalte13]:[Spalte113]],Tabelle1391011[[#This Row],[Spalte115]:[Spalte118]])</f>
        <v>0</v>
      </c>
      <c r="X26" s="443">
        <f>SUM(Tabelle1391011[[#This Row],[Spalte13]:[Spalte113]])*Tabelle1391011[[#This Row],[Spalte12]]+SUM(Tabelle1391011[[#This Row],[Spalte115]:[Spalte118]])*Tabelle1391011[[#This Row],[Spalte114]]</f>
        <v>0</v>
      </c>
      <c r="Y26" s="444" t="s">
        <v>956</v>
      </c>
      <c r="Z26" s="193">
        <v>10</v>
      </c>
      <c r="AA26" s="445">
        <v>2</v>
      </c>
      <c r="AF26" s="451"/>
      <c r="AG26" s="451"/>
      <c r="AH26" s="451"/>
    </row>
    <row r="27" spans="2:34" ht="54" customHeight="1">
      <c r="B27" s="439"/>
      <c r="C27" s="646" t="s">
        <v>957</v>
      </c>
      <c r="D27" s="209">
        <v>94</v>
      </c>
      <c r="E27" s="19"/>
      <c r="F27" s="450" t="s">
        <v>113</v>
      </c>
      <c r="G27" s="610"/>
      <c r="H27" s="603"/>
      <c r="I27" s="603"/>
      <c r="J27" s="603"/>
      <c r="K27" s="603"/>
      <c r="L27" s="603"/>
      <c r="M27" s="603"/>
      <c r="N27" s="603"/>
      <c r="O27" s="603"/>
      <c r="P27" s="603"/>
      <c r="Q27" s="615"/>
      <c r="R27" s="441">
        <f>ROUNDUP((Tabelle1391011[[#This Row],[Spalte12]]*1.05)/0.25,0)*0.25</f>
        <v>98.75</v>
      </c>
      <c r="S27" s="610"/>
      <c r="T27" s="603"/>
      <c r="U27" s="603"/>
      <c r="V27" s="621"/>
      <c r="W27" s="442">
        <f>SUM(Tabelle1391011[[#This Row],[Spalte13]:[Spalte113]],Tabelle1391011[[#This Row],[Spalte115]:[Spalte118]])</f>
        <v>0</v>
      </c>
      <c r="X27" s="443">
        <f>SUM(Tabelle1391011[[#This Row],[Spalte13]:[Spalte113]])*Tabelle1391011[[#This Row],[Spalte12]]+SUM(Tabelle1391011[[#This Row],[Spalte115]:[Spalte118]])*Tabelle1391011[[#This Row],[Spalte114]]</f>
        <v>0</v>
      </c>
      <c r="Y27" s="444" t="s">
        <v>958</v>
      </c>
      <c r="Z27" s="193">
        <v>20</v>
      </c>
      <c r="AA27" s="445">
        <v>2.6</v>
      </c>
      <c r="AF27" s="451"/>
      <c r="AG27" s="451"/>
      <c r="AH27" s="451"/>
    </row>
    <row r="28" spans="2:34" ht="54" customHeight="1">
      <c r="B28" s="439"/>
      <c r="C28" s="646" t="s">
        <v>959</v>
      </c>
      <c r="D28" s="209">
        <v>53</v>
      </c>
      <c r="E28" s="19"/>
      <c r="F28" s="450" t="s">
        <v>113</v>
      </c>
      <c r="G28" s="613"/>
      <c r="H28" s="604"/>
      <c r="I28" s="604"/>
      <c r="J28" s="604"/>
      <c r="K28" s="604"/>
      <c r="L28" s="604"/>
      <c r="M28" s="604"/>
      <c r="N28" s="604"/>
      <c r="O28" s="604"/>
      <c r="P28" s="604"/>
      <c r="Q28" s="614"/>
      <c r="R28" s="441">
        <f>ROUNDUP((Tabelle1391011[[#This Row],[Spalte12]]*1.05)/0.25,0)*0.25</f>
        <v>55.75</v>
      </c>
      <c r="S28" s="613"/>
      <c r="T28" s="604"/>
      <c r="U28" s="604"/>
      <c r="V28" s="620"/>
      <c r="W28" s="442">
        <f>SUM(Tabelle1391011[[#This Row],[Spalte13]:[Spalte113]],Tabelle1391011[[#This Row],[Spalte115]:[Spalte118]])</f>
        <v>0</v>
      </c>
      <c r="X28" s="443">
        <f>SUM(Tabelle1391011[[#This Row],[Spalte13]:[Spalte113]])*Tabelle1391011[[#This Row],[Spalte12]]+SUM(Tabelle1391011[[#This Row],[Spalte115]:[Spalte118]])*Tabelle1391011[[#This Row],[Spalte114]]</f>
        <v>0</v>
      </c>
      <c r="Y28" s="444" t="s">
        <v>960</v>
      </c>
      <c r="Z28" s="193">
        <v>10</v>
      </c>
      <c r="AA28" s="445">
        <v>1.8</v>
      </c>
      <c r="AF28" s="451"/>
      <c r="AG28" s="451"/>
      <c r="AH28" s="451"/>
    </row>
    <row r="29" spans="2:34" ht="54" customHeight="1">
      <c r="B29" s="439"/>
      <c r="C29" s="646" t="s">
        <v>794</v>
      </c>
      <c r="D29" s="209">
        <v>41</v>
      </c>
      <c r="E29" s="19"/>
      <c r="F29" s="450" t="s">
        <v>113</v>
      </c>
      <c r="G29" s="610"/>
      <c r="H29" s="603"/>
      <c r="I29" s="603"/>
      <c r="J29" s="603"/>
      <c r="K29" s="603"/>
      <c r="L29" s="603"/>
      <c r="M29" s="603"/>
      <c r="N29" s="603"/>
      <c r="O29" s="603"/>
      <c r="P29" s="603"/>
      <c r="Q29" s="615"/>
      <c r="R29" s="441">
        <f>ROUNDUP((Tabelle1391011[[#This Row],[Spalte12]]*1.05)/0.25,0)*0.25</f>
        <v>43.25</v>
      </c>
      <c r="S29" s="610"/>
      <c r="T29" s="603"/>
      <c r="U29" s="603"/>
      <c r="V29" s="621"/>
      <c r="W29" s="442">
        <f>SUM(Tabelle1391011[[#This Row],[Spalte13]:[Spalte113]],Tabelle1391011[[#This Row],[Spalte115]:[Spalte118]])</f>
        <v>0</v>
      </c>
      <c r="X29" s="443">
        <f>SUM(Tabelle1391011[[#This Row],[Spalte13]:[Spalte113]])*Tabelle1391011[[#This Row],[Spalte12]]+SUM(Tabelle1391011[[#This Row],[Spalte115]:[Spalte118]])*Tabelle1391011[[#This Row],[Spalte114]]</f>
        <v>0</v>
      </c>
      <c r="Y29" s="444" t="s">
        <v>961</v>
      </c>
      <c r="Z29" s="193">
        <v>10</v>
      </c>
      <c r="AA29" s="445">
        <v>0.8</v>
      </c>
      <c r="AF29" s="451"/>
      <c r="AG29" s="451"/>
      <c r="AH29" s="451"/>
    </row>
    <row r="30" spans="2:34" ht="56.1" customHeight="1" thickBot="1">
      <c r="B30" s="439" t="s">
        <v>101</v>
      </c>
      <c r="C30" s="646" t="s">
        <v>962</v>
      </c>
      <c r="D30" s="209">
        <v>63</v>
      </c>
      <c r="E30" s="19"/>
      <c r="F30" s="450" t="s">
        <v>113</v>
      </c>
      <c r="G30" s="616"/>
      <c r="H30" s="617"/>
      <c r="I30" s="617"/>
      <c r="J30" s="617"/>
      <c r="K30" s="604"/>
      <c r="L30" s="617"/>
      <c r="M30" s="617"/>
      <c r="N30" s="617"/>
      <c r="O30" s="617"/>
      <c r="P30" s="617"/>
      <c r="Q30" s="618"/>
      <c r="R30" s="441">
        <f>ROUNDUP((Tabelle1391011[[#This Row],[Spalte12]]*1.05)/0.25,0)*0.25</f>
        <v>66.25</v>
      </c>
      <c r="S30" s="616"/>
      <c r="T30" s="604"/>
      <c r="U30" s="617"/>
      <c r="V30" s="622"/>
      <c r="W30" s="442">
        <f>SUM(Tabelle1391011[[#This Row],[Spalte13]:[Spalte113]],Tabelle1391011[[#This Row],[Spalte115]:[Spalte118]])</f>
        <v>0</v>
      </c>
      <c r="X30" s="443">
        <f>SUM(Tabelle1391011[[#This Row],[Spalte13]:[Spalte113]])*Tabelle1391011[[#This Row],[Spalte12]]+SUM(Tabelle1391011[[#This Row],[Spalte115]:[Spalte118]])*Tabelle1391011[[#This Row],[Spalte114]]</f>
        <v>0</v>
      </c>
      <c r="Y30" s="444" t="s">
        <v>963</v>
      </c>
      <c r="Z30" s="193">
        <v>20</v>
      </c>
      <c r="AA30" s="445">
        <v>0.5</v>
      </c>
    </row>
    <row r="31" spans="2:34" ht="75" customHeight="1"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529">
        <f>ROUNDUP((Tabelle1391011[[#This Row],[Spalte12]]*1.05)/0.25,0)*0.25</f>
        <v>0</v>
      </c>
      <c r="S31" s="433"/>
      <c r="T31" s="433"/>
      <c r="U31" s="433"/>
      <c r="V31" s="433"/>
      <c r="W31" s="433"/>
      <c r="X31" s="433"/>
      <c r="Y31" s="433"/>
      <c r="Z31" s="433"/>
      <c r="AA31" s="433"/>
    </row>
    <row r="32" spans="2:34" s="193" customFormat="1" ht="59.1" customHeight="1" thickBot="1">
      <c r="B32" s="418"/>
      <c r="C32" s="411" t="s">
        <v>964</v>
      </c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364">
        <f>ROUNDUP((Tabelle1391011[[#This Row],[Spalte12]]*1.05)/0.25,0)*0.25</f>
        <v>0</v>
      </c>
      <c r="S32" s="449"/>
      <c r="T32" s="449"/>
      <c r="U32" s="449"/>
      <c r="V32" s="449"/>
      <c r="W32" s="449"/>
      <c r="X32" s="449"/>
      <c r="Y32" s="449"/>
      <c r="Z32" s="449"/>
      <c r="AA32" s="449"/>
    </row>
    <row r="33" spans="2:27" ht="56.1" customHeight="1">
      <c r="B33" s="439"/>
      <c r="C33" s="646" t="s">
        <v>965</v>
      </c>
      <c r="D33" s="209">
        <v>191</v>
      </c>
      <c r="E33" s="19"/>
      <c r="F33" s="452"/>
      <c r="G33" s="609"/>
      <c r="H33" s="611"/>
      <c r="I33" s="611"/>
      <c r="J33" s="611"/>
      <c r="K33" s="611"/>
      <c r="L33" s="611"/>
      <c r="M33" s="611"/>
      <c r="N33" s="611"/>
      <c r="O33" s="611"/>
      <c r="P33" s="611"/>
      <c r="Q33" s="612"/>
      <c r="R33" s="441">
        <f>ROUNDUP((Tabelle1391011[[#This Row],[Spalte12]]*1.05)/0.25,0)*0.25</f>
        <v>200.75</v>
      </c>
      <c r="S33" s="609"/>
      <c r="T33" s="611"/>
      <c r="U33" s="611"/>
      <c r="V33" s="619"/>
      <c r="W33" s="442">
        <f>SUM(Tabelle1391011[[#This Row],[Spalte13]:[Spalte113]],Tabelle1391011[[#This Row],[Spalte115]:[Spalte118]])</f>
        <v>0</v>
      </c>
      <c r="X33" s="443">
        <f>SUM(Tabelle1391011[[#This Row],[Spalte13]:[Spalte113]])*Tabelle1391011[[#This Row],[Spalte12]]+SUM(Tabelle1391011[[#This Row],[Spalte115]:[Spalte118]])*Tabelle1391011[[#This Row],[Spalte114]]</f>
        <v>0</v>
      </c>
      <c r="Y33" s="444" t="s">
        <v>966</v>
      </c>
      <c r="Z33" s="193">
        <v>1</v>
      </c>
      <c r="AA33" s="445">
        <v>15</v>
      </c>
    </row>
    <row r="34" spans="2:27" ht="56.1" customHeight="1">
      <c r="B34" s="439"/>
      <c r="C34" s="646" t="s">
        <v>967</v>
      </c>
      <c r="D34" s="209">
        <v>245</v>
      </c>
      <c r="E34" s="19"/>
      <c r="F34" s="452"/>
      <c r="G34" s="613"/>
      <c r="H34" s="604"/>
      <c r="I34" s="604"/>
      <c r="J34" s="604"/>
      <c r="K34" s="604"/>
      <c r="L34" s="604"/>
      <c r="M34" s="604"/>
      <c r="N34" s="604"/>
      <c r="O34" s="604"/>
      <c r="P34" s="604"/>
      <c r="Q34" s="614"/>
      <c r="R34" s="441">
        <f>ROUNDUP((Tabelle1391011[[#This Row],[Spalte12]]*1.05)/0.25,0)*0.25</f>
        <v>257.25</v>
      </c>
      <c r="S34" s="613"/>
      <c r="T34" s="604"/>
      <c r="U34" s="604"/>
      <c r="V34" s="620"/>
      <c r="W34" s="442">
        <f>SUM(Tabelle1391011[[#This Row],[Spalte13]:[Spalte113]],Tabelle1391011[[#This Row],[Spalte115]:[Spalte118]])</f>
        <v>0</v>
      </c>
      <c r="X34" s="443">
        <f>SUM(Tabelle1391011[[#This Row],[Spalte13]:[Spalte113]])*Tabelle1391011[[#This Row],[Spalte12]]+SUM(Tabelle1391011[[#This Row],[Spalte115]:[Spalte118]])*Tabelle1391011[[#This Row],[Spalte114]]</f>
        <v>0</v>
      </c>
      <c r="Y34" s="528" t="s">
        <v>968</v>
      </c>
      <c r="Z34" s="530">
        <v>2</v>
      </c>
      <c r="AA34" s="531">
        <v>17.8</v>
      </c>
    </row>
    <row r="35" spans="2:27" ht="56.1" customHeight="1">
      <c r="B35" s="439"/>
      <c r="C35" s="646" t="s">
        <v>969</v>
      </c>
      <c r="D35" s="209">
        <v>195</v>
      </c>
      <c r="E35" s="19"/>
      <c r="F35" s="452"/>
      <c r="G35" s="610"/>
      <c r="H35" s="603"/>
      <c r="I35" s="603"/>
      <c r="J35" s="603"/>
      <c r="K35" s="603"/>
      <c r="L35" s="603"/>
      <c r="M35" s="603"/>
      <c r="N35" s="603"/>
      <c r="O35" s="603"/>
      <c r="P35" s="603"/>
      <c r="Q35" s="615"/>
      <c r="R35" s="441">
        <f>ROUNDUP((Tabelle1391011[[#This Row],[Spalte12]]*1.05)/0.25,0)*0.25</f>
        <v>204.75</v>
      </c>
      <c r="S35" s="610"/>
      <c r="T35" s="603"/>
      <c r="U35" s="603"/>
      <c r="V35" s="621"/>
      <c r="W35" s="442">
        <f>SUM(Tabelle1391011[[#This Row],[Spalte13]:[Spalte113]],Tabelle1391011[[#This Row],[Spalte115]:[Spalte118]])</f>
        <v>0</v>
      </c>
      <c r="X35" s="443">
        <f>SUM(Tabelle1391011[[#This Row],[Spalte13]:[Spalte113]])*Tabelle1391011[[#This Row],[Spalte12]]+SUM(Tabelle1391011[[#This Row],[Spalte115]:[Spalte118]])*Tabelle1391011[[#This Row],[Spalte114]]</f>
        <v>0</v>
      </c>
      <c r="Y35" s="444" t="s">
        <v>970</v>
      </c>
      <c r="Z35" s="193">
        <v>3</v>
      </c>
      <c r="AA35" s="445">
        <v>16</v>
      </c>
    </row>
    <row r="36" spans="2:27" ht="56.1" customHeight="1">
      <c r="B36" s="439"/>
      <c r="C36" s="646" t="s">
        <v>971</v>
      </c>
      <c r="D36" s="209">
        <v>201</v>
      </c>
      <c r="E36" s="19"/>
      <c r="F36" s="452"/>
      <c r="G36" s="613"/>
      <c r="H36" s="604"/>
      <c r="I36" s="604"/>
      <c r="J36" s="604"/>
      <c r="K36" s="604"/>
      <c r="L36" s="604"/>
      <c r="M36" s="604"/>
      <c r="N36" s="604"/>
      <c r="O36" s="604"/>
      <c r="P36" s="604"/>
      <c r="Q36" s="614"/>
      <c r="R36" s="441">
        <f>ROUNDUP((Tabelle1391011[[#This Row],[Spalte12]]*1.05)/0.25,0)*0.25</f>
        <v>211.25</v>
      </c>
      <c r="S36" s="613"/>
      <c r="T36" s="604"/>
      <c r="U36" s="604"/>
      <c r="V36" s="620"/>
      <c r="W36" s="442">
        <f>SUM(Tabelle1391011[[#This Row],[Spalte13]:[Spalte113]],Tabelle1391011[[#This Row],[Spalte115]:[Spalte118]])</f>
        <v>0</v>
      </c>
      <c r="X36" s="443">
        <f>SUM(Tabelle1391011[[#This Row],[Spalte13]:[Spalte113]])*Tabelle1391011[[#This Row],[Spalte12]]+SUM(Tabelle1391011[[#This Row],[Spalte115]:[Spalte118]])*Tabelle1391011[[#This Row],[Spalte114]]</f>
        <v>0</v>
      </c>
      <c r="Y36" s="444" t="s">
        <v>972</v>
      </c>
      <c r="Z36" s="193">
        <v>7</v>
      </c>
      <c r="AA36" s="445">
        <v>15.1</v>
      </c>
    </row>
    <row r="37" spans="2:27" ht="56.1" customHeight="1">
      <c r="B37" s="439"/>
      <c r="C37" s="646" t="s">
        <v>973</v>
      </c>
      <c r="D37" s="209">
        <v>162</v>
      </c>
      <c r="E37" s="19"/>
      <c r="F37" s="452"/>
      <c r="G37" s="610"/>
      <c r="H37" s="603"/>
      <c r="I37" s="603"/>
      <c r="J37" s="603"/>
      <c r="K37" s="603"/>
      <c r="L37" s="603"/>
      <c r="M37" s="603"/>
      <c r="N37" s="603"/>
      <c r="O37" s="603"/>
      <c r="P37" s="603"/>
      <c r="Q37" s="615"/>
      <c r="R37" s="441">
        <f>ROUNDUP((Tabelle1391011[[#This Row],[Spalte12]]*1.05)/0.25,0)*0.25</f>
        <v>170.25</v>
      </c>
      <c r="S37" s="610"/>
      <c r="T37" s="603"/>
      <c r="U37" s="603"/>
      <c r="V37" s="621"/>
      <c r="W37" s="442">
        <f>SUM(Tabelle1391011[[#This Row],[Spalte13]:[Spalte113]],Tabelle1391011[[#This Row],[Spalte115]:[Spalte118]])</f>
        <v>0</v>
      </c>
      <c r="X37" s="443">
        <f>SUM(Tabelle1391011[[#This Row],[Spalte13]:[Spalte113]])*Tabelle1391011[[#This Row],[Spalte12]]+SUM(Tabelle1391011[[#This Row],[Spalte115]:[Spalte118]])*Tabelle1391011[[#This Row],[Spalte114]]</f>
        <v>0</v>
      </c>
      <c r="Y37" s="444" t="s">
        <v>974</v>
      </c>
      <c r="Z37" s="193">
        <v>6</v>
      </c>
      <c r="AA37" s="445">
        <v>12</v>
      </c>
    </row>
    <row r="38" spans="2:27" ht="56.1" customHeight="1">
      <c r="B38" s="439"/>
      <c r="C38" s="646" t="s">
        <v>975</v>
      </c>
      <c r="D38" s="209">
        <v>329</v>
      </c>
      <c r="E38" s="19"/>
      <c r="F38" s="452"/>
      <c r="G38" s="613"/>
      <c r="H38" s="604"/>
      <c r="I38" s="604"/>
      <c r="J38" s="604"/>
      <c r="K38" s="604"/>
      <c r="L38" s="604"/>
      <c r="M38" s="604"/>
      <c r="N38" s="604"/>
      <c r="O38" s="604"/>
      <c r="P38" s="604"/>
      <c r="Q38" s="614"/>
      <c r="R38" s="441">
        <f>ROUNDUP((Tabelle1391011[[#This Row],[Spalte12]]*1.05)/0.25,0)*0.25</f>
        <v>345.5</v>
      </c>
      <c r="S38" s="613"/>
      <c r="T38" s="604"/>
      <c r="U38" s="604"/>
      <c r="V38" s="620"/>
      <c r="W38" s="442">
        <f>SUM(Tabelle1391011[[#This Row],[Spalte13]:[Spalte113]],Tabelle1391011[[#This Row],[Spalte115]:[Spalte118]])</f>
        <v>0</v>
      </c>
      <c r="X38" s="443">
        <f>SUM(Tabelle1391011[[#This Row],[Spalte13]:[Spalte113]])*Tabelle1391011[[#This Row],[Spalte12]]+SUM(Tabelle1391011[[#This Row],[Spalte115]:[Spalte118]])*Tabelle1391011[[#This Row],[Spalte114]]</f>
        <v>0</v>
      </c>
      <c r="Y38" s="444" t="s">
        <v>976</v>
      </c>
      <c r="Z38" s="193">
        <v>11</v>
      </c>
      <c r="AA38" s="445">
        <v>23.3</v>
      </c>
    </row>
    <row r="39" spans="2:27" ht="56.1" customHeight="1">
      <c r="B39" s="439"/>
      <c r="C39" s="646" t="s">
        <v>977</v>
      </c>
      <c r="D39" s="209">
        <v>155</v>
      </c>
      <c r="E39" s="19"/>
      <c r="F39" s="452"/>
      <c r="G39" s="610"/>
      <c r="H39" s="603"/>
      <c r="I39" s="603"/>
      <c r="J39" s="603"/>
      <c r="K39" s="603"/>
      <c r="L39" s="603"/>
      <c r="M39" s="603"/>
      <c r="N39" s="603"/>
      <c r="O39" s="603"/>
      <c r="P39" s="603"/>
      <c r="Q39" s="615"/>
      <c r="R39" s="441">
        <f>ROUNDUP((Tabelle1391011[[#This Row],[Spalte12]]*1.05)/0.25,0)*0.25</f>
        <v>162.75</v>
      </c>
      <c r="S39" s="610"/>
      <c r="T39" s="603"/>
      <c r="U39" s="603"/>
      <c r="V39" s="621"/>
      <c r="W39" s="442">
        <f>SUM(Tabelle1391011[[#This Row],[Spalte13]:[Spalte113]],Tabelle1391011[[#This Row],[Spalte115]:[Spalte118]])</f>
        <v>0</v>
      </c>
      <c r="X39" s="443">
        <f>SUM(Tabelle1391011[[#This Row],[Spalte13]:[Spalte113]])*Tabelle1391011[[#This Row],[Spalte12]]+SUM(Tabelle1391011[[#This Row],[Spalte115]:[Spalte118]])*Tabelle1391011[[#This Row],[Spalte114]]</f>
        <v>0</v>
      </c>
      <c r="Y39" s="444" t="s">
        <v>978</v>
      </c>
      <c r="Z39" s="193">
        <v>20</v>
      </c>
      <c r="AA39" s="445">
        <v>8.4</v>
      </c>
    </row>
    <row r="40" spans="2:27" ht="56.1" customHeight="1">
      <c r="B40" s="439"/>
      <c r="C40" s="646" t="s">
        <v>979</v>
      </c>
      <c r="D40" s="209">
        <v>107</v>
      </c>
      <c r="E40" s="19"/>
      <c r="F40" s="452"/>
      <c r="G40" s="613"/>
      <c r="H40" s="604"/>
      <c r="I40" s="604"/>
      <c r="J40" s="604"/>
      <c r="K40" s="604"/>
      <c r="L40" s="604"/>
      <c r="M40" s="604"/>
      <c r="N40" s="604"/>
      <c r="O40" s="604"/>
      <c r="P40" s="604"/>
      <c r="Q40" s="614"/>
      <c r="R40" s="441">
        <f>ROUNDUP((Tabelle1391011[[#This Row],[Spalte12]]*1.05)/0.25,0)*0.25</f>
        <v>112.5</v>
      </c>
      <c r="S40" s="613"/>
      <c r="T40" s="604"/>
      <c r="U40" s="604"/>
      <c r="V40" s="620"/>
      <c r="W40" s="442">
        <f>SUM(Tabelle1391011[[#This Row],[Spalte13]:[Spalte113]],Tabelle1391011[[#This Row],[Spalte115]:[Spalte118]])</f>
        <v>0</v>
      </c>
      <c r="X40" s="443">
        <f>SUM(Tabelle1391011[[#This Row],[Spalte13]:[Spalte113]])*Tabelle1391011[[#This Row],[Spalte12]]+SUM(Tabelle1391011[[#This Row],[Spalte115]:[Spalte118]])*Tabelle1391011[[#This Row],[Spalte114]]</f>
        <v>0</v>
      </c>
      <c r="Y40" s="444" t="s">
        <v>980</v>
      </c>
      <c r="Z40" s="193">
        <v>20</v>
      </c>
      <c r="AA40" s="445">
        <v>3.2</v>
      </c>
    </row>
    <row r="41" spans="2:27" ht="56.1" customHeight="1">
      <c r="B41" s="439"/>
      <c r="C41" s="646" t="s">
        <v>981</v>
      </c>
      <c r="D41" s="209">
        <v>333</v>
      </c>
      <c r="E41" s="19"/>
      <c r="F41" s="452"/>
      <c r="G41" s="610"/>
      <c r="H41" s="603"/>
      <c r="I41" s="603"/>
      <c r="J41" s="603"/>
      <c r="K41" s="603"/>
      <c r="L41" s="603"/>
      <c r="M41" s="603"/>
      <c r="N41" s="603"/>
      <c r="O41" s="603"/>
      <c r="P41" s="603"/>
      <c r="Q41" s="615"/>
      <c r="R41" s="441">
        <f>ROUNDUP((Tabelle1391011[[#This Row],[Spalte12]]*1.05)/0.25,0)*0.25</f>
        <v>349.75</v>
      </c>
      <c r="S41" s="610"/>
      <c r="T41" s="603"/>
      <c r="U41" s="603"/>
      <c r="V41" s="621"/>
      <c r="W41" s="442">
        <f>SUM(Tabelle1391011[[#This Row],[Spalte13]:[Spalte113]],Tabelle1391011[[#This Row],[Spalte115]:[Spalte118]])</f>
        <v>0</v>
      </c>
      <c r="X41" s="443">
        <f>SUM(Tabelle1391011[[#This Row],[Spalte13]:[Spalte113]])*Tabelle1391011[[#This Row],[Spalte12]]+SUM(Tabelle1391011[[#This Row],[Spalte115]:[Spalte118]])*Tabelle1391011[[#This Row],[Spalte114]]</f>
        <v>0</v>
      </c>
      <c r="Y41" s="444" t="s">
        <v>982</v>
      </c>
      <c r="Z41" s="193">
        <v>20</v>
      </c>
      <c r="AA41" s="445">
        <v>25</v>
      </c>
    </row>
    <row r="42" spans="2:27" ht="56.1" customHeight="1">
      <c r="B42" s="439"/>
      <c r="C42" s="646" t="s">
        <v>983</v>
      </c>
      <c r="D42" s="209">
        <v>118</v>
      </c>
      <c r="E42" s="19"/>
      <c r="F42" s="452"/>
      <c r="G42" s="613"/>
      <c r="H42" s="604"/>
      <c r="I42" s="604"/>
      <c r="J42" s="604"/>
      <c r="K42" s="604"/>
      <c r="L42" s="604"/>
      <c r="M42" s="604"/>
      <c r="N42" s="604"/>
      <c r="O42" s="604"/>
      <c r="P42" s="604"/>
      <c r="Q42" s="614"/>
      <c r="R42" s="441">
        <f>ROUNDUP((Tabelle1391011[[#This Row],[Spalte12]]*1.05)/0.25,0)*0.25</f>
        <v>124</v>
      </c>
      <c r="S42" s="613"/>
      <c r="T42" s="604"/>
      <c r="U42" s="604"/>
      <c r="V42" s="620"/>
      <c r="W42" s="442">
        <f>SUM(Tabelle1391011[[#This Row],[Spalte13]:[Spalte113]],Tabelle1391011[[#This Row],[Spalte115]:[Spalte118]])</f>
        <v>0</v>
      </c>
      <c r="X42" s="443">
        <f>SUM(Tabelle1391011[[#This Row],[Spalte13]:[Spalte113]])*Tabelle1391011[[#This Row],[Spalte12]]+SUM(Tabelle1391011[[#This Row],[Spalte115]:[Spalte118]])*Tabelle1391011[[#This Row],[Spalte114]]</f>
        <v>0</v>
      </c>
      <c r="Y42" s="444" t="s">
        <v>984</v>
      </c>
      <c r="Z42" s="193">
        <v>2</v>
      </c>
      <c r="AA42" s="445">
        <v>8.1999999999999993</v>
      </c>
    </row>
    <row r="43" spans="2:27" ht="56.1" customHeight="1">
      <c r="B43" s="439"/>
      <c r="C43" s="646" t="s">
        <v>985</v>
      </c>
      <c r="D43" s="209">
        <v>167</v>
      </c>
      <c r="E43" s="19"/>
      <c r="F43" s="452"/>
      <c r="G43" s="610"/>
      <c r="H43" s="603"/>
      <c r="I43" s="603"/>
      <c r="J43" s="603"/>
      <c r="K43" s="603"/>
      <c r="L43" s="603"/>
      <c r="M43" s="603"/>
      <c r="N43" s="603"/>
      <c r="O43" s="603"/>
      <c r="P43" s="603"/>
      <c r="Q43" s="615"/>
      <c r="R43" s="441">
        <f>ROUNDUP((Tabelle1391011[[#This Row],[Spalte12]]*1.05)/0.25,0)*0.25</f>
        <v>175.5</v>
      </c>
      <c r="S43" s="610"/>
      <c r="T43" s="603"/>
      <c r="U43" s="603"/>
      <c r="V43" s="621"/>
      <c r="W43" s="442">
        <f>SUM(Tabelle1391011[[#This Row],[Spalte13]:[Spalte113]],Tabelle1391011[[#This Row],[Spalte115]:[Spalte118]])</f>
        <v>0</v>
      </c>
      <c r="X43" s="443">
        <f>SUM(Tabelle1391011[[#This Row],[Spalte13]:[Spalte113]])*Tabelle1391011[[#This Row],[Spalte12]]+SUM(Tabelle1391011[[#This Row],[Spalte115]:[Spalte118]])*Tabelle1391011[[#This Row],[Spalte114]]</f>
        <v>0</v>
      </c>
      <c r="Y43" s="444" t="s">
        <v>986</v>
      </c>
      <c r="Z43" s="193">
        <v>10</v>
      </c>
      <c r="AA43" s="445">
        <v>9.9</v>
      </c>
    </row>
    <row r="44" spans="2:27" ht="56.1" customHeight="1">
      <c r="B44" s="439"/>
      <c r="C44" s="646" t="s">
        <v>987</v>
      </c>
      <c r="D44" s="209">
        <v>94</v>
      </c>
      <c r="E44" s="19"/>
      <c r="F44" s="452"/>
      <c r="G44" s="613"/>
      <c r="H44" s="604"/>
      <c r="I44" s="604"/>
      <c r="J44" s="604"/>
      <c r="K44" s="604"/>
      <c r="L44" s="604"/>
      <c r="M44" s="604"/>
      <c r="N44" s="604"/>
      <c r="O44" s="604"/>
      <c r="P44" s="604"/>
      <c r="Q44" s="614"/>
      <c r="R44" s="441">
        <f>ROUNDUP((Tabelle1391011[[#This Row],[Spalte12]]*1.05)/0.25,0)*0.25</f>
        <v>98.75</v>
      </c>
      <c r="S44" s="613"/>
      <c r="T44" s="604"/>
      <c r="U44" s="604"/>
      <c r="V44" s="620"/>
      <c r="W44" s="442">
        <f>SUM(Tabelle1391011[[#This Row],[Spalte13]:[Spalte113]],Tabelle1391011[[#This Row],[Spalte115]:[Spalte118]])</f>
        <v>0</v>
      </c>
      <c r="X44" s="443">
        <f>SUM(Tabelle1391011[[#This Row],[Spalte13]:[Spalte113]])*Tabelle1391011[[#This Row],[Spalte12]]+SUM(Tabelle1391011[[#This Row],[Spalte115]:[Spalte118]])*Tabelle1391011[[#This Row],[Spalte114]]</f>
        <v>0</v>
      </c>
      <c r="Y44" s="444" t="s">
        <v>988</v>
      </c>
      <c r="Z44" s="193">
        <v>10</v>
      </c>
      <c r="AA44" s="445">
        <v>6.2</v>
      </c>
    </row>
    <row r="45" spans="2:27" ht="56.1" customHeight="1">
      <c r="B45" s="439"/>
      <c r="C45" s="646" t="s">
        <v>989</v>
      </c>
      <c r="D45" s="209">
        <v>87</v>
      </c>
      <c r="E45" s="19"/>
      <c r="F45" s="452"/>
      <c r="G45" s="610"/>
      <c r="H45" s="603"/>
      <c r="I45" s="603"/>
      <c r="J45" s="603"/>
      <c r="K45" s="603"/>
      <c r="L45" s="603"/>
      <c r="M45" s="603"/>
      <c r="N45" s="603"/>
      <c r="O45" s="603"/>
      <c r="P45" s="603"/>
      <c r="Q45" s="615"/>
      <c r="R45" s="441">
        <f>ROUNDUP((Tabelle1391011[[#This Row],[Spalte12]]*1.05)/0.25,0)*0.25</f>
        <v>91.5</v>
      </c>
      <c r="S45" s="610"/>
      <c r="T45" s="603"/>
      <c r="U45" s="603"/>
      <c r="V45" s="621"/>
      <c r="W45" s="442">
        <f>SUM(Tabelle1391011[[#This Row],[Spalte13]:[Spalte113]],Tabelle1391011[[#This Row],[Spalte115]:[Spalte118]])</f>
        <v>0</v>
      </c>
      <c r="X45" s="443">
        <f>SUM(Tabelle1391011[[#This Row],[Spalte13]:[Spalte113]])*Tabelle1391011[[#This Row],[Spalte12]]+SUM(Tabelle1391011[[#This Row],[Spalte115]:[Spalte118]])*Tabelle1391011[[#This Row],[Spalte114]]</f>
        <v>0</v>
      </c>
      <c r="Y45" s="444" t="s">
        <v>990</v>
      </c>
      <c r="Z45" s="193">
        <v>10</v>
      </c>
      <c r="AA45" s="445">
        <v>5.5</v>
      </c>
    </row>
    <row r="46" spans="2:27" ht="56.1" customHeight="1">
      <c r="B46" s="439"/>
      <c r="C46" s="646" t="s">
        <v>792</v>
      </c>
      <c r="D46" s="209">
        <v>142</v>
      </c>
      <c r="E46" s="19"/>
      <c r="F46" s="452"/>
      <c r="G46" s="613"/>
      <c r="H46" s="604"/>
      <c r="I46" s="604"/>
      <c r="J46" s="604"/>
      <c r="K46" s="604"/>
      <c r="L46" s="604"/>
      <c r="M46" s="604"/>
      <c r="N46" s="604"/>
      <c r="O46" s="604"/>
      <c r="P46" s="604"/>
      <c r="Q46" s="614"/>
      <c r="R46" s="441">
        <f>ROUNDUP((Tabelle1391011[[#This Row],[Spalte12]]*1.05)/0.25,0)*0.25</f>
        <v>149.25</v>
      </c>
      <c r="S46" s="613"/>
      <c r="T46" s="604"/>
      <c r="U46" s="604"/>
      <c r="V46" s="620"/>
      <c r="W46" s="442">
        <f>SUM(Tabelle1391011[[#This Row],[Spalte13]:[Spalte113]],Tabelle1391011[[#This Row],[Spalte115]:[Spalte118]])</f>
        <v>0</v>
      </c>
      <c r="X46" s="443">
        <f>SUM(Tabelle1391011[[#This Row],[Spalte13]:[Spalte113]])*Tabelle1391011[[#This Row],[Spalte12]]+SUM(Tabelle1391011[[#This Row],[Spalte115]:[Spalte118]])*Tabelle1391011[[#This Row],[Spalte114]]</f>
        <v>0</v>
      </c>
      <c r="Y46" s="444" t="s">
        <v>991</v>
      </c>
      <c r="Z46" s="193">
        <v>30</v>
      </c>
      <c r="AA46" s="445">
        <v>5.0999999999999996</v>
      </c>
    </row>
    <row r="47" spans="2:27" ht="56.1" customHeight="1">
      <c r="B47" s="439"/>
      <c r="C47" s="646" t="s">
        <v>992</v>
      </c>
      <c r="D47" s="209">
        <v>108</v>
      </c>
      <c r="E47" s="19"/>
      <c r="F47" s="452"/>
      <c r="G47" s="610"/>
      <c r="H47" s="603"/>
      <c r="I47" s="603"/>
      <c r="J47" s="603"/>
      <c r="K47" s="603"/>
      <c r="L47" s="603"/>
      <c r="M47" s="603"/>
      <c r="N47" s="603"/>
      <c r="O47" s="603"/>
      <c r="P47" s="603"/>
      <c r="Q47" s="615"/>
      <c r="R47" s="441">
        <f>ROUNDUP((Tabelle1391011[[#This Row],[Spalte12]]*1.05)/0.25,0)*0.25</f>
        <v>113.5</v>
      </c>
      <c r="S47" s="610"/>
      <c r="T47" s="603"/>
      <c r="U47" s="603"/>
      <c r="V47" s="621"/>
      <c r="W47" s="442">
        <f>SUM(Tabelle1391011[[#This Row],[Spalte13]:[Spalte113]],Tabelle1391011[[#This Row],[Spalte115]:[Spalte118]])</f>
        <v>0</v>
      </c>
      <c r="X47" s="443">
        <f>SUM(Tabelle1391011[[#This Row],[Spalte13]:[Spalte113]])*Tabelle1391011[[#This Row],[Spalte12]]+SUM(Tabelle1391011[[#This Row],[Spalte115]:[Spalte118]])*Tabelle1391011[[#This Row],[Spalte114]]</f>
        <v>0</v>
      </c>
      <c r="Y47" s="444" t="s">
        <v>993</v>
      </c>
      <c r="Z47" s="193">
        <v>10</v>
      </c>
      <c r="AA47" s="445">
        <v>6.5</v>
      </c>
    </row>
    <row r="48" spans="2:27" ht="56.1" customHeight="1">
      <c r="B48" s="439"/>
      <c r="C48" s="647" t="s">
        <v>994</v>
      </c>
      <c r="D48" s="453">
        <v>106</v>
      </c>
      <c r="E48" s="19"/>
      <c r="F48" s="454"/>
      <c r="G48" s="610"/>
      <c r="H48" s="603"/>
      <c r="I48" s="603"/>
      <c r="J48" s="603"/>
      <c r="K48" s="603"/>
      <c r="L48" s="603"/>
      <c r="M48" s="603"/>
      <c r="N48" s="603"/>
      <c r="O48" s="603"/>
      <c r="P48" s="603"/>
      <c r="Q48" s="615"/>
      <c r="R48" s="441">
        <f>ROUNDUP((Tabelle1391011[[#This Row],[Spalte12]]*1.05)/0.25,0)*0.25</f>
        <v>111.5</v>
      </c>
      <c r="S48" s="610"/>
      <c r="T48" s="603"/>
      <c r="U48" s="603"/>
      <c r="V48" s="621"/>
      <c r="W48" s="442">
        <f>SUM(Tabelle1391011[[#This Row],[Spalte13]:[Spalte113]],Tabelle1391011[[#This Row],[Spalte115]:[Spalte118]])</f>
        <v>0</v>
      </c>
      <c r="X48" s="443">
        <f>SUM(Tabelle1391011[[#This Row],[Spalte13]:[Spalte113]])*Tabelle1391011[[#This Row],[Spalte12]]+SUM(Tabelle1391011[[#This Row],[Spalte115]:[Spalte118]])*Tabelle1391011[[#This Row],[Spalte114]]</f>
        <v>0</v>
      </c>
      <c r="Y48" s="444" t="s">
        <v>995</v>
      </c>
      <c r="Z48" s="193">
        <v>26</v>
      </c>
      <c r="AA48" s="445">
        <v>3.7</v>
      </c>
    </row>
    <row r="49" spans="2:28" ht="56.1" customHeight="1">
      <c r="B49" s="439"/>
      <c r="C49" s="647" t="s">
        <v>996</v>
      </c>
      <c r="D49" s="453">
        <v>123</v>
      </c>
      <c r="E49" s="19"/>
      <c r="F49" s="454"/>
      <c r="G49" s="610"/>
      <c r="H49" s="603"/>
      <c r="I49" s="603"/>
      <c r="J49" s="603"/>
      <c r="K49" s="603"/>
      <c r="L49" s="603"/>
      <c r="M49" s="603"/>
      <c r="N49" s="603"/>
      <c r="O49" s="603"/>
      <c r="P49" s="603"/>
      <c r="Q49" s="615"/>
      <c r="R49" s="441">
        <f>ROUNDUP((Tabelle1391011[[#This Row],[Spalte12]]*1.05)/0.25,0)*0.25</f>
        <v>129.25</v>
      </c>
      <c r="S49" s="610"/>
      <c r="T49" s="603"/>
      <c r="U49" s="603"/>
      <c r="V49" s="621"/>
      <c r="W49" s="442">
        <f>SUM(Tabelle1391011[[#This Row],[Spalte13]:[Spalte113]],Tabelle1391011[[#This Row],[Spalte115]:[Spalte118]])</f>
        <v>0</v>
      </c>
      <c r="X49" s="443">
        <f>SUM(Tabelle1391011[[#This Row],[Spalte13]:[Spalte113]])*Tabelle1391011[[#This Row],[Spalte12]]+SUM(Tabelle1391011[[#This Row],[Spalte115]:[Spalte118]])*Tabelle1391011[[#This Row],[Spalte114]]</f>
        <v>0</v>
      </c>
      <c r="Y49" s="444" t="s">
        <v>997</v>
      </c>
      <c r="Z49" s="193">
        <v>32</v>
      </c>
      <c r="AA49" s="445">
        <v>2.2000000000000002</v>
      </c>
    </row>
    <row r="50" spans="2:28" ht="15">
      <c r="C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</row>
    <row r="51" spans="2:28" ht="15">
      <c r="C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</row>
    <row r="52" spans="2:28" ht="15">
      <c r="C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</row>
    <row r="53" spans="2:28" ht="15">
      <c r="C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</row>
    <row r="54" spans="2:28" ht="15">
      <c r="C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</row>
    <row r="55" spans="2:28" ht="15">
      <c r="C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</row>
    <row r="56" spans="2:28" ht="15">
      <c r="C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</row>
  </sheetData>
  <sheetProtection algorithmName="SHA-512" hashValue="xr0X7mLdVnTGR2cXxFSDvsvF6ZW9CvKXa8j53p0ZhJ1mpStfjEzmDls3ZUL6JUoBd4VdH4vVU8jhDfjr2ZxJ9g==" saltValue="TYTd1KVq6+g6TAReFXsyaw==" spinCount="100000" sheet="1" objects="1" scenarios="1"/>
  <phoneticPr fontId="4" type="noConversion"/>
  <conditionalFormatting sqref="G9 G11">
    <cfRule type="notContainsBlanks" dxfId="84" priority="57">
      <formula>LEN(TRIM(G9))&gt;0</formula>
    </cfRule>
    <cfRule type="notContainsBlanks" dxfId="83" priority="56">
      <formula>LEN(TRIM(G9))&gt;0</formula>
    </cfRule>
  </conditionalFormatting>
  <conditionalFormatting sqref="G15 G17 G19 G21 G23 G25 G27 G29">
    <cfRule type="notContainsBlanks" dxfId="82" priority="44">
      <formula>LEN(TRIM(G15))&gt;0</formula>
    </cfRule>
    <cfRule type="notContainsBlanks" dxfId="81" priority="43">
      <formula>LEN(TRIM(G15))&gt;0</formula>
    </cfRule>
  </conditionalFormatting>
  <conditionalFormatting sqref="G15:G30">
    <cfRule type="notContainsBlanks" dxfId="80" priority="42">
      <formula>LEN(TRIM(G15))&gt;0</formula>
    </cfRule>
  </conditionalFormatting>
  <conditionalFormatting sqref="G33 G35 G37 G39 G41 G43 G45 G47:G49">
    <cfRule type="notContainsBlanks" dxfId="79" priority="30">
      <formula>LEN(TRIM(G33))&gt;0</formula>
    </cfRule>
    <cfRule type="notContainsBlanks" dxfId="78" priority="31">
      <formula>LEN(TRIM(G33))&gt;0</formula>
    </cfRule>
  </conditionalFormatting>
  <conditionalFormatting sqref="G33:G49 G9:G12">
    <cfRule type="notContainsBlanks" dxfId="77" priority="55">
      <formula>LEN(TRIM(G9))&gt;0</formula>
    </cfRule>
  </conditionalFormatting>
  <conditionalFormatting sqref="H9:H12 H33:H49">
    <cfRule type="notContainsBlanks" dxfId="76" priority="54">
      <formula>LEN(TRIM(H9))&gt;0</formula>
    </cfRule>
  </conditionalFormatting>
  <conditionalFormatting sqref="H15:H30">
    <cfRule type="notContainsBlanks" dxfId="75" priority="41">
      <formula>LEN(TRIM(H15))&gt;0</formula>
    </cfRule>
  </conditionalFormatting>
  <conditionalFormatting sqref="I9:I12 I33:I49">
    <cfRule type="notContainsBlanks" dxfId="74" priority="53">
      <formula>LEN(TRIM(I9))&gt;0</formula>
    </cfRule>
  </conditionalFormatting>
  <conditionalFormatting sqref="I15:I30">
    <cfRule type="notContainsBlanks" dxfId="73" priority="40">
      <formula>LEN(TRIM(I15))&gt;0</formula>
    </cfRule>
  </conditionalFormatting>
  <conditionalFormatting sqref="J9:J12 J33:J49">
    <cfRule type="notContainsBlanks" dxfId="72" priority="52">
      <formula>LEN(TRIM(J9))&gt;0</formula>
    </cfRule>
  </conditionalFormatting>
  <conditionalFormatting sqref="J15:J30">
    <cfRule type="notContainsBlanks" dxfId="71" priority="39">
      <formula>LEN(TRIM(J15))&gt;0</formula>
    </cfRule>
  </conditionalFormatting>
  <conditionalFormatting sqref="K9:K12 K33:K49">
    <cfRule type="notContainsBlanks" dxfId="70" priority="51">
      <formula>LEN(TRIM(K9))&gt;0</formula>
    </cfRule>
  </conditionalFormatting>
  <conditionalFormatting sqref="K15:K30">
    <cfRule type="notContainsBlanks" dxfId="69" priority="38">
      <formula>LEN(TRIM(K15))&gt;0</formula>
    </cfRule>
  </conditionalFormatting>
  <conditionalFormatting sqref="L9:L12 L33:L49">
    <cfRule type="notContainsBlanks" dxfId="68" priority="50">
      <formula>LEN(TRIM(L9))&gt;0</formula>
    </cfRule>
  </conditionalFormatting>
  <conditionalFormatting sqref="L15:L30">
    <cfRule type="notContainsBlanks" dxfId="67" priority="37">
      <formula>LEN(TRIM(L15))&gt;0</formula>
    </cfRule>
  </conditionalFormatting>
  <conditionalFormatting sqref="M9:M12 M33:M49">
    <cfRule type="notContainsBlanks" dxfId="66" priority="49">
      <formula>LEN(TRIM(M9))&gt;0</formula>
    </cfRule>
  </conditionalFormatting>
  <conditionalFormatting sqref="M15:M30">
    <cfRule type="notContainsBlanks" dxfId="65" priority="36">
      <formula>LEN(TRIM(M15))&gt;0</formula>
    </cfRule>
  </conditionalFormatting>
  <conditionalFormatting sqref="N9:N12 N33:N49">
    <cfRule type="notContainsBlanks" dxfId="64" priority="48">
      <formula>LEN(TRIM(N9))&gt;0</formula>
    </cfRule>
  </conditionalFormatting>
  <conditionalFormatting sqref="N15:N30">
    <cfRule type="notContainsBlanks" dxfId="63" priority="35">
      <formula>LEN(TRIM(N15))&gt;0</formula>
    </cfRule>
  </conditionalFormatting>
  <conditionalFormatting sqref="O9:O12 O33:O49">
    <cfRule type="notContainsBlanks" dxfId="62" priority="47">
      <formula>LEN(TRIM(O9))&gt;0</formula>
    </cfRule>
  </conditionalFormatting>
  <conditionalFormatting sqref="O15:O30">
    <cfRule type="notContainsBlanks" dxfId="61" priority="34">
      <formula>LEN(TRIM(O15))&gt;0</formula>
    </cfRule>
  </conditionalFormatting>
  <conditionalFormatting sqref="P9:P12 P33:P49">
    <cfRule type="notContainsBlanks" dxfId="60" priority="46">
      <formula>LEN(TRIM(P9))&gt;0</formula>
    </cfRule>
    <cfRule type="notContainsBlanks" dxfId="59" priority="45">
      <formula>LEN(TRIM(P9))&gt;0</formula>
    </cfRule>
  </conditionalFormatting>
  <conditionalFormatting sqref="P15:P30">
    <cfRule type="notContainsBlanks" dxfId="58" priority="32">
      <formula>LEN(TRIM(P15))&gt;0</formula>
    </cfRule>
    <cfRule type="notContainsBlanks" dxfId="57" priority="33">
      <formula>LEN(TRIM(P15))&gt;0</formula>
    </cfRule>
  </conditionalFormatting>
  <conditionalFormatting sqref="S9:S12 S33:S49">
    <cfRule type="notContainsBlanks" dxfId="56" priority="18">
      <formula>LEN(TRIM(S9))&gt;0</formula>
    </cfRule>
  </conditionalFormatting>
  <conditionalFormatting sqref="S15:S30">
    <cfRule type="notContainsBlanks" dxfId="55" priority="12">
      <formula>LEN(TRIM(S15))&gt;0</formula>
    </cfRule>
  </conditionalFormatting>
  <conditionalFormatting sqref="T9:T12 T33:T49">
    <cfRule type="notContainsBlanks" dxfId="54" priority="17">
      <formula>LEN(TRIM(T9))&gt;0</formula>
    </cfRule>
  </conditionalFormatting>
  <conditionalFormatting sqref="T15:T30">
    <cfRule type="notContainsBlanks" dxfId="53" priority="11">
      <formula>LEN(TRIM(T15))&gt;0</formula>
    </cfRule>
  </conditionalFormatting>
  <conditionalFormatting sqref="U9:U12 U33:U49">
    <cfRule type="notContainsBlanks" dxfId="52" priority="14">
      <formula>LEN(TRIM(U9))&gt;0</formula>
    </cfRule>
    <cfRule type="notContainsBlanks" dxfId="51" priority="16">
      <formula>LEN(TRIM(U9))&gt;0</formula>
    </cfRule>
  </conditionalFormatting>
  <conditionalFormatting sqref="U15:U30">
    <cfRule type="notContainsBlanks" dxfId="50" priority="10">
      <formula>LEN(TRIM(U15))&gt;0</formula>
    </cfRule>
    <cfRule type="notContainsBlanks" dxfId="49" priority="8">
      <formula>LEN(TRIM(U15))&gt;0</formula>
    </cfRule>
  </conditionalFormatting>
  <conditionalFormatting sqref="V9:V12 V33:V49">
    <cfRule type="notContainsBlanks" dxfId="48" priority="15">
      <formula>LEN(TRIM(V9))&gt;0</formula>
    </cfRule>
    <cfRule type="notContainsBlanks" dxfId="47" priority="13">
      <formula>LEN(TRIM(V9))&gt;0</formula>
    </cfRule>
  </conditionalFormatting>
  <conditionalFormatting sqref="V15:V30">
    <cfRule type="notContainsBlanks" dxfId="46" priority="9">
      <formula>LEN(TRIM(V15))&gt;0</formula>
    </cfRule>
    <cfRule type="notContainsBlanks" dxfId="45" priority="7">
      <formula>LEN(TRIM(V15))&gt;0</formula>
    </cfRule>
  </conditionalFormatting>
  <hyperlinks>
    <hyperlink ref="E4" location="'up to 5% of sets &amp; selections'!A1" display="full sets" xr:uid="{8389D163-4C18-5144-9720-FD7F7153AE6E}"/>
    <hyperlink ref="C10" r:id="rId1" xr:uid="{0BF09FCA-AFCE-47E0-ACA6-EB65A45FDC21}"/>
    <hyperlink ref="C12" r:id="rId2" xr:uid="{070C750C-8432-4BCE-A287-57F2D2994CF3}"/>
    <hyperlink ref="C9" r:id="rId3" xr:uid="{7F340EA9-226E-424E-8C38-2A123D3FA39E}"/>
    <hyperlink ref="C15" r:id="rId4" xr:uid="{98918F0C-2D86-4A56-B7B5-47BA29B891A0}"/>
    <hyperlink ref="C16" r:id="rId5" xr:uid="{E318C7F0-948A-4BB3-844A-0813A7BACEAA}"/>
    <hyperlink ref="C17" r:id="rId6" xr:uid="{379D052C-D36E-4991-A266-88CB7134BA6C}"/>
    <hyperlink ref="C18" r:id="rId7" xr:uid="{A00A2CFB-9D85-43B6-9949-612C4B812B0E}"/>
    <hyperlink ref="C19" r:id="rId8" xr:uid="{B3D20C3E-BC95-40B1-A41B-F744DCD08A4C}"/>
    <hyperlink ref="C20" r:id="rId9" xr:uid="{B3434018-6EB1-425F-9742-CC2C431181C8}"/>
    <hyperlink ref="C21" r:id="rId10" xr:uid="{CE20DF6E-BEAC-4E1A-91BD-871C62D6659A}"/>
    <hyperlink ref="C22" r:id="rId11" xr:uid="{17AB916D-B4E0-4619-8CEC-9529DAD66CC4}"/>
    <hyperlink ref="C23" r:id="rId12" xr:uid="{E7E445E8-1E70-477B-ACE1-3F54D6007DAA}"/>
    <hyperlink ref="C24" r:id="rId13" xr:uid="{744AC99C-2DEC-4CD0-A762-8FCA988C89AE}"/>
    <hyperlink ref="C25" r:id="rId14" xr:uid="{136FDFF4-F9FC-4521-95C9-826840CDA4CD}"/>
    <hyperlink ref="C26" r:id="rId15" xr:uid="{0DC47776-D0D6-4B8B-A152-AF876F13162C}"/>
    <hyperlink ref="C27" r:id="rId16" xr:uid="{C32896EC-8C59-4F16-830B-04C7F8700A56}"/>
    <hyperlink ref="C28" r:id="rId17" xr:uid="{D219E4F9-83C2-4EE4-8403-091A7194ECFD}"/>
    <hyperlink ref="C29" r:id="rId18" xr:uid="{3CAD8FC6-6492-4BAD-8A8B-C534C6E6CFF6}"/>
    <hyperlink ref="C30" r:id="rId19" xr:uid="{293CA7B0-B49E-407D-A5C0-50849C225723}"/>
    <hyperlink ref="C33" r:id="rId20" xr:uid="{18D48B0A-0823-4854-BBE8-82702654771A}"/>
    <hyperlink ref="C35" r:id="rId21" xr:uid="{17479647-AA52-4D4A-A400-B11D2F285861}"/>
    <hyperlink ref="C36" r:id="rId22" xr:uid="{F0CFB9E5-4448-4D2F-BDFC-128741E7EEC5}"/>
    <hyperlink ref="C37" r:id="rId23" xr:uid="{24663E92-91E4-4A46-8749-89997FC01BBE}"/>
    <hyperlink ref="C34" r:id="rId24" xr:uid="{5BFE1FE4-1264-49DA-BA27-1F938DDD3640}"/>
    <hyperlink ref="C38" r:id="rId25" xr:uid="{AA38F554-E079-484D-8242-4371BB280DD0}"/>
    <hyperlink ref="C39" r:id="rId26" xr:uid="{DE76695E-78C4-4752-A640-009FAAA7FD97}"/>
    <hyperlink ref="C40" r:id="rId27" xr:uid="{54143071-273F-4F03-87E9-0F143AFD2181}"/>
    <hyperlink ref="C41" r:id="rId28" xr:uid="{43C30BA0-993B-4B82-84E4-42E69EE7F2C0}"/>
    <hyperlink ref="C42" r:id="rId29" xr:uid="{3B68802E-5DB5-4519-886F-0B8FC32D6E07}"/>
    <hyperlink ref="C43" r:id="rId30" xr:uid="{E40A561F-2FE4-4B0C-8388-053A136FE364}"/>
    <hyperlink ref="C44" r:id="rId31" xr:uid="{0A4145EA-9738-4EDE-AF81-92116340FD80}"/>
    <hyperlink ref="C45" r:id="rId32" xr:uid="{08F6A593-DFD1-41AB-9312-DE16779613FE}"/>
    <hyperlink ref="C46" r:id="rId33" xr:uid="{5A603E27-BA31-42CD-AB78-39EABB375AF1}"/>
    <hyperlink ref="C47" r:id="rId34" xr:uid="{46C9CF77-9C81-4512-888F-F2619865AD5A}"/>
    <hyperlink ref="C48" r:id="rId35" xr:uid="{9B96E8A2-A375-4C86-BFB6-58066C6D6DED}"/>
    <hyperlink ref="C49" r:id="rId36" xr:uid="{AE27152C-E120-4197-A39C-B2D403E578C4}"/>
  </hyperlinks>
  <pageMargins left="0.7" right="0.7" top="0.78740157499999996" bottom="0.78740157499999996" header="0.3" footer="0.3"/>
  <pageSetup paperSize="9" orientation="portrait" r:id="rId37"/>
  <drawing r:id="rId38"/>
  <tableParts count="1">
    <tablePart r:id="rId39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DDCF6-97A3-0D40-A445-3C4BCD2A20F6}">
  <sheetPr codeName="Tabelle8">
    <tabColor rgb="FF00FDFF"/>
  </sheetPr>
  <dimension ref="B4:T59"/>
  <sheetViews>
    <sheetView showGridLines="0" zoomScaleNormal="100" workbookViewId="0">
      <pane xSplit="3" ySplit="7" topLeftCell="D8" activePane="bottomRight" state="frozen"/>
      <selection pane="bottomRight" activeCell="H10" sqref="H10"/>
      <selection pane="bottomLeft" activeCell="A6" sqref="A6"/>
      <selection pane="topRight" activeCell="C1" sqref="C1"/>
    </sheetView>
  </sheetViews>
  <sheetFormatPr defaultColWidth="10.85546875" defaultRowHeight="18.95"/>
  <cols>
    <col min="1" max="1" width="2.85546875" style="470" customWidth="1"/>
    <col min="2" max="2" width="7" style="470" customWidth="1"/>
    <col min="3" max="3" width="64.28515625" style="471" customWidth="1"/>
    <col min="4" max="4" width="15.28515625" style="472" customWidth="1"/>
    <col min="5" max="5" width="11" style="473" customWidth="1"/>
    <col min="6" max="6" width="37.28515625" style="470" customWidth="1"/>
    <col min="7" max="10" width="6.28515625" style="470" customWidth="1"/>
    <col min="11" max="11" width="13.7109375" style="470" customWidth="1"/>
    <col min="12" max="12" width="16.85546875" style="476" customWidth="1"/>
    <col min="13" max="13" width="17" style="125" customWidth="1"/>
    <col min="14" max="16384" width="10.85546875" style="470"/>
  </cols>
  <sheetData>
    <row r="4" spans="2:13" s="455" customFormat="1" ht="39.950000000000003">
      <c r="C4" s="456" t="s">
        <v>50</v>
      </c>
      <c r="D4" s="457"/>
      <c r="E4" s="458" t="s">
        <v>51</v>
      </c>
      <c r="F4" s="459" t="s">
        <v>53</v>
      </c>
      <c r="G4" s="460"/>
      <c r="H4" s="460"/>
      <c r="I4" s="460"/>
      <c r="J4" s="460"/>
      <c r="K4" s="461" t="s">
        <v>998</v>
      </c>
      <c r="L4" s="462" t="s">
        <v>71</v>
      </c>
      <c r="M4" s="463"/>
    </row>
    <row r="5" spans="2:13" s="464" customFormat="1" ht="12">
      <c r="C5" s="465"/>
      <c r="D5" s="466"/>
      <c r="E5" s="467"/>
      <c r="L5" s="468"/>
      <c r="M5" s="469"/>
    </row>
    <row r="6" spans="2:13">
      <c r="K6" s="20">
        <f>SUM(Tabelle139101145[Spalte2])</f>
        <v>0</v>
      </c>
      <c r="L6" s="243">
        <f>SUM(Tabelle139101145[Spalte120])</f>
        <v>0</v>
      </c>
      <c r="M6" s="474"/>
    </row>
    <row r="7" spans="2:13">
      <c r="K7" s="475"/>
    </row>
    <row r="8" spans="2:13" s="477" customFormat="1" ht="60" customHeight="1">
      <c r="C8" s="478" t="s">
        <v>999</v>
      </c>
      <c r="D8" s="479" t="s">
        <v>182</v>
      </c>
      <c r="E8" s="480" t="s">
        <v>77</v>
      </c>
      <c r="F8" s="480" t="s">
        <v>80</v>
      </c>
      <c r="G8" s="481" t="s">
        <v>1000</v>
      </c>
      <c r="H8" s="481" t="s">
        <v>1001</v>
      </c>
      <c r="I8" s="481" t="s">
        <v>1002</v>
      </c>
      <c r="J8" s="481" t="s">
        <v>1003</v>
      </c>
      <c r="K8" s="480" t="s">
        <v>183</v>
      </c>
      <c r="L8" s="482" t="s">
        <v>98</v>
      </c>
      <c r="M8" s="483" t="s">
        <v>99</v>
      </c>
    </row>
    <row r="9" spans="2:13" ht="89.1" customHeight="1">
      <c r="B9" s="484" t="s">
        <v>101</v>
      </c>
      <c r="C9" s="640" t="s">
        <v>1004</v>
      </c>
      <c r="D9" s="39"/>
      <c r="E9" s="486">
        <v>79</v>
      </c>
      <c r="F9" s="487" t="s">
        <v>1005</v>
      </c>
      <c r="G9" s="30"/>
      <c r="H9" s="30"/>
      <c r="I9" s="30"/>
      <c r="J9" s="30"/>
      <c r="K9" s="488"/>
      <c r="L9" s="489">
        <f>Tabelle139101145[[#This Row],[Spalte12]]*Tabelle139101145[[#This Row],[Spalte2]]</f>
        <v>0</v>
      </c>
      <c r="M9" s="490" t="s">
        <v>1006</v>
      </c>
    </row>
    <row r="10" spans="2:13" ht="89.1" customHeight="1">
      <c r="B10" s="484" t="s">
        <v>101</v>
      </c>
      <c r="C10" s="640" t="s">
        <v>1007</v>
      </c>
      <c r="D10" s="39"/>
      <c r="E10" s="486">
        <v>40</v>
      </c>
      <c r="F10" s="487" t="s">
        <v>1008</v>
      </c>
      <c r="G10" s="31"/>
      <c r="H10" s="31"/>
      <c r="I10" s="31"/>
      <c r="J10" s="31"/>
      <c r="K10" s="491"/>
      <c r="L10" s="489">
        <f>Tabelle139101145[[#This Row],[Spalte12]]*Tabelle139101145[[#This Row],[Spalte2]]</f>
        <v>0</v>
      </c>
      <c r="M10" s="492" t="s">
        <v>1009</v>
      </c>
    </row>
    <row r="11" spans="2:13" ht="89.1" customHeight="1">
      <c r="B11" s="484" t="s">
        <v>101</v>
      </c>
      <c r="C11" s="485" t="s">
        <v>1010</v>
      </c>
      <c r="D11" s="39"/>
      <c r="E11" s="486">
        <v>25</v>
      </c>
      <c r="F11" s="487" t="s">
        <v>1011</v>
      </c>
      <c r="G11" s="30"/>
      <c r="H11" s="30"/>
      <c r="I11" s="30"/>
      <c r="J11" s="30"/>
      <c r="K11" s="488"/>
      <c r="L11" s="489">
        <f>Tabelle139101145[[#This Row],[Spalte12]]*Tabelle139101145[[#This Row],[Spalte2]]</f>
        <v>0</v>
      </c>
      <c r="M11" s="490" t="s">
        <v>1012</v>
      </c>
    </row>
    <row r="12" spans="2:13" ht="89.1" customHeight="1">
      <c r="B12" s="484" t="s">
        <v>101</v>
      </c>
      <c r="C12" s="485" t="s">
        <v>1013</v>
      </c>
      <c r="D12" s="39"/>
      <c r="E12" s="486">
        <v>10</v>
      </c>
      <c r="F12" s="487" t="s">
        <v>1014</v>
      </c>
      <c r="G12" s="31"/>
      <c r="H12" s="31"/>
      <c r="I12" s="31"/>
      <c r="J12" s="31"/>
      <c r="K12" s="491"/>
      <c r="L12" s="489">
        <f>Tabelle139101145[[#This Row],[Spalte12]]*Tabelle139101145[[#This Row],[Spalte2]]</f>
        <v>0</v>
      </c>
      <c r="M12" s="492" t="s">
        <v>1015</v>
      </c>
    </row>
    <row r="13" spans="2:13" ht="54" customHeight="1">
      <c r="B13" s="484" t="s">
        <v>101</v>
      </c>
      <c r="C13" s="485" t="s">
        <v>1016</v>
      </c>
      <c r="D13" s="39"/>
      <c r="E13" s="486">
        <v>54</v>
      </c>
      <c r="F13" s="487" t="s">
        <v>1017</v>
      </c>
      <c r="G13" s="493"/>
      <c r="H13" s="493"/>
      <c r="I13" s="493"/>
      <c r="J13" s="493"/>
      <c r="K13" s="488"/>
      <c r="L13" s="489">
        <f>Tabelle139101145[[#This Row],[Spalte12]]*Tabelle139101145[[#This Row],[Spalte2]]</f>
        <v>0</v>
      </c>
      <c r="M13" s="490" t="s">
        <v>1018</v>
      </c>
    </row>
    <row r="14" spans="2:13" ht="54" customHeight="1">
      <c r="B14" s="484" t="s">
        <v>101</v>
      </c>
      <c r="C14" s="485" t="s">
        <v>1019</v>
      </c>
      <c r="D14" s="39"/>
      <c r="E14" s="486">
        <v>59</v>
      </c>
      <c r="F14" s="487" t="s">
        <v>1017</v>
      </c>
      <c r="G14" s="493"/>
      <c r="H14" s="493"/>
      <c r="I14" s="493"/>
      <c r="J14" s="493"/>
      <c r="K14" s="491"/>
      <c r="L14" s="489">
        <f>Tabelle139101145[[#This Row],[Spalte12]]*Tabelle139101145[[#This Row],[Spalte2]]</f>
        <v>0</v>
      </c>
      <c r="M14" s="492" t="s">
        <v>1020</v>
      </c>
    </row>
    <row r="15" spans="2:13" ht="54" customHeight="1">
      <c r="B15" s="484" t="s">
        <v>101</v>
      </c>
      <c r="C15" s="485" t="s">
        <v>1021</v>
      </c>
      <c r="D15" s="39"/>
      <c r="E15" s="486">
        <v>54</v>
      </c>
      <c r="F15" s="487" t="s">
        <v>1017</v>
      </c>
      <c r="G15" s="493"/>
      <c r="H15" s="493"/>
      <c r="I15" s="493"/>
      <c r="J15" s="493"/>
      <c r="K15" s="488"/>
      <c r="L15" s="489">
        <f>Tabelle139101145[[#This Row],[Spalte12]]*Tabelle139101145[[#This Row],[Spalte2]]</f>
        <v>0</v>
      </c>
      <c r="M15" s="490" t="s">
        <v>1022</v>
      </c>
    </row>
    <row r="16" spans="2:13" ht="54" customHeight="1">
      <c r="B16" s="484" t="s">
        <v>101</v>
      </c>
      <c r="C16" s="485" t="s">
        <v>1023</v>
      </c>
      <c r="D16" s="39"/>
      <c r="E16" s="486">
        <v>59</v>
      </c>
      <c r="F16" s="487" t="s">
        <v>1017</v>
      </c>
      <c r="G16" s="493"/>
      <c r="H16" s="493"/>
      <c r="I16" s="493"/>
      <c r="J16" s="493"/>
      <c r="K16" s="491"/>
      <c r="L16" s="489">
        <f>Tabelle139101145[[#This Row],[Spalte12]]*Tabelle139101145[[#This Row],[Spalte2]]</f>
        <v>0</v>
      </c>
      <c r="M16" s="492" t="s">
        <v>1024</v>
      </c>
    </row>
    <row r="17" spans="2:20" ht="54" customHeight="1">
      <c r="B17" s="484" t="s">
        <v>101</v>
      </c>
      <c r="C17" s="485" t="s">
        <v>1025</v>
      </c>
      <c r="D17" s="39"/>
      <c r="E17" s="486">
        <v>54</v>
      </c>
      <c r="F17" s="487" t="s">
        <v>1017</v>
      </c>
      <c r="G17" s="493"/>
      <c r="H17" s="493"/>
      <c r="I17" s="493"/>
      <c r="J17" s="493"/>
      <c r="K17" s="488"/>
      <c r="L17" s="489">
        <f>Tabelle139101145[[#This Row],[Spalte12]]*Tabelle139101145[[#This Row],[Spalte2]]</f>
        <v>0</v>
      </c>
      <c r="M17" s="490" t="s">
        <v>1026</v>
      </c>
    </row>
    <row r="18" spans="2:20" ht="54" customHeight="1">
      <c r="B18" s="484" t="s">
        <v>101</v>
      </c>
      <c r="C18" s="485" t="s">
        <v>1027</v>
      </c>
      <c r="D18" s="39"/>
      <c r="E18" s="486">
        <v>59</v>
      </c>
      <c r="F18" s="487" t="s">
        <v>1017</v>
      </c>
      <c r="G18" s="493"/>
      <c r="H18" s="493"/>
      <c r="I18" s="493"/>
      <c r="J18" s="493"/>
      <c r="K18" s="491"/>
      <c r="L18" s="489">
        <f>Tabelle139101145[[#This Row],[Spalte12]]*Tabelle139101145[[#This Row],[Spalte2]]</f>
        <v>0</v>
      </c>
      <c r="M18" s="492" t="s">
        <v>1028</v>
      </c>
    </row>
    <row r="19" spans="2:20" ht="54" customHeight="1">
      <c r="B19" s="484" t="s">
        <v>101</v>
      </c>
      <c r="C19" s="494" t="s">
        <v>1029</v>
      </c>
      <c r="D19" s="39"/>
      <c r="E19" s="486">
        <v>15</v>
      </c>
      <c r="F19" s="495" t="s">
        <v>1030</v>
      </c>
      <c r="G19" s="493"/>
      <c r="H19" s="493"/>
      <c r="I19" s="493"/>
      <c r="J19" s="493"/>
      <c r="K19" s="488"/>
      <c r="L19" s="489">
        <f>Tabelle139101145[[#This Row],[Spalte12]]*Tabelle139101145[[#This Row],[Spalte2]]</f>
        <v>0</v>
      </c>
      <c r="M19" s="490" t="s">
        <v>1031</v>
      </c>
    </row>
    <row r="20" spans="2:20" ht="54" customHeight="1">
      <c r="B20" s="484"/>
      <c r="C20" s="485" t="s">
        <v>1032</v>
      </c>
      <c r="D20" s="39"/>
      <c r="E20" s="486">
        <v>35</v>
      </c>
      <c r="F20" s="487" t="s">
        <v>1033</v>
      </c>
      <c r="G20" s="493"/>
      <c r="H20" s="493"/>
      <c r="I20" s="493"/>
      <c r="J20" s="493"/>
      <c r="K20" s="491"/>
      <c r="L20" s="489">
        <f>Tabelle139101145[[#This Row],[Spalte12]]*Tabelle139101145[[#This Row],[Spalte2]]</f>
        <v>0</v>
      </c>
      <c r="M20" s="492" t="s">
        <v>1034</v>
      </c>
    </row>
    <row r="21" spans="2:20" ht="54" customHeight="1">
      <c r="B21" s="484"/>
      <c r="C21" s="485" t="s">
        <v>1035</v>
      </c>
      <c r="D21" s="39"/>
      <c r="E21" s="486">
        <v>35</v>
      </c>
      <c r="F21" s="487" t="s">
        <v>1036</v>
      </c>
      <c r="G21" s="493"/>
      <c r="H21" s="493"/>
      <c r="I21" s="493"/>
      <c r="J21" s="493"/>
      <c r="K21" s="488"/>
      <c r="L21" s="489">
        <f>Tabelle139101145[[#This Row],[Spalte12]]*Tabelle139101145[[#This Row],[Spalte2]]</f>
        <v>0</v>
      </c>
      <c r="M21" s="490" t="s">
        <v>1037</v>
      </c>
    </row>
    <row r="22" spans="2:20" ht="89.1" customHeight="1">
      <c r="B22" s="484" t="s">
        <v>101</v>
      </c>
      <c r="C22" s="485" t="s">
        <v>1038</v>
      </c>
      <c r="D22" s="39"/>
      <c r="E22" s="486">
        <v>25</v>
      </c>
      <c r="F22" s="487" t="s">
        <v>1039</v>
      </c>
      <c r="G22" s="493"/>
      <c r="H22" s="493"/>
      <c r="I22" s="493"/>
      <c r="J22" s="493"/>
      <c r="K22" s="491"/>
      <c r="L22" s="489">
        <f>Tabelle139101145[[#This Row],[Spalte12]]*Tabelle139101145[[#This Row],[Spalte2]]</f>
        <v>0</v>
      </c>
      <c r="M22" s="492" t="s">
        <v>1040</v>
      </c>
    </row>
    <row r="23" spans="2:20" ht="89.1" customHeight="1">
      <c r="B23" s="484" t="s">
        <v>101</v>
      </c>
      <c r="C23" s="485" t="s">
        <v>1041</v>
      </c>
      <c r="D23" s="39"/>
      <c r="E23" s="486">
        <v>5</v>
      </c>
      <c r="F23" s="487" t="s">
        <v>1042</v>
      </c>
      <c r="G23" s="493"/>
      <c r="H23" s="493"/>
      <c r="I23" s="493"/>
      <c r="J23" s="493"/>
      <c r="K23" s="488"/>
      <c r="L23" s="489">
        <f>Tabelle139101145[[#This Row],[Spalte12]]*Tabelle139101145[[#This Row],[Spalte2]]</f>
        <v>0</v>
      </c>
      <c r="M23" s="490" t="s">
        <v>1043</v>
      </c>
    </row>
    <row r="24" spans="2:20" ht="54" customHeight="1">
      <c r="B24" s="484" t="s">
        <v>101</v>
      </c>
      <c r="C24" s="485" t="s">
        <v>1044</v>
      </c>
      <c r="D24" s="39"/>
      <c r="E24" s="486">
        <v>7</v>
      </c>
      <c r="F24" s="487" t="s">
        <v>1045</v>
      </c>
      <c r="G24" s="493"/>
      <c r="H24" s="493"/>
      <c r="I24" s="493"/>
      <c r="J24" s="493"/>
      <c r="K24" s="491"/>
      <c r="L24" s="489">
        <f>Tabelle139101145[[#This Row],[Spalte12]]*Tabelle139101145[[#This Row],[Spalte2]]</f>
        <v>0</v>
      </c>
      <c r="M24" s="492" t="s">
        <v>1046</v>
      </c>
    </row>
    <row r="25" spans="2:20" ht="54" customHeight="1">
      <c r="B25" s="484" t="s">
        <v>101</v>
      </c>
      <c r="C25" s="485" t="s">
        <v>1047</v>
      </c>
      <c r="D25" s="39"/>
      <c r="E25" s="486">
        <v>7</v>
      </c>
      <c r="F25" s="487" t="s">
        <v>1045</v>
      </c>
      <c r="G25" s="493"/>
      <c r="H25" s="493"/>
      <c r="I25" s="493"/>
      <c r="J25" s="493"/>
      <c r="K25" s="488"/>
      <c r="L25" s="489">
        <f>Tabelle139101145[[#This Row],[Spalte12]]*Tabelle139101145[[#This Row],[Spalte2]]</f>
        <v>0</v>
      </c>
      <c r="M25" s="490" t="s">
        <v>1048</v>
      </c>
    </row>
    <row r="26" spans="2:20" ht="54" customHeight="1">
      <c r="B26" s="484" t="s">
        <v>101</v>
      </c>
      <c r="C26" s="485" t="s">
        <v>1049</v>
      </c>
      <c r="D26" s="39"/>
      <c r="E26" s="486">
        <v>7</v>
      </c>
      <c r="F26" s="487" t="s">
        <v>1045</v>
      </c>
      <c r="G26" s="493"/>
      <c r="H26" s="493"/>
      <c r="I26" s="493"/>
      <c r="J26" s="493"/>
      <c r="K26" s="491"/>
      <c r="L26" s="489">
        <f>Tabelle139101145[[#This Row],[Spalte12]]*Tabelle139101145[[#This Row],[Spalte2]]</f>
        <v>0</v>
      </c>
      <c r="M26" s="492" t="s">
        <v>1050</v>
      </c>
    </row>
    <row r="27" spans="2:20">
      <c r="K27" s="475"/>
    </row>
    <row r="28" spans="2:20" s="477" customFormat="1" ht="59.1" customHeight="1">
      <c r="C28" s="478" t="s">
        <v>1051</v>
      </c>
      <c r="D28" s="496"/>
      <c r="E28" s="480">
        <v>4.2</v>
      </c>
      <c r="F28" s="497"/>
      <c r="G28" s="498"/>
      <c r="H28" s="498"/>
      <c r="I28" s="498"/>
      <c r="J28" s="498"/>
      <c r="K28" s="498"/>
      <c r="L28" s="499">
        <f>Tabelle139101145[[#This Row],[Spalte12]]*Tabelle139101145[[#This Row],[Spalte2]]</f>
        <v>0</v>
      </c>
      <c r="M28" s="500"/>
    </row>
    <row r="29" spans="2:20" ht="54" customHeight="1">
      <c r="B29" s="484" t="s">
        <v>101</v>
      </c>
      <c r="C29" s="485" t="s">
        <v>1052</v>
      </c>
      <c r="D29" s="39" t="s">
        <v>1053</v>
      </c>
      <c r="E29" s="486">
        <v>2.52</v>
      </c>
      <c r="F29" s="487"/>
      <c r="G29" s="493"/>
      <c r="H29" s="493"/>
      <c r="I29" s="493"/>
      <c r="J29" s="493"/>
      <c r="K29" s="488"/>
      <c r="L29" s="489">
        <f>Tabelle139101145[[#This Row],[Spalte12]]*Tabelle139101145[[#This Row],[Spalte2]]</f>
        <v>0</v>
      </c>
      <c r="M29" s="490" t="s">
        <v>1054</v>
      </c>
    </row>
    <row r="30" spans="2:20" ht="54" customHeight="1">
      <c r="B30" s="484" t="s">
        <v>101</v>
      </c>
      <c r="C30" s="485" t="s">
        <v>1055</v>
      </c>
      <c r="D30" s="39" t="s">
        <v>1053</v>
      </c>
      <c r="E30" s="486">
        <v>4.2</v>
      </c>
      <c r="F30" s="487"/>
      <c r="G30" s="493"/>
      <c r="H30" s="493"/>
      <c r="I30" s="493"/>
      <c r="J30" s="493"/>
      <c r="K30" s="491"/>
      <c r="L30" s="489">
        <f>Tabelle139101145[[#This Row],[Spalte12]]*Tabelle139101145[[#This Row],[Spalte2]]</f>
        <v>0</v>
      </c>
      <c r="M30" s="490" t="s">
        <v>1056</v>
      </c>
    </row>
    <row r="31" spans="2:20" ht="54" customHeight="1">
      <c r="B31" s="484" t="s">
        <v>101</v>
      </c>
      <c r="C31" s="485" t="s">
        <v>1057</v>
      </c>
      <c r="D31" s="39" t="s">
        <v>1053</v>
      </c>
      <c r="E31" s="486">
        <v>2.52</v>
      </c>
      <c r="F31" s="487"/>
      <c r="G31" s="493"/>
      <c r="H31" s="493"/>
      <c r="I31" s="493"/>
      <c r="J31" s="493"/>
      <c r="K31" s="488"/>
      <c r="L31" s="489">
        <f>Tabelle139101145[[#This Row],[Spalte12]]*Tabelle139101145[[#This Row],[Spalte2]]</f>
        <v>0</v>
      </c>
      <c r="M31" s="490" t="s">
        <v>1058</v>
      </c>
    </row>
    <row r="32" spans="2:20" ht="54" customHeight="1">
      <c r="B32" s="484" t="s">
        <v>101</v>
      </c>
      <c r="C32" s="485" t="s">
        <v>1059</v>
      </c>
      <c r="D32" s="39" t="s">
        <v>1053</v>
      </c>
      <c r="E32" s="486">
        <v>10.08</v>
      </c>
      <c r="F32" s="501"/>
      <c r="G32" s="502"/>
      <c r="H32" s="502"/>
      <c r="I32" s="502"/>
      <c r="J32" s="502"/>
      <c r="K32" s="491"/>
      <c r="L32" s="489">
        <f>Tabelle139101145[[#This Row],[Spalte12]]*Tabelle139101145[[#This Row],[Spalte2]]</f>
        <v>0</v>
      </c>
      <c r="M32" s="490" t="s">
        <v>1060</v>
      </c>
      <c r="R32" s="503"/>
      <c r="S32" s="503"/>
      <c r="T32" s="503"/>
    </row>
    <row r="33" spans="2:20" ht="54" customHeight="1">
      <c r="B33" s="484" t="s">
        <v>101</v>
      </c>
      <c r="C33" s="485" t="s">
        <v>1061</v>
      </c>
      <c r="D33" s="39" t="s">
        <v>1053</v>
      </c>
      <c r="E33" s="486">
        <v>4.2</v>
      </c>
      <c r="F33" s="501"/>
      <c r="G33" s="502"/>
      <c r="H33" s="502"/>
      <c r="I33" s="502"/>
      <c r="J33" s="502"/>
      <c r="K33" s="488"/>
      <c r="L33" s="489">
        <f>Tabelle139101145[[#This Row],[Spalte12]]*Tabelle139101145[[#This Row],[Spalte2]]</f>
        <v>0</v>
      </c>
      <c r="M33" s="490" t="s">
        <v>1062</v>
      </c>
      <c r="R33" s="503"/>
      <c r="S33" s="503"/>
      <c r="T33" s="503"/>
    </row>
    <row r="34" spans="2:20" ht="54" customHeight="1">
      <c r="B34" s="484" t="s">
        <v>101</v>
      </c>
      <c r="C34" s="485" t="s">
        <v>1063</v>
      </c>
      <c r="D34" s="39" t="s">
        <v>1053</v>
      </c>
      <c r="E34" s="486">
        <v>10.92</v>
      </c>
      <c r="F34" s="501"/>
      <c r="G34" s="502"/>
      <c r="H34" s="502"/>
      <c r="I34" s="502"/>
      <c r="J34" s="502"/>
      <c r="K34" s="491"/>
      <c r="L34" s="489">
        <f>Tabelle139101145[[#This Row],[Spalte12]]*Tabelle139101145[[#This Row],[Spalte2]]</f>
        <v>0</v>
      </c>
      <c r="M34" s="490" t="s">
        <v>1064</v>
      </c>
      <c r="R34" s="503"/>
      <c r="S34" s="503"/>
      <c r="T34" s="503"/>
    </row>
    <row r="35" spans="2:20" ht="54" customHeight="1">
      <c r="B35" s="484" t="s">
        <v>101</v>
      </c>
      <c r="C35" s="485" t="s">
        <v>1065</v>
      </c>
      <c r="D35" s="39" t="s">
        <v>1053</v>
      </c>
      <c r="E35" s="486">
        <v>14.28</v>
      </c>
      <c r="F35" s="501"/>
      <c r="G35" s="502"/>
      <c r="H35" s="502"/>
      <c r="I35" s="502"/>
      <c r="J35" s="502"/>
      <c r="K35" s="488"/>
      <c r="L35" s="489">
        <f>Tabelle139101145[[#This Row],[Spalte12]]*Tabelle139101145[[#This Row],[Spalte2]]</f>
        <v>0</v>
      </c>
      <c r="M35" s="490" t="s">
        <v>1066</v>
      </c>
      <c r="R35" s="503"/>
      <c r="S35" s="503"/>
      <c r="T35" s="503"/>
    </row>
    <row r="36" spans="2:20" ht="54" customHeight="1">
      <c r="B36" s="484" t="s">
        <v>101</v>
      </c>
      <c r="C36" s="485" t="s">
        <v>1067</v>
      </c>
      <c r="D36" s="39" t="s">
        <v>1053</v>
      </c>
      <c r="E36" s="486">
        <v>5.04</v>
      </c>
      <c r="F36" s="501"/>
      <c r="G36" s="502"/>
      <c r="H36" s="502"/>
      <c r="I36" s="502"/>
      <c r="J36" s="502"/>
      <c r="K36" s="491"/>
      <c r="L36" s="489">
        <f>Tabelle139101145[[#This Row],[Spalte12]]*Tabelle139101145[[#This Row],[Spalte2]]</f>
        <v>0</v>
      </c>
      <c r="M36" s="490" t="s">
        <v>1068</v>
      </c>
      <c r="R36" s="503"/>
      <c r="S36" s="503"/>
      <c r="T36" s="503"/>
    </row>
    <row r="37" spans="2:20" ht="54" customHeight="1">
      <c r="B37" s="484" t="s">
        <v>101</v>
      </c>
      <c r="C37" s="485" t="s">
        <v>1069</v>
      </c>
      <c r="D37" s="39" t="s">
        <v>1053</v>
      </c>
      <c r="E37" s="486">
        <v>10.92</v>
      </c>
      <c r="F37" s="487" t="s">
        <v>1070</v>
      </c>
      <c r="G37" s="493"/>
      <c r="H37" s="493"/>
      <c r="I37" s="493"/>
      <c r="J37" s="493"/>
      <c r="K37" s="488"/>
      <c r="L37" s="489">
        <f>Tabelle139101145[[#This Row],[Spalte12]]*Tabelle139101145[[#This Row],[Spalte2]]</f>
        <v>0</v>
      </c>
      <c r="M37" s="490" t="s">
        <v>1071</v>
      </c>
      <c r="R37" s="503"/>
      <c r="S37" s="503"/>
      <c r="T37" s="503"/>
    </row>
    <row r="38" spans="2:20" ht="54" customHeight="1">
      <c r="B38" s="484" t="s">
        <v>101</v>
      </c>
      <c r="C38" s="485" t="s">
        <v>1069</v>
      </c>
      <c r="D38" s="39" t="s">
        <v>1053</v>
      </c>
      <c r="E38" s="486">
        <v>10.92</v>
      </c>
      <c r="F38" s="487" t="s">
        <v>1072</v>
      </c>
      <c r="G38" s="493"/>
      <c r="H38" s="493"/>
      <c r="I38" s="493"/>
      <c r="J38" s="493"/>
      <c r="K38" s="491"/>
      <c r="L38" s="489">
        <f>Tabelle139101145[[#This Row],[Spalte12]]*Tabelle139101145[[#This Row],[Spalte2]]</f>
        <v>0</v>
      </c>
      <c r="M38" s="490" t="s">
        <v>1073</v>
      </c>
      <c r="R38" s="503"/>
      <c r="S38" s="503"/>
      <c r="T38" s="503"/>
    </row>
    <row r="39" spans="2:20" ht="54" customHeight="1">
      <c r="B39" s="484" t="s">
        <v>101</v>
      </c>
      <c r="C39" s="485" t="s">
        <v>1074</v>
      </c>
      <c r="D39" s="39" t="s">
        <v>1053</v>
      </c>
      <c r="E39" s="486">
        <v>33.61</v>
      </c>
      <c r="F39" s="487" t="s">
        <v>1070</v>
      </c>
      <c r="G39" s="493"/>
      <c r="H39" s="493"/>
      <c r="I39" s="493"/>
      <c r="J39" s="493"/>
      <c r="K39" s="488"/>
      <c r="L39" s="489">
        <f>Tabelle139101145[[#This Row],[Spalte12]]*Tabelle139101145[[#This Row],[Spalte2]]</f>
        <v>0</v>
      </c>
      <c r="M39" s="490" t="s">
        <v>1075</v>
      </c>
      <c r="R39" s="503"/>
      <c r="S39" s="503"/>
      <c r="T39" s="503"/>
    </row>
    <row r="40" spans="2:20" ht="54" customHeight="1">
      <c r="B40" s="484" t="s">
        <v>101</v>
      </c>
      <c r="C40" s="485" t="s">
        <v>1074</v>
      </c>
      <c r="D40" s="39" t="s">
        <v>1053</v>
      </c>
      <c r="E40" s="486">
        <v>33.61</v>
      </c>
      <c r="F40" s="487" t="s">
        <v>1072</v>
      </c>
      <c r="G40" s="493"/>
      <c r="H40" s="493"/>
      <c r="I40" s="493"/>
      <c r="J40" s="493"/>
      <c r="K40" s="491"/>
      <c r="L40" s="489">
        <f>Tabelle139101145[[#This Row],[Spalte12]]*Tabelle139101145[[#This Row],[Spalte2]]</f>
        <v>0</v>
      </c>
      <c r="M40" s="490" t="s">
        <v>1076</v>
      </c>
      <c r="R40" s="503"/>
      <c r="S40" s="503"/>
      <c r="T40" s="503"/>
    </row>
    <row r="41" spans="2:20" ht="54" customHeight="1">
      <c r="B41" s="484" t="s">
        <v>101</v>
      </c>
      <c r="C41" s="485" t="s">
        <v>1077</v>
      </c>
      <c r="D41" s="39" t="s">
        <v>1053</v>
      </c>
      <c r="E41" s="486">
        <v>4.2</v>
      </c>
      <c r="F41" s="501"/>
      <c r="G41" s="502"/>
      <c r="H41" s="502"/>
      <c r="I41" s="502"/>
      <c r="J41" s="502"/>
      <c r="K41" s="488"/>
      <c r="L41" s="489">
        <f>Tabelle139101145[[#This Row],[Spalte12]]*Tabelle139101145[[#This Row],[Spalte2]]</f>
        <v>0</v>
      </c>
      <c r="M41" s="490" t="s">
        <v>1078</v>
      </c>
      <c r="R41" s="503"/>
      <c r="S41" s="503"/>
      <c r="T41" s="503"/>
    </row>
    <row r="42" spans="2:20" ht="54" customHeight="1">
      <c r="B42" s="484" t="s">
        <v>101</v>
      </c>
      <c r="C42" s="485" t="s">
        <v>1079</v>
      </c>
      <c r="D42" s="39" t="s">
        <v>1053</v>
      </c>
      <c r="E42" s="486">
        <v>8.6999999999999993</v>
      </c>
      <c r="F42" s="487"/>
      <c r="G42" s="493"/>
      <c r="H42" s="493"/>
      <c r="I42" s="493"/>
      <c r="J42" s="493"/>
      <c r="K42" s="491"/>
      <c r="L42" s="489">
        <f>Tabelle139101145[[#This Row],[Spalte12]]*Tabelle139101145[[#This Row],[Spalte2]]</f>
        <v>0</v>
      </c>
      <c r="M42" s="490"/>
      <c r="R42" s="503"/>
      <c r="S42" s="503"/>
      <c r="T42" s="503"/>
    </row>
    <row r="43" spans="2:20" ht="54" customHeight="1">
      <c r="B43" s="484" t="s">
        <v>101</v>
      </c>
      <c r="C43" s="485" t="s">
        <v>1080</v>
      </c>
      <c r="D43" s="39" t="s">
        <v>1053</v>
      </c>
      <c r="E43" s="486">
        <v>10.6</v>
      </c>
      <c r="F43" s="487"/>
      <c r="G43" s="493"/>
      <c r="H43" s="493"/>
      <c r="I43" s="493"/>
      <c r="J43" s="493"/>
      <c r="K43" s="488"/>
      <c r="L43" s="489">
        <f>Tabelle139101145[[#This Row],[Spalte12]]*Tabelle139101145[[#This Row],[Spalte2]]</f>
        <v>0</v>
      </c>
      <c r="M43" s="490"/>
      <c r="R43" s="503"/>
      <c r="S43" s="503"/>
      <c r="T43" s="503"/>
    </row>
    <row r="44" spans="2:20" ht="54" customHeight="1">
      <c r="B44" s="484" t="s">
        <v>101</v>
      </c>
      <c r="C44" s="485" t="s">
        <v>1081</v>
      </c>
      <c r="D44" s="39" t="s">
        <v>1053</v>
      </c>
      <c r="E44" s="486">
        <v>12.3</v>
      </c>
      <c r="F44" s="487"/>
      <c r="G44" s="493"/>
      <c r="H44" s="493"/>
      <c r="I44" s="493"/>
      <c r="J44" s="493"/>
      <c r="K44" s="491"/>
      <c r="L44" s="489">
        <f>Tabelle139101145[[#This Row],[Spalte12]]*Tabelle139101145[[#This Row],[Spalte2]]</f>
        <v>0</v>
      </c>
      <c r="M44" s="490"/>
      <c r="R44" s="503"/>
      <c r="S44" s="503"/>
      <c r="T44" s="503"/>
    </row>
    <row r="45" spans="2:20" ht="54" customHeight="1">
      <c r="B45" s="484" t="s">
        <v>101</v>
      </c>
      <c r="C45" s="485" t="s">
        <v>1082</v>
      </c>
      <c r="D45" s="39" t="s">
        <v>1053</v>
      </c>
      <c r="E45" s="486">
        <v>12</v>
      </c>
      <c r="F45" s="487"/>
      <c r="G45" s="493"/>
      <c r="H45" s="493"/>
      <c r="I45" s="493"/>
      <c r="J45" s="493"/>
      <c r="K45" s="488"/>
      <c r="L45" s="489">
        <f>Tabelle139101145[[#This Row],[Spalte12]]*Tabelle139101145[[#This Row],[Spalte2]]</f>
        <v>0</v>
      </c>
      <c r="M45" s="490"/>
      <c r="R45" s="503"/>
      <c r="S45" s="503"/>
      <c r="T45" s="503"/>
    </row>
    <row r="46" spans="2:20" ht="54" customHeight="1">
      <c r="B46" s="484" t="s">
        <v>101</v>
      </c>
      <c r="C46" s="485" t="s">
        <v>1083</v>
      </c>
      <c r="D46" s="39" t="s">
        <v>1053</v>
      </c>
      <c r="E46" s="486">
        <v>39.25</v>
      </c>
      <c r="F46" s="501"/>
      <c r="G46" s="502"/>
      <c r="H46" s="502"/>
      <c r="I46" s="502"/>
      <c r="J46" s="502"/>
      <c r="K46" s="491"/>
      <c r="L46" s="489">
        <f>Tabelle139101145[[#This Row],[Spalte12]]*Tabelle139101145[[#This Row],[Spalte2]]</f>
        <v>0</v>
      </c>
      <c r="M46" s="490"/>
      <c r="R46" s="503"/>
      <c r="S46" s="503"/>
      <c r="T46" s="503"/>
    </row>
    <row r="47" spans="2:20" ht="56.1" customHeight="1">
      <c r="B47" s="484" t="s">
        <v>101</v>
      </c>
      <c r="C47" s="485" t="s">
        <v>1084</v>
      </c>
      <c r="D47" s="39" t="s">
        <v>1053</v>
      </c>
      <c r="E47" s="486">
        <v>10</v>
      </c>
      <c r="F47" s="487"/>
      <c r="G47" s="493"/>
      <c r="H47" s="493"/>
      <c r="I47" s="493"/>
      <c r="J47" s="493"/>
      <c r="K47" s="488"/>
      <c r="L47" s="489">
        <f>Tabelle139101145[[#This Row],[Spalte12]]*Tabelle139101145[[#This Row],[Spalte2]]</f>
        <v>0</v>
      </c>
      <c r="M47" s="490"/>
    </row>
    <row r="48" spans="2:20" ht="56.1" customHeight="1">
      <c r="B48" s="484" t="s">
        <v>101</v>
      </c>
      <c r="C48" s="485" t="s">
        <v>1085</v>
      </c>
      <c r="D48" s="39" t="s">
        <v>1053</v>
      </c>
      <c r="E48" s="486">
        <v>12</v>
      </c>
      <c r="F48" s="487"/>
      <c r="G48" s="493"/>
      <c r="H48" s="493"/>
      <c r="I48" s="493"/>
      <c r="J48" s="493"/>
      <c r="K48" s="491"/>
      <c r="L48" s="489">
        <f>Tabelle139101145[[#This Row],[Spalte12]]*Tabelle139101145[[#This Row],[Spalte2]]</f>
        <v>0</v>
      </c>
      <c r="M48" s="490"/>
    </row>
    <row r="49" spans="2:13" ht="56.1" customHeight="1">
      <c r="B49" s="484" t="s">
        <v>101</v>
      </c>
      <c r="C49" s="485" t="s">
        <v>1086</v>
      </c>
      <c r="D49" s="39" t="s">
        <v>1053</v>
      </c>
      <c r="E49" s="486">
        <v>19.649999999999999</v>
      </c>
      <c r="F49" s="501"/>
      <c r="G49" s="502"/>
      <c r="H49" s="502"/>
      <c r="I49" s="502"/>
      <c r="J49" s="502"/>
      <c r="K49" s="488"/>
      <c r="L49" s="489">
        <f>Tabelle139101145[[#This Row],[Spalte12]]*Tabelle139101145[[#This Row],[Spalte2]]</f>
        <v>0</v>
      </c>
      <c r="M49" s="490"/>
    </row>
    <row r="50" spans="2:13" ht="56.1" customHeight="1">
      <c r="B50" s="484" t="s">
        <v>101</v>
      </c>
      <c r="C50" s="485" t="s">
        <v>1087</v>
      </c>
      <c r="D50" s="39" t="s">
        <v>1053</v>
      </c>
      <c r="E50" s="486">
        <v>1.68</v>
      </c>
      <c r="F50" s="487"/>
      <c r="G50" s="493"/>
      <c r="H50" s="493"/>
      <c r="I50" s="493"/>
      <c r="J50" s="493"/>
      <c r="K50" s="491"/>
      <c r="L50" s="489">
        <f>Tabelle139101145[[#This Row],[Spalte12]]*Tabelle139101145[[#This Row],[Spalte2]]</f>
        <v>0</v>
      </c>
      <c r="M50" s="490" t="s">
        <v>1088</v>
      </c>
    </row>
    <row r="51" spans="2:13" ht="56.1" customHeight="1">
      <c r="B51" s="484" t="s">
        <v>101</v>
      </c>
      <c r="C51" s="485" t="s">
        <v>1089</v>
      </c>
      <c r="D51" s="39" t="s">
        <v>1053</v>
      </c>
      <c r="E51" s="486">
        <v>4.2</v>
      </c>
      <c r="F51" s="487"/>
      <c r="G51" s="493"/>
      <c r="H51" s="493"/>
      <c r="I51" s="493"/>
      <c r="J51" s="493"/>
      <c r="K51" s="488"/>
      <c r="L51" s="489">
        <f>Tabelle139101145[[#This Row],[Spalte12]]*Tabelle139101145[[#This Row],[Spalte2]]</f>
        <v>0</v>
      </c>
      <c r="M51" s="490" t="s">
        <v>1090</v>
      </c>
    </row>
    <row r="52" spans="2:13" ht="56.1" customHeight="1">
      <c r="B52" s="484" t="s">
        <v>101</v>
      </c>
      <c r="C52" s="485" t="s">
        <v>1091</v>
      </c>
      <c r="D52" s="39" t="s">
        <v>1053</v>
      </c>
      <c r="E52" s="486">
        <v>32</v>
      </c>
      <c r="F52" s="487"/>
      <c r="G52" s="493"/>
      <c r="H52" s="493"/>
      <c r="I52" s="493"/>
      <c r="J52" s="493"/>
      <c r="K52" s="491"/>
      <c r="L52" s="489">
        <f>Tabelle139101145[[#This Row],[Spalte12]]*Tabelle139101145[[#This Row],[Spalte2]]</f>
        <v>0</v>
      </c>
      <c r="M52" s="490"/>
    </row>
    <row r="53" spans="2:13" ht="56.1" customHeight="1">
      <c r="B53" s="484" t="s">
        <v>101</v>
      </c>
      <c r="C53" s="485" t="s">
        <v>1092</v>
      </c>
      <c r="D53" s="39" t="s">
        <v>1053</v>
      </c>
      <c r="E53" s="486">
        <v>5</v>
      </c>
      <c r="F53" s="487"/>
      <c r="G53" s="493"/>
      <c r="H53" s="493"/>
      <c r="I53" s="493"/>
      <c r="J53" s="493"/>
      <c r="K53" s="488"/>
      <c r="L53" s="489">
        <f>Tabelle139101145[[#This Row],[Spalte12]]*Tabelle139101145[[#This Row],[Spalte2]]</f>
        <v>0</v>
      </c>
      <c r="M53" s="490" t="s">
        <v>1093</v>
      </c>
    </row>
    <row r="54" spans="2:13" ht="56.1" customHeight="1">
      <c r="B54" s="484" t="s">
        <v>101</v>
      </c>
      <c r="C54" s="485" t="s">
        <v>1094</v>
      </c>
      <c r="D54" s="39" t="s">
        <v>1053</v>
      </c>
      <c r="E54" s="486">
        <v>12.5</v>
      </c>
      <c r="F54" s="487"/>
      <c r="G54" s="493"/>
      <c r="H54" s="493"/>
      <c r="I54" s="493"/>
      <c r="J54" s="493"/>
      <c r="K54" s="491"/>
      <c r="L54" s="489">
        <f>Tabelle139101145[[#This Row],[Spalte12]]*Tabelle139101145[[#This Row],[Spalte2]]</f>
        <v>0</v>
      </c>
      <c r="M54" s="490" t="s">
        <v>1095</v>
      </c>
    </row>
    <row r="55" spans="2:13" ht="56.1" customHeight="1">
      <c r="B55" s="484" t="s">
        <v>101</v>
      </c>
      <c r="C55" s="485" t="s">
        <v>1096</v>
      </c>
      <c r="D55" s="39" t="s">
        <v>1053</v>
      </c>
      <c r="E55" s="486">
        <v>32</v>
      </c>
      <c r="F55" s="501"/>
      <c r="G55" s="502"/>
      <c r="H55" s="502"/>
      <c r="I55" s="502"/>
      <c r="J55" s="502"/>
      <c r="K55" s="488"/>
      <c r="L55" s="489">
        <f>Tabelle139101145[[#This Row],[Spalte12]]*Tabelle139101145[[#This Row],[Spalte2]]</f>
        <v>0</v>
      </c>
      <c r="M55" s="490"/>
    </row>
    <row r="56" spans="2:13" ht="56.1" customHeight="1">
      <c r="B56" s="484" t="s">
        <v>101</v>
      </c>
      <c r="C56" s="485" t="s">
        <v>1097</v>
      </c>
      <c r="D56" s="39" t="s">
        <v>1053</v>
      </c>
      <c r="E56" s="486">
        <v>5</v>
      </c>
      <c r="F56" s="487"/>
      <c r="G56" s="493"/>
      <c r="H56" s="493"/>
      <c r="I56" s="493"/>
      <c r="J56" s="493"/>
      <c r="K56" s="491"/>
      <c r="L56" s="489">
        <f>Tabelle139101145[[#This Row],[Spalte12]]*Tabelle139101145[[#This Row],[Spalte2]]</f>
        <v>0</v>
      </c>
      <c r="M56" s="490"/>
    </row>
    <row r="57" spans="2:13" ht="56.1" customHeight="1">
      <c r="B57" s="484" t="s">
        <v>101</v>
      </c>
      <c r="C57" s="485" t="s">
        <v>1098</v>
      </c>
      <c r="D57" s="39" t="s">
        <v>1053</v>
      </c>
      <c r="E57" s="486">
        <v>30</v>
      </c>
      <c r="F57" s="487"/>
      <c r="G57" s="493"/>
      <c r="H57" s="493"/>
      <c r="I57" s="493"/>
      <c r="J57" s="493"/>
      <c r="K57" s="488"/>
      <c r="L57" s="489">
        <f>Tabelle139101145[[#This Row],[Spalte12]]*Tabelle139101145[[#This Row],[Spalte2]]</f>
        <v>0</v>
      </c>
      <c r="M57" s="490"/>
    </row>
    <row r="58" spans="2:13" ht="56.1" customHeight="1">
      <c r="B58" s="484" t="s">
        <v>101</v>
      </c>
      <c r="C58" s="485" t="s">
        <v>1099</v>
      </c>
      <c r="D58" s="39" t="s">
        <v>1053</v>
      </c>
      <c r="E58" s="486">
        <v>220</v>
      </c>
      <c r="F58" s="504"/>
      <c r="G58" s="493"/>
      <c r="H58" s="493"/>
      <c r="I58" s="493"/>
      <c r="J58" s="493"/>
      <c r="K58" s="488"/>
      <c r="L58" s="489">
        <f>Tabelle139101145[[#This Row],[Spalte12]]*Tabelle139101145[[#This Row],[Spalte2]]</f>
        <v>0</v>
      </c>
      <c r="M58" s="490"/>
    </row>
    <row r="59" spans="2:13" ht="15">
      <c r="C59" s="470"/>
      <c r="D59" s="470"/>
      <c r="E59" s="470"/>
      <c r="L59" s="470"/>
    </row>
  </sheetData>
  <sheetProtection algorithmName="SHA-512" hashValue="Kjs+Q1UbZNKXMXjsKUuLots/nBlVpRIhmgvwJq+4pQVE82ZYjawb5KlniSEUsMygoNLGdpfiN6/mtT61U8fvkQ==" saltValue="+qkBn6ZpfNuzMc0yLTl5xQ==" spinCount="100000" sheet="1"/>
  <hyperlinks>
    <hyperlink ref="C9" r:id="rId1" xr:uid="{870163A6-7408-41CF-AFF9-29F3F2DC6DC7}"/>
    <hyperlink ref="C10" r:id="rId2" xr:uid="{2D9C6871-DAEF-409E-91F6-1E514EB7097A}"/>
  </hyperlinks>
  <pageMargins left="0.7" right="0.7" top="0.78740157499999996" bottom="0.78740157499999996" header="0.3" footer="0.3"/>
  <pageSetup paperSize="9" orientation="portrait" r:id="rId3"/>
  <drawing r:id="rId4"/>
  <tableParts count="1"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1587-F67B-3642-B59A-D468660E5655}">
  <sheetPr codeName="Tabelle9">
    <tabColor rgb="FF00FDFF"/>
  </sheetPr>
  <dimension ref="B4:R67"/>
  <sheetViews>
    <sheetView showGridLines="0" zoomScaleNormal="100" workbookViewId="0">
      <pane xSplit="3" ySplit="7" topLeftCell="D8" activePane="bottomRight" state="frozen"/>
      <selection pane="bottomRight" activeCell="H10" sqref="H10:H14"/>
      <selection pane="bottomLeft" activeCell="A6" sqref="A6"/>
      <selection pane="topRight" activeCell="C1" sqref="C1"/>
    </sheetView>
  </sheetViews>
  <sheetFormatPr defaultColWidth="10.85546875" defaultRowHeight="18.95"/>
  <cols>
    <col min="1" max="1" width="2.85546875" style="470" customWidth="1"/>
    <col min="2" max="2" width="7" style="470" customWidth="1"/>
    <col min="3" max="3" width="64.28515625" style="472" customWidth="1"/>
    <col min="4" max="4" width="10.7109375" style="472" customWidth="1"/>
    <col min="5" max="5" width="11" style="490" customWidth="1"/>
    <col min="6" max="6" width="18.140625" style="470" customWidth="1"/>
    <col min="7" max="7" width="37.28515625" style="470" customWidth="1"/>
    <col min="8" max="8" width="13.7109375" style="470" customWidth="1"/>
    <col min="9" max="9" width="16.85546875" style="476" customWidth="1"/>
    <col min="10" max="10" width="13.85546875" style="509" customWidth="1"/>
    <col min="11" max="11" width="11.7109375" style="125" customWidth="1"/>
    <col min="12" max="16384" width="10.85546875" style="470"/>
  </cols>
  <sheetData>
    <row r="4" spans="2:17" s="455" customFormat="1" ht="39.950000000000003">
      <c r="C4" s="457" t="s">
        <v>50</v>
      </c>
      <c r="D4" s="457"/>
      <c r="E4" s="459" t="s">
        <v>51</v>
      </c>
      <c r="F4" s="459"/>
      <c r="G4" s="459" t="s">
        <v>53</v>
      </c>
      <c r="H4" s="461" t="s">
        <v>998</v>
      </c>
      <c r="I4" s="462" t="s">
        <v>71</v>
      </c>
      <c r="J4" s="505"/>
      <c r="K4" s="463" t="s">
        <v>72</v>
      </c>
    </row>
    <row r="5" spans="2:17" s="464" customFormat="1" ht="12">
      <c r="C5" s="466"/>
      <c r="D5" s="466"/>
      <c r="E5" s="506"/>
      <c r="I5" s="468"/>
      <c r="J5" s="507"/>
      <c r="K5" s="469"/>
    </row>
    <row r="6" spans="2:17">
      <c r="H6" s="20">
        <f>SUM(Tabelle1391011457[Spalte2])</f>
        <v>0</v>
      </c>
      <c r="I6" s="243">
        <f>SUM(Tabelle1391011457[Spalte120])</f>
        <v>0</v>
      </c>
      <c r="J6" s="508"/>
      <c r="K6" s="245">
        <f>SUMPRODUCT(Tabelle1391011457[Spalte2],'cleaning products'!K9:K64)</f>
        <v>0</v>
      </c>
    </row>
    <row r="7" spans="2:17">
      <c r="H7" s="475"/>
    </row>
    <row r="8" spans="2:17" s="477" customFormat="1" ht="60" customHeight="1">
      <c r="C8" s="510" t="s">
        <v>1100</v>
      </c>
      <c r="D8" s="511" t="s">
        <v>182</v>
      </c>
      <c r="E8" s="480" t="s">
        <v>77</v>
      </c>
      <c r="F8" s="480" t="s">
        <v>79</v>
      </c>
      <c r="G8" s="480" t="s">
        <v>80</v>
      </c>
      <c r="H8" s="512" t="s">
        <v>183</v>
      </c>
      <c r="I8" s="513" t="s">
        <v>98</v>
      </c>
      <c r="J8" s="512" t="s">
        <v>99</v>
      </c>
      <c r="K8" s="480" t="s">
        <v>78</v>
      </c>
    </row>
    <row r="9" spans="2:17" ht="54" customHeight="1">
      <c r="B9" s="484" t="s">
        <v>101</v>
      </c>
      <c r="C9" s="18" t="s">
        <v>1101</v>
      </c>
      <c r="D9" s="514"/>
      <c r="E9" s="515">
        <v>46</v>
      </c>
      <c r="F9" s="32"/>
      <c r="G9" s="35" t="s">
        <v>1102</v>
      </c>
      <c r="H9" s="516"/>
      <c r="I9" s="489">
        <f>Tabelle1391011457[[#This Row],[Spalte12]]*Tabelle1391011457[[#This Row],[Spalte2]]</f>
        <v>0</v>
      </c>
      <c r="J9" s="517"/>
      <c r="K9" s="518">
        <v>5</v>
      </c>
    </row>
    <row r="10" spans="2:17" ht="54" customHeight="1">
      <c r="B10" s="484" t="s">
        <v>101</v>
      </c>
      <c r="C10" s="18" t="s">
        <v>1103</v>
      </c>
      <c r="D10" s="514"/>
      <c r="E10" s="515">
        <v>92</v>
      </c>
      <c r="F10" s="19"/>
      <c r="G10" s="35" t="s">
        <v>1104</v>
      </c>
      <c r="H10" s="519"/>
      <c r="I10" s="489">
        <f>Tabelle1391011457[[#This Row],[Spalte12]]*Tabelle1391011457[[#This Row],[Spalte2]]</f>
        <v>0</v>
      </c>
      <c r="J10" s="517"/>
      <c r="K10" s="518">
        <v>12</v>
      </c>
    </row>
    <row r="11" spans="2:17" ht="54" customHeight="1">
      <c r="B11" s="484" t="s">
        <v>101</v>
      </c>
      <c r="C11" s="18" t="s">
        <v>1105</v>
      </c>
      <c r="D11" s="514"/>
      <c r="E11" s="515">
        <v>65.599999999999994</v>
      </c>
      <c r="F11" s="19"/>
      <c r="G11" s="35" t="s">
        <v>1106</v>
      </c>
      <c r="H11" s="516"/>
      <c r="I11" s="489">
        <f>Tabelle1391011457[[#This Row],[Spalte12]]*Tabelle1391011457[[#This Row],[Spalte2]]</f>
        <v>0</v>
      </c>
      <c r="J11" s="517"/>
      <c r="K11" s="518">
        <v>5</v>
      </c>
    </row>
    <row r="12" spans="2:17" ht="54" customHeight="1">
      <c r="B12" s="484" t="s">
        <v>101</v>
      </c>
      <c r="C12" s="18" t="s">
        <v>1107</v>
      </c>
      <c r="D12" s="514"/>
      <c r="E12" s="515">
        <v>113.69999999999999</v>
      </c>
      <c r="F12" s="19"/>
      <c r="G12" s="35" t="s">
        <v>1108</v>
      </c>
      <c r="H12" s="519"/>
      <c r="I12" s="489">
        <f>Tabelle1391011457[[#This Row],[Spalte12]]*Tabelle1391011457[[#This Row],[Spalte2]]</f>
        <v>0</v>
      </c>
      <c r="J12" s="517"/>
      <c r="K12" s="518">
        <v>12</v>
      </c>
    </row>
    <row r="13" spans="2:17" ht="54" customHeight="1">
      <c r="B13" s="484" t="s">
        <v>101</v>
      </c>
      <c r="C13" s="18" t="s">
        <v>1109</v>
      </c>
      <c r="D13" s="514"/>
      <c r="E13" s="515">
        <v>38.299999999999997</v>
      </c>
      <c r="F13" s="19"/>
      <c r="G13" s="35" t="s">
        <v>1110</v>
      </c>
      <c r="H13" s="516"/>
      <c r="I13" s="489">
        <f>Tabelle1391011457[[#This Row],[Spalte12]]*Tabelle1391011457[[#This Row],[Spalte2]]</f>
        <v>0</v>
      </c>
      <c r="J13" s="517"/>
      <c r="K13" s="518">
        <v>5</v>
      </c>
    </row>
    <row r="14" spans="2:17" ht="54" customHeight="1">
      <c r="B14" s="484" t="s">
        <v>101</v>
      </c>
      <c r="C14" s="18" t="s">
        <v>1111</v>
      </c>
      <c r="D14" s="514"/>
      <c r="E14" s="515">
        <v>51.5</v>
      </c>
      <c r="F14" s="19"/>
      <c r="G14" s="35" t="s">
        <v>1112</v>
      </c>
      <c r="H14" s="519"/>
      <c r="I14" s="489">
        <f>Tabelle1391011457[[#This Row],[Spalte12]]*Tabelle1391011457[[#This Row],[Spalte2]]</f>
        <v>0</v>
      </c>
      <c r="J14" s="517"/>
      <c r="K14" s="518">
        <v>5</v>
      </c>
      <c r="N14" s="520"/>
      <c r="O14" s="521"/>
      <c r="P14" s="521"/>
      <c r="Q14" s="521"/>
    </row>
    <row r="15" spans="2:17">
      <c r="H15" s="475"/>
    </row>
    <row r="16" spans="2:17" s="477" customFormat="1" ht="59.1" customHeight="1">
      <c r="C16" s="496" t="s">
        <v>1113</v>
      </c>
      <c r="D16" s="496"/>
      <c r="E16" s="500"/>
      <c r="F16" s="497"/>
      <c r="G16" s="497"/>
      <c r="H16" s="498"/>
      <c r="I16" s="499"/>
      <c r="J16" s="522"/>
      <c r="K16" s="500"/>
    </row>
    <row r="17" spans="2:18" ht="90" customHeight="1">
      <c r="B17" s="484" t="s">
        <v>101</v>
      </c>
      <c r="C17" s="18" t="s">
        <v>1114</v>
      </c>
      <c r="D17" s="514"/>
      <c r="E17" s="515"/>
      <c r="F17" s="19"/>
      <c r="G17" s="35" t="s">
        <v>1115</v>
      </c>
      <c r="H17" s="516"/>
      <c r="I17" s="489">
        <f>Tabelle1391011457[[#This Row],[Spalte12]]*Tabelle1391011457[[#This Row],[Spalte2]]</f>
        <v>0</v>
      </c>
      <c r="J17" s="517" t="s">
        <v>1116</v>
      </c>
      <c r="K17" s="518">
        <v>100</v>
      </c>
    </row>
    <row r="18" spans="2:18" ht="90" customHeight="1">
      <c r="B18" s="484" t="s">
        <v>101</v>
      </c>
      <c r="C18" s="18" t="s">
        <v>1117</v>
      </c>
      <c r="D18" s="514"/>
      <c r="E18" s="515"/>
      <c r="F18" s="19"/>
      <c r="G18" s="35" t="s">
        <v>1118</v>
      </c>
      <c r="H18" s="519"/>
      <c r="I18" s="489">
        <f>Tabelle1391011457[[#This Row],[Spalte12]]*Tabelle1391011457[[#This Row],[Spalte2]]</f>
        <v>0</v>
      </c>
      <c r="J18" s="517" t="s">
        <v>1119</v>
      </c>
      <c r="K18" s="518">
        <v>50</v>
      </c>
    </row>
    <row r="19" spans="2:18" ht="54" customHeight="1">
      <c r="B19" s="484"/>
      <c r="C19" s="18" t="s">
        <v>1120</v>
      </c>
      <c r="D19" s="514"/>
      <c r="E19" s="515">
        <v>3</v>
      </c>
      <c r="F19" s="19"/>
      <c r="G19" s="29"/>
      <c r="H19" s="516"/>
      <c r="I19" s="489">
        <f>Tabelle1391011457[[#This Row],[Spalte12]]*Tabelle1391011457[[#This Row],[Spalte2]]</f>
        <v>0</v>
      </c>
      <c r="J19" s="517" t="s">
        <v>1121</v>
      </c>
      <c r="K19" s="518">
        <v>0.1</v>
      </c>
    </row>
    <row r="20" spans="2:18" ht="54" customHeight="1">
      <c r="B20" s="484"/>
      <c r="C20" s="18" t="s">
        <v>1122</v>
      </c>
      <c r="D20" s="514"/>
      <c r="E20" s="515">
        <v>4</v>
      </c>
      <c r="F20" s="19"/>
      <c r="G20" s="29"/>
      <c r="H20" s="519"/>
      <c r="I20" s="489">
        <f>Tabelle1391011457[[#This Row],[Spalte12]]*Tabelle1391011457[[#This Row],[Spalte2]]</f>
        <v>0</v>
      </c>
      <c r="J20" s="517" t="s">
        <v>1123</v>
      </c>
      <c r="K20" s="518">
        <v>0.2</v>
      </c>
      <c r="P20" s="503"/>
      <c r="Q20" s="503"/>
      <c r="R20" s="503"/>
    </row>
    <row r="21" spans="2:18" ht="54" customHeight="1">
      <c r="B21" s="484"/>
      <c r="C21" s="18" t="s">
        <v>1124</v>
      </c>
      <c r="D21" s="514"/>
      <c r="E21" s="515">
        <v>4.5</v>
      </c>
      <c r="F21" s="19"/>
      <c r="G21" s="29"/>
      <c r="H21" s="516"/>
      <c r="I21" s="489">
        <f>Tabelle1391011457[[#This Row],[Spalte12]]*Tabelle1391011457[[#This Row],[Spalte2]]</f>
        <v>0</v>
      </c>
      <c r="J21" s="517" t="s">
        <v>1125</v>
      </c>
      <c r="K21" s="518">
        <v>0.1</v>
      </c>
      <c r="P21" s="503"/>
      <c r="Q21" s="503"/>
      <c r="R21" s="503"/>
    </row>
    <row r="22" spans="2:18" ht="54" customHeight="1">
      <c r="B22" s="484"/>
      <c r="C22" s="18" t="s">
        <v>1126</v>
      </c>
      <c r="D22" s="514"/>
      <c r="E22" s="515">
        <v>5</v>
      </c>
      <c r="F22" s="19"/>
      <c r="G22" s="36"/>
      <c r="H22" s="519"/>
      <c r="I22" s="489">
        <f>Tabelle1391011457[[#This Row],[Spalte12]]*Tabelle1391011457[[#This Row],[Spalte2]]</f>
        <v>0</v>
      </c>
      <c r="J22" s="517" t="s">
        <v>1127</v>
      </c>
      <c r="K22" s="518">
        <v>0.1</v>
      </c>
      <c r="P22" s="503"/>
      <c r="Q22" s="503"/>
      <c r="R22" s="503"/>
    </row>
    <row r="23" spans="2:18" ht="54" customHeight="1">
      <c r="B23" s="484"/>
      <c r="C23" s="18" t="s">
        <v>1128</v>
      </c>
      <c r="D23" s="514"/>
      <c r="E23" s="515">
        <v>10</v>
      </c>
      <c r="F23" s="19"/>
      <c r="G23" s="36"/>
      <c r="H23" s="516"/>
      <c r="I23" s="489">
        <f>Tabelle1391011457[[#This Row],[Spalte12]]*Tabelle1391011457[[#This Row],[Spalte2]]</f>
        <v>0</v>
      </c>
      <c r="J23" s="517" t="s">
        <v>1129</v>
      </c>
      <c r="K23" s="518">
        <v>1</v>
      </c>
      <c r="P23" s="503"/>
      <c r="Q23" s="503"/>
      <c r="R23" s="503"/>
    </row>
    <row r="24" spans="2:18" ht="54" customHeight="1">
      <c r="B24" s="484"/>
      <c r="C24" s="18" t="s">
        <v>1130</v>
      </c>
      <c r="D24" s="514"/>
      <c r="E24" s="515">
        <v>3</v>
      </c>
      <c r="F24" s="19"/>
      <c r="G24" s="36"/>
      <c r="H24" s="519"/>
      <c r="I24" s="489">
        <f>Tabelle1391011457[[#This Row],[Spalte12]]*Tabelle1391011457[[#This Row],[Spalte2]]</f>
        <v>0</v>
      </c>
      <c r="J24" s="517" t="s">
        <v>1131</v>
      </c>
      <c r="K24" s="518">
        <v>0.1</v>
      </c>
      <c r="P24" s="503"/>
      <c r="Q24" s="503"/>
      <c r="R24" s="503"/>
    </row>
    <row r="25" spans="2:18" ht="54" customHeight="1">
      <c r="B25" s="523" t="s">
        <v>1132</v>
      </c>
      <c r="C25" s="40" t="s">
        <v>1133</v>
      </c>
      <c r="D25" s="524" t="s">
        <v>1134</v>
      </c>
      <c r="E25" s="515">
        <v>10.5</v>
      </c>
      <c r="F25" s="19"/>
      <c r="G25" s="41" t="s">
        <v>1135</v>
      </c>
      <c r="H25" s="516"/>
      <c r="I25" s="489">
        <f>Tabelle1391011457[[#This Row],[Spalte12]]*Tabelle1391011457[[#This Row],[Spalte2]]</f>
        <v>0</v>
      </c>
      <c r="J25" s="517" t="s">
        <v>1136</v>
      </c>
      <c r="K25" s="518">
        <v>1</v>
      </c>
      <c r="P25" s="503"/>
      <c r="Q25" s="503"/>
      <c r="R25" s="503"/>
    </row>
    <row r="26" spans="2:18" ht="54" customHeight="1">
      <c r="B26" s="523" t="s">
        <v>1132</v>
      </c>
      <c r="C26" s="40" t="s">
        <v>1137</v>
      </c>
      <c r="D26" s="524" t="s">
        <v>1134</v>
      </c>
      <c r="E26" s="515">
        <v>37.5</v>
      </c>
      <c r="F26" s="19"/>
      <c r="G26" s="41" t="s">
        <v>1135</v>
      </c>
      <c r="H26" s="519"/>
      <c r="I26" s="489">
        <f>Tabelle1391011457[[#This Row],[Spalte12]]*Tabelle1391011457[[#This Row],[Spalte2]]</f>
        <v>0</v>
      </c>
      <c r="J26" s="517" t="s">
        <v>1138</v>
      </c>
      <c r="K26" s="518">
        <v>5</v>
      </c>
      <c r="P26" s="503"/>
      <c r="Q26" s="503"/>
      <c r="R26" s="503"/>
    </row>
    <row r="27" spans="2:18" ht="54" customHeight="1">
      <c r="B27" s="523" t="s">
        <v>1132</v>
      </c>
      <c r="C27" s="40" t="s">
        <v>1139</v>
      </c>
      <c r="D27" s="524" t="s">
        <v>1134</v>
      </c>
      <c r="E27" s="515">
        <v>83.5</v>
      </c>
      <c r="F27" s="19"/>
      <c r="G27" s="41" t="s">
        <v>1135</v>
      </c>
      <c r="H27" s="516"/>
      <c r="I27" s="489">
        <f>Tabelle1391011457[[#This Row],[Spalte12]]*Tabelle1391011457[[#This Row],[Spalte2]]</f>
        <v>0</v>
      </c>
      <c r="J27" s="517" t="s">
        <v>1140</v>
      </c>
      <c r="K27" s="518">
        <v>12</v>
      </c>
      <c r="P27" s="503"/>
      <c r="Q27" s="503"/>
      <c r="R27" s="503"/>
    </row>
    <row r="28" spans="2:18" ht="54" customHeight="1">
      <c r="B28" s="523" t="s">
        <v>1132</v>
      </c>
      <c r="C28" s="40" t="s">
        <v>1141</v>
      </c>
      <c r="D28" s="524" t="s">
        <v>1134</v>
      </c>
      <c r="E28" s="515">
        <v>161.5</v>
      </c>
      <c r="F28" s="19"/>
      <c r="G28" s="41" t="s">
        <v>1135</v>
      </c>
      <c r="H28" s="519"/>
      <c r="I28" s="489">
        <f>Tabelle1391011457[[#This Row],[Spalte12]]*Tabelle1391011457[[#This Row],[Spalte2]]</f>
        <v>0</v>
      </c>
      <c r="J28" s="517" t="s">
        <v>1142</v>
      </c>
      <c r="K28" s="518">
        <v>24</v>
      </c>
      <c r="P28" s="503"/>
      <c r="Q28" s="503"/>
      <c r="R28" s="503"/>
    </row>
    <row r="29" spans="2:18" ht="54" customHeight="1">
      <c r="B29" s="523" t="s">
        <v>1132</v>
      </c>
      <c r="C29" s="40" t="s">
        <v>1143</v>
      </c>
      <c r="D29" s="524" t="s">
        <v>1134</v>
      </c>
      <c r="E29" s="515">
        <v>131</v>
      </c>
      <c r="F29" s="19"/>
      <c r="G29" s="41" t="s">
        <v>1135</v>
      </c>
      <c r="H29" s="516"/>
      <c r="I29" s="489">
        <f>Tabelle1391011457[[#This Row],[Spalte12]]*Tabelle1391011457[[#This Row],[Spalte2]]</f>
        <v>0</v>
      </c>
      <c r="J29" s="517" t="s">
        <v>1144</v>
      </c>
      <c r="K29" s="518">
        <v>20</v>
      </c>
      <c r="P29" s="503"/>
      <c r="Q29" s="503"/>
      <c r="R29" s="503"/>
    </row>
    <row r="30" spans="2:18" ht="54" customHeight="1">
      <c r="B30" s="523" t="s">
        <v>1132</v>
      </c>
      <c r="C30" s="42" t="s">
        <v>1145</v>
      </c>
      <c r="D30" s="524" t="s">
        <v>1134</v>
      </c>
      <c r="E30" s="515">
        <v>11</v>
      </c>
      <c r="F30" s="19"/>
      <c r="G30" s="43" t="s">
        <v>1146</v>
      </c>
      <c r="H30" s="519"/>
      <c r="I30" s="489">
        <f>Tabelle1391011457[[#This Row],[Spalte12]]*Tabelle1391011457[[#This Row],[Spalte2]]</f>
        <v>0</v>
      </c>
      <c r="J30" s="517" t="s">
        <v>1147</v>
      </c>
      <c r="K30" s="518">
        <v>1</v>
      </c>
      <c r="P30" s="503"/>
      <c r="Q30" s="503"/>
      <c r="R30" s="503"/>
    </row>
    <row r="31" spans="2:18" ht="54" customHeight="1">
      <c r="B31" s="523" t="s">
        <v>1132</v>
      </c>
      <c r="C31" s="42" t="s">
        <v>1148</v>
      </c>
      <c r="D31" s="524" t="s">
        <v>1134</v>
      </c>
      <c r="E31" s="515">
        <v>39.1</v>
      </c>
      <c r="F31" s="19"/>
      <c r="G31" s="43" t="s">
        <v>1146</v>
      </c>
      <c r="H31" s="516"/>
      <c r="I31" s="489">
        <f>Tabelle1391011457[[#This Row],[Spalte12]]*Tabelle1391011457[[#This Row],[Spalte2]]</f>
        <v>0</v>
      </c>
      <c r="J31" s="517" t="s">
        <v>1149</v>
      </c>
      <c r="K31" s="518">
        <v>5</v>
      </c>
      <c r="P31" s="503"/>
      <c r="Q31" s="503"/>
      <c r="R31" s="503"/>
    </row>
    <row r="32" spans="2:18" ht="54" customHeight="1">
      <c r="B32" s="523" t="s">
        <v>1132</v>
      </c>
      <c r="C32" s="42" t="s">
        <v>1150</v>
      </c>
      <c r="D32" s="524" t="s">
        <v>1134</v>
      </c>
      <c r="E32" s="515">
        <v>87.199999999999989</v>
      </c>
      <c r="F32" s="19"/>
      <c r="G32" s="43" t="s">
        <v>1146</v>
      </c>
      <c r="H32" s="519"/>
      <c r="I32" s="489">
        <f>Tabelle1391011457[[#This Row],[Spalte12]]*Tabelle1391011457[[#This Row],[Spalte2]]</f>
        <v>0</v>
      </c>
      <c r="J32" s="517" t="s">
        <v>1151</v>
      </c>
      <c r="K32" s="518">
        <v>12</v>
      </c>
      <c r="P32" s="503"/>
      <c r="Q32" s="503"/>
      <c r="R32" s="503"/>
    </row>
    <row r="33" spans="2:18" ht="54" customHeight="1">
      <c r="B33" s="523" t="s">
        <v>1132</v>
      </c>
      <c r="C33" s="42" t="s">
        <v>1152</v>
      </c>
      <c r="D33" s="524" t="s">
        <v>1134</v>
      </c>
      <c r="E33" s="515">
        <v>169</v>
      </c>
      <c r="F33" s="19"/>
      <c r="G33" s="43" t="s">
        <v>1146</v>
      </c>
      <c r="H33" s="516"/>
      <c r="I33" s="489">
        <f>Tabelle1391011457[[#This Row],[Spalte12]]*Tabelle1391011457[[#This Row],[Spalte2]]</f>
        <v>0</v>
      </c>
      <c r="J33" s="517" t="s">
        <v>1153</v>
      </c>
      <c r="K33" s="518">
        <v>24</v>
      </c>
      <c r="P33" s="503"/>
      <c r="Q33" s="503"/>
      <c r="R33" s="503"/>
    </row>
    <row r="34" spans="2:18" ht="56.1" customHeight="1">
      <c r="B34" s="523" t="s">
        <v>1132</v>
      </c>
      <c r="C34" s="42" t="s">
        <v>1154</v>
      </c>
      <c r="D34" s="524" t="s">
        <v>1134</v>
      </c>
      <c r="E34" s="515">
        <v>137</v>
      </c>
      <c r="F34" s="19"/>
      <c r="G34" s="43" t="s">
        <v>1146</v>
      </c>
      <c r="H34" s="519"/>
      <c r="I34" s="489">
        <f>Tabelle1391011457[[#This Row],[Spalte12]]*Tabelle1391011457[[#This Row],[Spalte2]]</f>
        <v>0</v>
      </c>
      <c r="J34" s="517" t="s">
        <v>1155</v>
      </c>
      <c r="K34" s="518">
        <v>20</v>
      </c>
    </row>
    <row r="35" spans="2:18" ht="56.1" customHeight="1">
      <c r="B35" s="523" t="s">
        <v>1132</v>
      </c>
      <c r="C35" s="44" t="s">
        <v>1156</v>
      </c>
      <c r="D35" s="524" t="s">
        <v>1134</v>
      </c>
      <c r="E35" s="515">
        <v>11</v>
      </c>
      <c r="F35" s="19"/>
      <c r="G35" s="45" t="s">
        <v>1135</v>
      </c>
      <c r="H35" s="516"/>
      <c r="I35" s="489">
        <f>Tabelle1391011457[[#This Row],[Spalte12]]*Tabelle1391011457[[#This Row],[Spalte2]]</f>
        <v>0</v>
      </c>
      <c r="J35" s="517" t="s">
        <v>1157</v>
      </c>
      <c r="K35" s="518">
        <v>1</v>
      </c>
    </row>
    <row r="36" spans="2:18" ht="56.1" customHeight="1">
      <c r="B36" s="523" t="s">
        <v>1132</v>
      </c>
      <c r="C36" s="44" t="s">
        <v>1158</v>
      </c>
      <c r="D36" s="524" t="s">
        <v>1134</v>
      </c>
      <c r="E36" s="515">
        <v>39.1</v>
      </c>
      <c r="F36" s="19"/>
      <c r="G36" s="45" t="s">
        <v>1135</v>
      </c>
      <c r="H36" s="519"/>
      <c r="I36" s="489">
        <f>Tabelle1391011457[[#This Row],[Spalte12]]*Tabelle1391011457[[#This Row],[Spalte2]]</f>
        <v>0</v>
      </c>
      <c r="J36" s="517" t="s">
        <v>1159</v>
      </c>
      <c r="K36" s="518">
        <v>5</v>
      </c>
    </row>
    <row r="37" spans="2:18" ht="56.1" customHeight="1">
      <c r="B37" s="523" t="s">
        <v>1132</v>
      </c>
      <c r="C37" s="44" t="s">
        <v>1160</v>
      </c>
      <c r="D37" s="524" t="s">
        <v>1134</v>
      </c>
      <c r="E37" s="515">
        <v>87.199999999999989</v>
      </c>
      <c r="F37" s="19"/>
      <c r="G37" s="45" t="s">
        <v>1135</v>
      </c>
      <c r="H37" s="516"/>
      <c r="I37" s="489">
        <f>Tabelle1391011457[[#This Row],[Spalte12]]*Tabelle1391011457[[#This Row],[Spalte2]]</f>
        <v>0</v>
      </c>
      <c r="J37" s="517" t="s">
        <v>1161</v>
      </c>
      <c r="K37" s="518">
        <v>12</v>
      </c>
    </row>
    <row r="38" spans="2:18" ht="56.1" customHeight="1">
      <c r="B38" s="523" t="s">
        <v>1132</v>
      </c>
      <c r="C38" s="44" t="s">
        <v>1162</v>
      </c>
      <c r="D38" s="524" t="s">
        <v>1134</v>
      </c>
      <c r="E38" s="515">
        <v>169</v>
      </c>
      <c r="F38" s="19"/>
      <c r="G38" s="45" t="s">
        <v>1135</v>
      </c>
      <c r="H38" s="519"/>
      <c r="I38" s="489">
        <f>Tabelle1391011457[[#This Row],[Spalte12]]*Tabelle1391011457[[#This Row],[Spalte2]]</f>
        <v>0</v>
      </c>
      <c r="J38" s="517" t="s">
        <v>1163</v>
      </c>
      <c r="K38" s="518">
        <v>24</v>
      </c>
    </row>
    <row r="39" spans="2:18" ht="56.1" customHeight="1">
      <c r="B39" s="523" t="s">
        <v>1132</v>
      </c>
      <c r="C39" s="44" t="s">
        <v>1164</v>
      </c>
      <c r="D39" s="524" t="s">
        <v>1134</v>
      </c>
      <c r="E39" s="515">
        <v>137</v>
      </c>
      <c r="F39" s="19"/>
      <c r="G39" s="45" t="s">
        <v>1135</v>
      </c>
      <c r="H39" s="516"/>
      <c r="I39" s="489">
        <f>Tabelle1391011457[[#This Row],[Spalte12]]*Tabelle1391011457[[#This Row],[Spalte2]]</f>
        <v>0</v>
      </c>
      <c r="J39" s="517" t="s">
        <v>1165</v>
      </c>
      <c r="K39" s="518">
        <v>35</v>
      </c>
    </row>
    <row r="40" spans="2:18" ht="56.1" customHeight="1">
      <c r="B40" s="523" t="s">
        <v>1132</v>
      </c>
      <c r="C40" s="40" t="s">
        <v>1166</v>
      </c>
      <c r="D40" s="524" t="s">
        <v>1167</v>
      </c>
      <c r="E40" s="515">
        <v>34.799999999999997</v>
      </c>
      <c r="F40" s="19"/>
      <c r="G40" s="41" t="s">
        <v>1135</v>
      </c>
      <c r="H40" s="519"/>
      <c r="I40" s="489">
        <f>Tabelle1391011457[[#This Row],[Spalte12]]*Tabelle1391011457[[#This Row],[Spalte2]]</f>
        <v>0</v>
      </c>
      <c r="J40" s="517" t="s">
        <v>1168</v>
      </c>
      <c r="K40" s="518">
        <v>1</v>
      </c>
    </row>
    <row r="41" spans="2:18" ht="56.1" customHeight="1">
      <c r="B41" s="523" t="s">
        <v>1132</v>
      </c>
      <c r="C41" s="40" t="s">
        <v>1169</v>
      </c>
      <c r="D41" s="524" t="s">
        <v>1167</v>
      </c>
      <c r="E41" s="515">
        <v>117.9</v>
      </c>
      <c r="F41" s="19"/>
      <c r="G41" s="41" t="s">
        <v>1135</v>
      </c>
      <c r="H41" s="516"/>
      <c r="I41" s="489">
        <f>Tabelle1391011457[[#This Row],[Spalte12]]*Tabelle1391011457[[#This Row],[Spalte2]]</f>
        <v>0</v>
      </c>
      <c r="J41" s="517" t="s">
        <v>1170</v>
      </c>
      <c r="K41" s="518">
        <v>5</v>
      </c>
    </row>
    <row r="42" spans="2:18" ht="56.1" customHeight="1">
      <c r="B42" s="523" t="s">
        <v>1132</v>
      </c>
      <c r="C42" s="40" t="s">
        <v>1171</v>
      </c>
      <c r="D42" s="524" t="s">
        <v>1167</v>
      </c>
      <c r="E42" s="515">
        <v>262.8</v>
      </c>
      <c r="F42" s="19"/>
      <c r="G42" s="41" t="s">
        <v>1135</v>
      </c>
      <c r="H42" s="519"/>
      <c r="I42" s="489">
        <f>Tabelle1391011457[[#This Row],[Spalte12]]*Tabelle1391011457[[#This Row],[Spalte2]]</f>
        <v>0</v>
      </c>
      <c r="J42" s="517" t="s">
        <v>1172</v>
      </c>
      <c r="K42" s="518">
        <v>12</v>
      </c>
    </row>
    <row r="43" spans="2:18" ht="56.1" customHeight="1">
      <c r="B43" s="523" t="s">
        <v>1132</v>
      </c>
      <c r="C43" s="40" t="s">
        <v>1173</v>
      </c>
      <c r="D43" s="524" t="s">
        <v>1167</v>
      </c>
      <c r="E43" s="515">
        <v>511.2</v>
      </c>
      <c r="F43" s="19"/>
      <c r="G43" s="41" t="s">
        <v>1135</v>
      </c>
      <c r="H43" s="516"/>
      <c r="I43" s="489">
        <f>Tabelle1391011457[[#This Row],[Spalte12]]*Tabelle1391011457[[#This Row],[Spalte2]]</f>
        <v>0</v>
      </c>
      <c r="J43" s="517" t="s">
        <v>1174</v>
      </c>
      <c r="K43" s="518">
        <v>24</v>
      </c>
    </row>
    <row r="44" spans="2:18" ht="56.1" customHeight="1">
      <c r="B44" s="523" t="s">
        <v>1132</v>
      </c>
      <c r="C44" s="40" t="s">
        <v>1175</v>
      </c>
      <c r="D44" s="524" t="s">
        <v>1167</v>
      </c>
      <c r="E44" s="515">
        <v>412.3</v>
      </c>
      <c r="F44" s="19"/>
      <c r="G44" s="41" t="s">
        <v>1135</v>
      </c>
      <c r="H44" s="519"/>
      <c r="I44" s="489">
        <f>Tabelle1391011457[[#This Row],[Spalte12]]*Tabelle1391011457[[#This Row],[Spalte2]]</f>
        <v>0</v>
      </c>
      <c r="J44" s="517" t="s">
        <v>1176</v>
      </c>
      <c r="K44" s="518">
        <v>20</v>
      </c>
    </row>
    <row r="45" spans="2:18" ht="56.1" customHeight="1">
      <c r="B45" s="523" t="s">
        <v>1132</v>
      </c>
      <c r="C45" s="42" t="s">
        <v>1177</v>
      </c>
      <c r="D45" s="524" t="s">
        <v>1167</v>
      </c>
      <c r="E45" s="515">
        <v>34.6</v>
      </c>
      <c r="F45" s="19"/>
      <c r="G45" s="43" t="s">
        <v>1146</v>
      </c>
      <c r="H45" s="516"/>
      <c r="I45" s="489">
        <f>Tabelle1391011457[[#This Row],[Spalte12]]*Tabelle1391011457[[#This Row],[Spalte2]]</f>
        <v>0</v>
      </c>
      <c r="J45" s="517" t="s">
        <v>1178</v>
      </c>
      <c r="K45" s="518">
        <v>1</v>
      </c>
    </row>
    <row r="46" spans="2:18" ht="56.1" customHeight="1">
      <c r="B46" s="523" t="s">
        <v>1132</v>
      </c>
      <c r="C46" s="42" t="s">
        <v>1179</v>
      </c>
      <c r="D46" s="524" t="s">
        <v>1167</v>
      </c>
      <c r="E46" s="515">
        <v>122.9</v>
      </c>
      <c r="F46" s="19"/>
      <c r="G46" s="43" t="s">
        <v>1146</v>
      </c>
      <c r="H46" s="519"/>
      <c r="I46" s="489">
        <f>Tabelle1391011457[[#This Row],[Spalte12]]*Tabelle1391011457[[#This Row],[Spalte2]]</f>
        <v>0</v>
      </c>
      <c r="J46" s="517" t="s">
        <v>1180</v>
      </c>
      <c r="K46" s="518">
        <v>5</v>
      </c>
    </row>
    <row r="47" spans="2:18" ht="56.1" customHeight="1">
      <c r="B47" s="523" t="s">
        <v>1132</v>
      </c>
      <c r="C47" s="42" t="s">
        <v>1181</v>
      </c>
      <c r="D47" s="524" t="s">
        <v>1167</v>
      </c>
      <c r="E47" s="515">
        <v>273.8</v>
      </c>
      <c r="F47" s="19"/>
      <c r="G47" s="43" t="s">
        <v>1146</v>
      </c>
      <c r="H47" s="516"/>
      <c r="I47" s="489">
        <f>Tabelle1391011457[[#This Row],[Spalte12]]*Tabelle1391011457[[#This Row],[Spalte2]]</f>
        <v>0</v>
      </c>
      <c r="J47" s="517" t="s">
        <v>1182</v>
      </c>
      <c r="K47" s="518">
        <v>12</v>
      </c>
    </row>
    <row r="48" spans="2:18" ht="56.1" customHeight="1">
      <c r="B48" s="523" t="s">
        <v>1132</v>
      </c>
      <c r="C48" s="42" t="s">
        <v>1183</v>
      </c>
      <c r="D48" s="524" t="s">
        <v>1167</v>
      </c>
      <c r="E48" s="515">
        <v>531.5</v>
      </c>
      <c r="F48" s="19"/>
      <c r="G48" s="43" t="s">
        <v>1146</v>
      </c>
      <c r="H48" s="519"/>
      <c r="I48" s="489">
        <f>Tabelle1391011457[[#This Row],[Spalte12]]*Tabelle1391011457[[#This Row],[Spalte2]]</f>
        <v>0</v>
      </c>
      <c r="J48" s="517" t="s">
        <v>1184</v>
      </c>
      <c r="K48" s="518">
        <v>24</v>
      </c>
    </row>
    <row r="49" spans="2:11" ht="56.1" customHeight="1">
      <c r="B49" s="523" t="s">
        <v>1132</v>
      </c>
      <c r="C49" s="42" t="s">
        <v>1185</v>
      </c>
      <c r="D49" s="524" t="s">
        <v>1167</v>
      </c>
      <c r="E49" s="515">
        <v>431.5</v>
      </c>
      <c r="F49" s="19"/>
      <c r="G49" s="43" t="s">
        <v>1146</v>
      </c>
      <c r="H49" s="516"/>
      <c r="I49" s="489">
        <f>Tabelle1391011457[[#This Row],[Spalte12]]*Tabelle1391011457[[#This Row],[Spalte2]]</f>
        <v>0</v>
      </c>
      <c r="J49" s="517" t="s">
        <v>1186</v>
      </c>
      <c r="K49" s="518">
        <v>20</v>
      </c>
    </row>
    <row r="50" spans="2:11" ht="56.1" customHeight="1">
      <c r="B50" s="523" t="s">
        <v>1132</v>
      </c>
      <c r="C50" s="44" t="s">
        <v>1187</v>
      </c>
      <c r="D50" s="524" t="s">
        <v>1167</v>
      </c>
      <c r="E50" s="515">
        <v>34.6</v>
      </c>
      <c r="F50" s="19"/>
      <c r="G50" s="45" t="s">
        <v>1135</v>
      </c>
      <c r="H50" s="519"/>
      <c r="I50" s="489">
        <f>Tabelle1391011457[[#This Row],[Spalte12]]*Tabelle1391011457[[#This Row],[Spalte2]]</f>
        <v>0</v>
      </c>
      <c r="J50" s="517" t="s">
        <v>1188</v>
      </c>
      <c r="K50" s="518">
        <v>1</v>
      </c>
    </row>
    <row r="51" spans="2:11" ht="56.1" customHeight="1">
      <c r="B51" s="523" t="s">
        <v>1132</v>
      </c>
      <c r="C51" s="44" t="s">
        <v>1189</v>
      </c>
      <c r="D51" s="524" t="s">
        <v>1167</v>
      </c>
      <c r="E51" s="515">
        <v>122.9</v>
      </c>
      <c r="F51" s="19"/>
      <c r="G51" s="45" t="s">
        <v>1135</v>
      </c>
      <c r="H51" s="516"/>
      <c r="I51" s="489">
        <f>Tabelle1391011457[[#This Row],[Spalte12]]*Tabelle1391011457[[#This Row],[Spalte2]]</f>
        <v>0</v>
      </c>
      <c r="J51" s="517" t="s">
        <v>1190</v>
      </c>
      <c r="K51" s="518">
        <v>5</v>
      </c>
    </row>
    <row r="52" spans="2:11" ht="56.1" customHeight="1">
      <c r="B52" s="523" t="s">
        <v>1132</v>
      </c>
      <c r="C52" s="44" t="s">
        <v>1191</v>
      </c>
      <c r="D52" s="524" t="s">
        <v>1167</v>
      </c>
      <c r="E52" s="515">
        <v>273.8</v>
      </c>
      <c r="F52" s="19"/>
      <c r="G52" s="45" t="s">
        <v>1135</v>
      </c>
      <c r="H52" s="519"/>
      <c r="I52" s="489">
        <f>Tabelle1391011457[[#This Row],[Spalte12]]*Tabelle1391011457[[#This Row],[Spalte2]]</f>
        <v>0</v>
      </c>
      <c r="J52" s="517" t="s">
        <v>1192</v>
      </c>
      <c r="K52" s="518">
        <v>12</v>
      </c>
    </row>
    <row r="53" spans="2:11" ht="56.1" customHeight="1">
      <c r="B53" s="523" t="s">
        <v>1132</v>
      </c>
      <c r="C53" s="44" t="s">
        <v>1193</v>
      </c>
      <c r="D53" s="524" t="s">
        <v>1167</v>
      </c>
      <c r="E53" s="515">
        <v>531.5</v>
      </c>
      <c r="F53" s="19"/>
      <c r="G53" s="45" t="s">
        <v>1135</v>
      </c>
      <c r="H53" s="516"/>
      <c r="I53" s="489">
        <f>Tabelle1391011457[[#This Row],[Spalte12]]*Tabelle1391011457[[#This Row],[Spalte2]]</f>
        <v>0</v>
      </c>
      <c r="J53" s="517" t="s">
        <v>1194</v>
      </c>
      <c r="K53" s="518">
        <v>24</v>
      </c>
    </row>
    <row r="54" spans="2:11" ht="56.1" customHeight="1">
      <c r="B54" s="523" t="s">
        <v>1132</v>
      </c>
      <c r="C54" s="44" t="s">
        <v>1195</v>
      </c>
      <c r="D54" s="524" t="s">
        <v>1167</v>
      </c>
      <c r="E54" s="515">
        <v>431.5</v>
      </c>
      <c r="F54" s="19"/>
      <c r="G54" s="45" t="s">
        <v>1135</v>
      </c>
      <c r="H54" s="519"/>
      <c r="I54" s="489">
        <f>Tabelle1391011457[[#This Row],[Spalte12]]*Tabelle1391011457[[#This Row],[Spalte2]]</f>
        <v>0</v>
      </c>
      <c r="J54" s="517" t="s">
        <v>1196</v>
      </c>
      <c r="K54" s="518">
        <v>20</v>
      </c>
    </row>
    <row r="55" spans="2:11" ht="56.1" customHeight="1">
      <c r="B55" s="484"/>
      <c r="C55" s="18" t="s">
        <v>1197</v>
      </c>
      <c r="D55" s="524"/>
      <c r="E55" s="515">
        <v>9</v>
      </c>
      <c r="F55" s="19"/>
      <c r="G55" s="35" t="s">
        <v>1198</v>
      </c>
      <c r="H55" s="516"/>
      <c r="I55" s="489">
        <f>Tabelle1391011457[[#This Row],[Spalte12]]*Tabelle1391011457[[#This Row],[Spalte2]]</f>
        <v>0</v>
      </c>
      <c r="J55" s="517" t="s">
        <v>1199</v>
      </c>
      <c r="K55" s="518">
        <v>1</v>
      </c>
    </row>
    <row r="56" spans="2:11" ht="56.1" customHeight="1">
      <c r="B56" s="484"/>
      <c r="C56" s="18" t="s">
        <v>1200</v>
      </c>
      <c r="D56" s="514"/>
      <c r="E56" s="515">
        <v>33.75</v>
      </c>
      <c r="F56" s="19"/>
      <c r="G56" s="35" t="s">
        <v>1198</v>
      </c>
      <c r="H56" s="519"/>
      <c r="I56" s="489">
        <f>Tabelle1391011457[[#This Row],[Spalte12]]*Tabelle1391011457[[#This Row],[Spalte2]]</f>
        <v>0</v>
      </c>
      <c r="J56" s="517" t="s">
        <v>1201</v>
      </c>
      <c r="K56" s="518">
        <v>5</v>
      </c>
    </row>
    <row r="57" spans="2:11" ht="56.1" customHeight="1">
      <c r="B57" s="484"/>
      <c r="C57" s="18" t="s">
        <v>1202</v>
      </c>
      <c r="D57" s="514"/>
      <c r="E57" s="515">
        <v>75.599999999999994</v>
      </c>
      <c r="F57" s="19"/>
      <c r="G57" s="35" t="s">
        <v>1198</v>
      </c>
      <c r="H57" s="516"/>
      <c r="I57" s="489">
        <f>Tabelle1391011457[[#This Row],[Spalte12]]*Tabelle1391011457[[#This Row],[Spalte2]]</f>
        <v>0</v>
      </c>
      <c r="J57" s="517" t="s">
        <v>1203</v>
      </c>
      <c r="K57" s="518">
        <v>12</v>
      </c>
    </row>
    <row r="58" spans="2:11" ht="56.1" customHeight="1">
      <c r="B58" s="484"/>
      <c r="C58" s="18" t="s">
        <v>1204</v>
      </c>
      <c r="D58" s="514"/>
      <c r="E58" s="515">
        <v>146.4</v>
      </c>
      <c r="F58" s="19"/>
      <c r="G58" s="35" t="s">
        <v>1198</v>
      </c>
      <c r="H58" s="519"/>
      <c r="I58" s="489">
        <f>Tabelle1391011457[[#This Row],[Spalte12]]*Tabelle1391011457[[#This Row],[Spalte2]]</f>
        <v>0</v>
      </c>
      <c r="J58" s="517" t="s">
        <v>1205</v>
      </c>
      <c r="K58" s="518">
        <v>24</v>
      </c>
    </row>
    <row r="59" spans="2:11" ht="56.1" customHeight="1">
      <c r="B59" s="484"/>
      <c r="C59" s="18" t="s">
        <v>1206</v>
      </c>
      <c r="D59" s="514"/>
      <c r="E59" s="515">
        <v>118</v>
      </c>
      <c r="F59" s="19"/>
      <c r="G59" s="35" t="s">
        <v>1198</v>
      </c>
      <c r="H59" s="516"/>
      <c r="I59" s="489">
        <f>Tabelle1391011457[[#This Row],[Spalte12]]*Tabelle1391011457[[#This Row],[Spalte2]]</f>
        <v>0</v>
      </c>
      <c r="J59" s="517" t="s">
        <v>1207</v>
      </c>
      <c r="K59" s="518">
        <v>20</v>
      </c>
    </row>
    <row r="60" spans="2:11" ht="56.1" customHeight="1">
      <c r="B60" s="484"/>
      <c r="C60" s="18" t="s">
        <v>1208</v>
      </c>
      <c r="D60" s="514"/>
      <c r="E60" s="515">
        <v>7.5</v>
      </c>
      <c r="F60" s="19"/>
      <c r="G60" s="35" t="s">
        <v>1209</v>
      </c>
      <c r="H60" s="519"/>
      <c r="I60" s="489">
        <f>Tabelle1391011457[[#This Row],[Spalte12]]*Tabelle1391011457[[#This Row],[Spalte2]]</f>
        <v>0</v>
      </c>
      <c r="J60" s="517" t="s">
        <v>1210</v>
      </c>
      <c r="K60" s="518">
        <v>0.25</v>
      </c>
    </row>
    <row r="61" spans="2:11" ht="56.1" customHeight="1">
      <c r="B61" s="484"/>
      <c r="C61" s="18" t="s">
        <v>1211</v>
      </c>
      <c r="D61" s="514"/>
      <c r="E61" s="515">
        <v>11</v>
      </c>
      <c r="F61" s="19"/>
      <c r="G61" s="35" t="s">
        <v>1209</v>
      </c>
      <c r="H61" s="516"/>
      <c r="I61" s="489">
        <f>Tabelle1391011457[[#This Row],[Spalte12]]*Tabelle1391011457[[#This Row],[Spalte2]]</f>
        <v>0</v>
      </c>
      <c r="J61" s="517" t="s">
        <v>1212</v>
      </c>
      <c r="K61" s="518">
        <v>0.5</v>
      </c>
    </row>
    <row r="62" spans="2:11" ht="56.1" customHeight="1">
      <c r="B62" s="484"/>
      <c r="C62" s="18" t="s">
        <v>1213</v>
      </c>
      <c r="D62" s="514"/>
      <c r="E62" s="515">
        <v>8.4</v>
      </c>
      <c r="F62" s="19"/>
      <c r="G62" s="35" t="s">
        <v>1209</v>
      </c>
      <c r="H62" s="519"/>
      <c r="I62" s="489">
        <f>Tabelle1391011457[[#This Row],[Spalte12]]*Tabelle1391011457[[#This Row],[Spalte2]]</f>
        <v>0</v>
      </c>
      <c r="J62" s="517" t="s">
        <v>1214</v>
      </c>
      <c r="K62" s="518">
        <v>1</v>
      </c>
    </row>
    <row r="63" spans="2:11" ht="56.1" customHeight="1">
      <c r="B63" s="484"/>
      <c r="C63" s="18" t="s">
        <v>1215</v>
      </c>
      <c r="D63" s="514"/>
      <c r="E63" s="515">
        <v>32.5</v>
      </c>
      <c r="F63" s="19"/>
      <c r="G63" s="35" t="s">
        <v>1209</v>
      </c>
      <c r="H63" s="516"/>
      <c r="I63" s="489">
        <f>Tabelle1391011457[[#This Row],[Spalte12]]*Tabelle1391011457[[#This Row],[Spalte2]]</f>
        <v>0</v>
      </c>
      <c r="J63" s="517" t="s">
        <v>1216</v>
      </c>
      <c r="K63" s="518">
        <v>5</v>
      </c>
    </row>
    <row r="64" spans="2:11" ht="56.1" customHeight="1">
      <c r="B64" s="484"/>
      <c r="C64" s="18" t="s">
        <v>1217</v>
      </c>
      <c r="D64" s="514"/>
      <c r="E64" s="515">
        <v>72</v>
      </c>
      <c r="F64" s="19"/>
      <c r="G64" s="35" t="s">
        <v>1209</v>
      </c>
      <c r="H64" s="516"/>
      <c r="I64" s="489">
        <f>Tabelle1391011457[[#This Row],[Spalte12]]*Tabelle1391011457[[#This Row],[Spalte2]]</f>
        <v>0</v>
      </c>
      <c r="J64" s="517" t="s">
        <v>1218</v>
      </c>
      <c r="K64" s="518">
        <v>12</v>
      </c>
    </row>
    <row r="65" spans="8:10" ht="15">
      <c r="H65" s="125"/>
      <c r="I65" s="125"/>
      <c r="J65" s="517"/>
    </row>
    <row r="66" spans="8:10" ht="15">
      <c r="H66" s="125"/>
      <c r="I66" s="125"/>
    </row>
    <row r="67" spans="8:10" ht="15">
      <c r="H67" s="125"/>
      <c r="I67" s="125"/>
    </row>
  </sheetData>
  <sheetProtection algorithmName="SHA-512" hashValue="xmocbh4UQsoZbBz7knCUMvejh4UNK8GuObLnsP3AIWDqXvIUkjsg+uihcG4AoPs0I2j+HEOQ9mMVGMsSRQnKuQ==" saltValue="Z0wAl41KEL+vg7qbrHat5w==" spinCount="100000" sheet="1" selectLockedCells="1"/>
  <phoneticPr fontId="4" type="noConversion"/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a5f4d9e-b29f-4b54-b6a1-342e95dccb17" xsi:nil="true"/>
    <lcf76f155ced4ddcb4097134ff3c332f xmlns="5845f222-9471-46d4-a912-cfab43950d4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967890697C7EA41A73C6211E41252A4" ma:contentTypeVersion="15" ma:contentTypeDescription="Ein neues Dokument erstellen." ma:contentTypeScope="" ma:versionID="7577988461ac1970ec92cdae85634078">
  <xsd:schema xmlns:xsd="http://www.w3.org/2001/XMLSchema" xmlns:xs="http://www.w3.org/2001/XMLSchema" xmlns:p="http://schemas.microsoft.com/office/2006/metadata/properties" xmlns:ns2="5845f222-9471-46d4-a912-cfab43950d46" xmlns:ns3="ea5f4d9e-b29f-4b54-b6a1-342e95dccb17" targetNamespace="http://schemas.microsoft.com/office/2006/metadata/properties" ma:root="true" ma:fieldsID="80ab0ea1ecccf7c5e175e47dc499da05" ns2:_="" ns3:_="">
    <xsd:import namespace="5845f222-9471-46d4-a912-cfab43950d46"/>
    <xsd:import namespace="ea5f4d9e-b29f-4b54-b6a1-342e95dccb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45f222-9471-46d4-a912-cfab43950d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ildmarkierungen" ma:readOnly="false" ma:fieldId="{5cf76f15-5ced-4ddc-b409-7134ff3c332f}" ma:taxonomyMulti="true" ma:sspId="5db4756e-6d34-4502-8895-11cf822493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5f4d9e-b29f-4b54-b6a1-342e95dccb17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5afe30c-ec26-429c-a213-69cb19d1446e}" ma:internalName="TaxCatchAll" ma:showField="CatchAllData" ma:web="ea5f4d9e-b29f-4b54-b6a1-342e95dccb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C6CF68-D27B-4023-B48E-D616763454D8}"/>
</file>

<file path=customXml/itemProps2.xml><?xml version="1.0" encoding="utf-8"?>
<ds:datastoreItem xmlns:ds="http://schemas.openxmlformats.org/officeDocument/2006/customXml" ds:itemID="{774DC09D-BAAA-42BC-8BEE-C70DA2C1A1C0}"/>
</file>

<file path=customXml/itemProps3.xml><?xml version="1.0" encoding="utf-8"?>
<ds:datastoreItem xmlns:ds="http://schemas.openxmlformats.org/officeDocument/2006/customXml" ds:itemID="{B7173A58-950F-4B72-BD4A-052B40FE3B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Tom Petzold</dc:creator>
  <cp:keywords/>
  <dc:description/>
  <cp:lastModifiedBy>Michael Cepelka | Kletterkultur</cp:lastModifiedBy>
  <cp:revision/>
  <dcterms:created xsi:type="dcterms:W3CDTF">2021-05-20T08:28:41Z</dcterms:created>
  <dcterms:modified xsi:type="dcterms:W3CDTF">2024-08-05T12:40:58Z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0x010100E967890697C7EA41A73C6211E41252A4</vt:lpwstr>
  </property>
  <property fmtid="{D5CDD505-2E9C-101B-9397-08002B2CF9AE}" pid="3" name="MediaServiceImageTags">
    <vt:lpwstr/>
  </property>
</Properties>
</file>